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201_{C6BC0695-9927-4622-B86B-547068DEB553}" xr6:coauthVersionLast="47" xr6:coauthVersionMax="47" xr10:uidLastSave="{00000000-0000-0000-0000-000000000000}"/>
  <bookViews>
    <workbookView xWindow="-120" yWindow="-120" windowWidth="29040" windowHeight="15720" tabRatio="919" activeTab="10"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80" l="1"/>
  <c r="D37" i="80" s="1"/>
  <c r="E33" i="80"/>
  <c r="F33" i="80"/>
  <c r="G33" i="80"/>
  <c r="C33" i="80"/>
  <c r="D24" i="80"/>
  <c r="E24" i="80"/>
  <c r="F24" i="80"/>
  <c r="G24" i="80"/>
  <c r="G37" i="80" s="1"/>
  <c r="C24" i="80"/>
  <c r="D18" i="80"/>
  <c r="E18" i="80"/>
  <c r="F18" i="80"/>
  <c r="G18" i="80"/>
  <c r="C18" i="80"/>
  <c r="C21" i="80"/>
  <c r="D11" i="80"/>
  <c r="D21" i="80" s="1"/>
  <c r="E11" i="80"/>
  <c r="F11" i="80"/>
  <c r="G11" i="80"/>
  <c r="C11" i="80"/>
  <c r="G21" i="80"/>
  <c r="F21" i="80" l="1"/>
  <c r="E21" i="80"/>
  <c r="F37" i="80"/>
  <c r="E37" i="80"/>
  <c r="C37" i="80"/>
  <c r="G39" i="80"/>
  <c r="C5" i="6" l="1"/>
  <c r="D5" i="6"/>
  <c r="E5" i="6"/>
  <c r="F5" i="6"/>
  <c r="G5" i="6"/>
  <c r="C22" i="95" l="1"/>
  <c r="H21" i="95"/>
  <c r="B1" i="94" l="1"/>
  <c r="B1" i="93"/>
  <c r="B1" i="92"/>
  <c r="B1" i="104" l="1"/>
  <c r="B1" i="103"/>
  <c r="B1" i="102"/>
  <c r="B1" i="101"/>
  <c r="B1" i="100"/>
  <c r="B1" i="99"/>
  <c r="B1" i="98"/>
  <c r="B1" i="97"/>
  <c r="B1" i="96"/>
  <c r="B1" i="95"/>
  <c r="C10" i="99" l="1"/>
  <c r="C18" i="99" s="1"/>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H34" i="97" l="1"/>
  <c r="H21" i="96"/>
  <c r="H22" i="95"/>
  <c r="D8" i="72"/>
  <c r="D16" i="72"/>
  <c r="D20" i="72"/>
  <c r="D25" i="72"/>
  <c r="D31" i="72"/>
  <c r="H43" i="94" l="1"/>
  <c r="E43" i="94"/>
  <c r="H42" i="94"/>
  <c r="E42" i="94"/>
  <c r="H41" i="94"/>
  <c r="E41" i="94"/>
  <c r="H40" i="94"/>
  <c r="E40" i="94"/>
  <c r="H39" i="94"/>
  <c r="E39" i="94"/>
  <c r="G38" i="94"/>
  <c r="F38" i="94"/>
  <c r="H37" i="94"/>
  <c r="E37" i="94"/>
  <c r="H36" i="94"/>
  <c r="E36" i="94"/>
  <c r="H35" i="94"/>
  <c r="E35" i="94"/>
  <c r="H34" i="94"/>
  <c r="E34" i="94"/>
  <c r="H33" i="94"/>
  <c r="E33" i="94"/>
  <c r="H32" i="94"/>
  <c r="E32" i="94"/>
  <c r="H31" i="94"/>
  <c r="E31" i="94"/>
  <c r="G30" i="94"/>
  <c r="F30" i="94"/>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G14" i="94"/>
  <c r="F14" i="94"/>
  <c r="H13" i="94"/>
  <c r="E13" i="94"/>
  <c r="H12" i="94"/>
  <c r="G11" i="94"/>
  <c r="F11" i="94"/>
  <c r="D11" i="94"/>
  <c r="H10" i="94"/>
  <c r="E10" i="94"/>
  <c r="H9" i="94"/>
  <c r="E9" i="94"/>
  <c r="G8" i="94"/>
  <c r="F8" i="94"/>
  <c r="D8" i="94"/>
  <c r="C8" i="94"/>
  <c r="H7" i="94"/>
  <c r="E7" i="94"/>
  <c r="H6" i="94"/>
  <c r="E6" i="94"/>
  <c r="H44" i="93"/>
  <c r="H42" i="93"/>
  <c r="E42" i="93"/>
  <c r="H41" i="93"/>
  <c r="E41" i="93"/>
  <c r="H40" i="93"/>
  <c r="E40" i="93"/>
  <c r="H39" i="93"/>
  <c r="E39" i="93"/>
  <c r="H38" i="93"/>
  <c r="E38" i="93"/>
  <c r="G37" i="93"/>
  <c r="F37" i="93"/>
  <c r="D37" i="93"/>
  <c r="C37" i="93"/>
  <c r="H36" i="93"/>
  <c r="E36" i="93"/>
  <c r="H35" i="93"/>
  <c r="E35" i="93"/>
  <c r="G34" i="93"/>
  <c r="F34" i="93"/>
  <c r="D34" i="93"/>
  <c r="C34" i="93"/>
  <c r="H33" i="93"/>
  <c r="E33" i="93"/>
  <c r="H32" i="93"/>
  <c r="E32" i="93"/>
  <c r="H31" i="93"/>
  <c r="E31" i="93"/>
  <c r="H30" i="93"/>
  <c r="E30" i="93"/>
  <c r="G29" i="93"/>
  <c r="F29" i="93"/>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D13" i="93"/>
  <c r="C13" i="93"/>
  <c r="H12" i="93"/>
  <c r="E12" i="93"/>
  <c r="H11" i="93"/>
  <c r="E11" i="93"/>
  <c r="H10" i="93"/>
  <c r="E10" i="93"/>
  <c r="H9" i="93"/>
  <c r="E9" i="93"/>
  <c r="H8" i="93"/>
  <c r="E8" i="93"/>
  <c r="H7" i="93"/>
  <c r="E7" i="93"/>
  <c r="G6" i="93"/>
  <c r="F6" i="93"/>
  <c r="D6" i="93"/>
  <c r="C6" i="93"/>
  <c r="H67" i="92"/>
  <c r="D63" i="92"/>
  <c r="H62" i="92"/>
  <c r="H61" i="92"/>
  <c r="H60" i="92"/>
  <c r="H59" i="92"/>
  <c r="H58" i="92"/>
  <c r="H57" i="92"/>
  <c r="H56" i="92"/>
  <c r="H55" i="92"/>
  <c r="H52" i="92"/>
  <c r="H51" i="92"/>
  <c r="H50" i="92"/>
  <c r="H49" i="92"/>
  <c r="H48" i="92"/>
  <c r="G47" i="92"/>
  <c r="F47" i="92"/>
  <c r="H46" i="92"/>
  <c r="H45" i="92"/>
  <c r="H44" i="92"/>
  <c r="H43" i="92"/>
  <c r="H42" i="92"/>
  <c r="G41" i="92"/>
  <c r="F41" i="92"/>
  <c r="H40" i="92"/>
  <c r="H39" i="92"/>
  <c r="H38" i="92"/>
  <c r="H33" i="92"/>
  <c r="H32" i="92"/>
  <c r="H31" i="92"/>
  <c r="G30" i="92"/>
  <c r="F30" i="92"/>
  <c r="H26" i="92"/>
  <c r="H25" i="92"/>
  <c r="G24" i="92"/>
  <c r="F24" i="92"/>
  <c r="H23" i="92"/>
  <c r="H22" i="92"/>
  <c r="H21" i="92"/>
  <c r="H20" i="92"/>
  <c r="G19" i="92"/>
  <c r="F19" i="92"/>
  <c r="H18" i="92"/>
  <c r="E18" i="92"/>
  <c r="H17" i="92"/>
  <c r="H16" i="92"/>
  <c r="G15" i="92"/>
  <c r="F15" i="92"/>
  <c r="H14" i="92"/>
  <c r="E14" i="92"/>
  <c r="H13" i="92"/>
  <c r="E13" i="92"/>
  <c r="H12" i="92"/>
  <c r="H11" i="92"/>
  <c r="H10" i="92"/>
  <c r="H9" i="92"/>
  <c r="H8" i="92"/>
  <c r="G7" i="92"/>
  <c r="F7" i="92"/>
  <c r="E37" i="93" l="1"/>
  <c r="H29" i="93"/>
  <c r="E38" i="94"/>
  <c r="H7" i="92"/>
  <c r="H19" i="92"/>
  <c r="G53" i="92"/>
  <c r="E13" i="93"/>
  <c r="H34" i="93"/>
  <c r="H30" i="94"/>
  <c r="H37" i="93"/>
  <c r="F43" i="93"/>
  <c r="F45" i="93" s="1"/>
  <c r="G43" i="93"/>
  <c r="G45" i="93" s="1"/>
  <c r="H13" i="93"/>
  <c r="E34" i="93"/>
  <c r="E29" i="93"/>
  <c r="C43" i="93"/>
  <c r="C45" i="93" s="1"/>
  <c r="E6" i="93"/>
  <c r="H47" i="92"/>
  <c r="H41" i="92"/>
  <c r="H30" i="92"/>
  <c r="H15" i="92"/>
  <c r="H8" i="94"/>
  <c r="E8" i="94"/>
  <c r="E14" i="94"/>
  <c r="H38" i="94"/>
  <c r="E30" i="94"/>
  <c r="E17" i="94"/>
  <c r="H11" i="94"/>
  <c r="H14" i="94"/>
  <c r="H6" i="93"/>
  <c r="D43" i="93"/>
  <c r="F53" i="92"/>
  <c r="H24" i="92"/>
  <c r="H53" i="92" l="1"/>
  <c r="H45" i="93"/>
  <c r="H43" i="93"/>
  <c r="E43" i="93"/>
  <c r="B1" i="80" l="1"/>
  <c r="G6" i="71" l="1"/>
  <c r="G13" i="71" s="1"/>
  <c r="F6" i="71"/>
  <c r="F13" i="71" s="1"/>
  <c r="E6" i="71"/>
  <c r="E13" i="71" s="1"/>
  <c r="D6" i="71"/>
  <c r="D13" i="71" s="1"/>
  <c r="B1" i="79" l="1"/>
  <c r="B1" i="37"/>
  <c r="B1" i="36"/>
  <c r="B1" i="74"/>
  <c r="B1" i="64"/>
  <c r="B1" i="35"/>
  <c r="B1" i="69"/>
  <c r="B1" i="77"/>
  <c r="B1" i="28"/>
  <c r="B1" i="73"/>
  <c r="B1" i="72"/>
  <c r="B1" i="52"/>
  <c r="B1" i="71"/>
  <c r="B1" i="6"/>
  <c r="D22" i="35" l="1"/>
  <c r="E21" i="64" l="1"/>
  <c r="F21" i="64"/>
  <c r="G21" i="64"/>
  <c r="H21" i="64"/>
  <c r="I21" i="64"/>
  <c r="J21" i="64"/>
  <c r="K21" i="64"/>
  <c r="L21" i="64"/>
  <c r="B2" i="93" l="1"/>
  <c r="B2" i="97"/>
  <c r="B2" i="37"/>
  <c r="B2" i="69"/>
  <c r="B2" i="92"/>
  <c r="B2" i="36"/>
  <c r="B2" i="74"/>
  <c r="B2" i="95"/>
  <c r="B2" i="94"/>
  <c r="B2" i="103"/>
  <c r="B2" i="73"/>
  <c r="B2" i="77"/>
  <c r="B2" i="102"/>
  <c r="B2" i="80"/>
  <c r="B2" i="101"/>
  <c r="B2" i="64"/>
  <c r="B2" i="99"/>
  <c r="B2" i="35"/>
  <c r="B2" i="104"/>
  <c r="B2" i="100"/>
  <c r="B2" i="72"/>
  <c r="B2" i="96"/>
  <c r="B2" i="98"/>
  <c r="B2" i="52"/>
  <c r="B2" i="79"/>
  <c r="B2" i="28"/>
  <c r="B2" i="71"/>
  <c r="G5" i="71" s="1"/>
  <c r="C5" i="71" l="1"/>
  <c r="E5" i="71"/>
  <c r="F5" i="71"/>
  <c r="D5" i="71"/>
  <c r="E40" i="92" l="1"/>
  <c r="E35" i="92" l="1"/>
  <c r="H35" i="92" l="1"/>
  <c r="D27" i="92" l="1"/>
  <c r="E28" i="92" l="1"/>
  <c r="E29" i="92" l="1"/>
  <c r="C27" i="92"/>
  <c r="E27" i="92" l="1"/>
  <c r="E66" i="92" l="1"/>
  <c r="E64" i="92"/>
  <c r="E34" i="92"/>
  <c r="E65" i="92"/>
  <c r="C63" i="92" l="1"/>
  <c r="E63" i="92" l="1"/>
  <c r="G27" i="92" l="1"/>
  <c r="G36" i="92" s="1"/>
  <c r="H28" i="92" l="1"/>
  <c r="H66" i="92" l="1"/>
  <c r="H64" i="92"/>
  <c r="H29" i="92" l="1"/>
  <c r="F27" i="92"/>
  <c r="H34" i="92"/>
  <c r="H65" i="92"/>
  <c r="H63" i="92"/>
  <c r="H27" i="92" l="1"/>
  <c r="F36" i="92"/>
  <c r="H36" i="92" s="1"/>
  <c r="H68" i="92"/>
  <c r="H69" i="92" l="1"/>
  <c r="E12" i="94" l="1"/>
  <c r="C11" i="94"/>
  <c r="E11" i="94" s="1"/>
  <c r="C30" i="79" l="1"/>
  <c r="T21" i="64"/>
  <c r="S21" i="64"/>
  <c r="R21" i="64"/>
  <c r="Q21" i="64"/>
  <c r="P21" i="64"/>
  <c r="N21" i="64"/>
  <c r="M21" i="64"/>
  <c r="V18" i="64"/>
  <c r="V14" i="64"/>
  <c r="V10" i="64"/>
  <c r="E67" i="92"/>
  <c r="E58" i="92"/>
  <c r="E57" i="92"/>
  <c r="E51" i="92"/>
  <c r="E50" i="92"/>
  <c r="D47" i="92"/>
  <c r="E46" i="92"/>
  <c r="D41" i="92"/>
  <c r="E32" i="92"/>
  <c r="D24" i="92"/>
  <c r="E23" i="92"/>
  <c r="D19" i="92"/>
  <c r="E17" i="92"/>
  <c r="E10" i="92"/>
  <c r="E19" i="37"/>
  <c r="N18" i="37"/>
  <c r="E17" i="37"/>
  <c r="L14" i="37"/>
  <c r="G14" i="37"/>
  <c r="N13" i="37"/>
  <c r="E11" i="37"/>
  <c r="L7" i="37"/>
  <c r="J7" i="37"/>
  <c r="H7" i="37"/>
  <c r="G7" i="37"/>
  <c r="Q22" i="35"/>
  <c r="O22" i="35"/>
  <c r="M22" i="35"/>
  <c r="K22" i="35"/>
  <c r="I22" i="35"/>
  <c r="G22" i="35"/>
  <c r="E22" i="35"/>
  <c r="C6" i="71"/>
  <c r="C32" i="28"/>
  <c r="C35" i="79"/>
  <c r="E15" i="37" l="1"/>
  <c r="C14" i="37"/>
  <c r="O21" i="64"/>
  <c r="C6" i="28"/>
  <c r="F7" i="37"/>
  <c r="N8" i="37"/>
  <c r="E9" i="37"/>
  <c r="N12" i="37"/>
  <c r="K14" i="37"/>
  <c r="D15" i="92"/>
  <c r="D30" i="92"/>
  <c r="E61" i="92"/>
  <c r="C26" i="79"/>
  <c r="H21" i="37"/>
  <c r="N9" i="37"/>
  <c r="E10" i="37"/>
  <c r="M14" i="37"/>
  <c r="I7" i="37"/>
  <c r="F14" i="37"/>
  <c r="N15" i="37"/>
  <c r="E16" i="37"/>
  <c r="N19" i="37"/>
  <c r="E11" i="92"/>
  <c r="C19" i="92"/>
  <c r="E19" i="92" s="1"/>
  <c r="E20" i="92"/>
  <c r="C24" i="92"/>
  <c r="E24" i="92" s="1"/>
  <c r="E25" i="92"/>
  <c r="E33" i="92"/>
  <c r="E43" i="92"/>
  <c r="C47" i="92"/>
  <c r="E47" i="92" s="1"/>
  <c r="E48" i="92"/>
  <c r="E52" i="92"/>
  <c r="V7" i="64"/>
  <c r="C21" i="64"/>
  <c r="V11" i="64"/>
  <c r="V15" i="64"/>
  <c r="V19" i="64"/>
  <c r="C12" i="28"/>
  <c r="C31" i="28"/>
  <c r="C44" i="28"/>
  <c r="N10" i="37"/>
  <c r="G21" i="37"/>
  <c r="N20" i="37"/>
  <c r="D21" i="64"/>
  <c r="C41" i="92"/>
  <c r="E41" i="92" s="1"/>
  <c r="E42" i="92"/>
  <c r="C13" i="71"/>
  <c r="K7" i="37"/>
  <c r="K21" i="37" s="1"/>
  <c r="H14" i="37"/>
  <c r="N16" i="37"/>
  <c r="C7" i="92"/>
  <c r="E8" i="92"/>
  <c r="E12" i="92"/>
  <c r="E21" i="92"/>
  <c r="E26" i="92"/>
  <c r="E38" i="92"/>
  <c r="E44" i="92"/>
  <c r="E49" i="92"/>
  <c r="E55" i="92"/>
  <c r="V8" i="64"/>
  <c r="V12" i="64"/>
  <c r="V16" i="64"/>
  <c r="V20" i="64"/>
  <c r="C22" i="35"/>
  <c r="S8" i="35"/>
  <c r="S9" i="35"/>
  <c r="S10" i="35"/>
  <c r="S11" i="35"/>
  <c r="S12" i="35"/>
  <c r="S19" i="35"/>
  <c r="S20" i="35"/>
  <c r="C22" i="74"/>
  <c r="E8" i="37"/>
  <c r="C7" i="37"/>
  <c r="L21" i="37"/>
  <c r="N11" i="37"/>
  <c r="E12" i="37"/>
  <c r="I14" i="37"/>
  <c r="D45" i="93"/>
  <c r="E45" i="93" s="1"/>
  <c r="E44" i="93"/>
  <c r="D7" i="92"/>
  <c r="D36" i="92" s="1"/>
  <c r="D53" i="92"/>
  <c r="D59" i="92"/>
  <c r="D68" i="92" s="1"/>
  <c r="C36" i="28"/>
  <c r="C42" i="28" s="1"/>
  <c r="C48" i="28"/>
  <c r="C53" i="28" s="1"/>
  <c r="M7" i="37"/>
  <c r="J14" i="37"/>
  <c r="J21" i="37" s="1"/>
  <c r="N17" i="37"/>
  <c r="E18" i="37"/>
  <c r="E9" i="92"/>
  <c r="C15" i="92"/>
  <c r="E15" i="92" s="1"/>
  <c r="E16" i="92"/>
  <c r="E22" i="92"/>
  <c r="E31" i="92"/>
  <c r="C30" i="92"/>
  <c r="E30" i="92" s="1"/>
  <c r="E39" i="92"/>
  <c r="E45" i="92"/>
  <c r="E56" i="92"/>
  <c r="E62" i="92"/>
  <c r="V9" i="64"/>
  <c r="V13" i="64"/>
  <c r="V17" i="64"/>
  <c r="C8" i="79"/>
  <c r="D69" i="92" l="1"/>
  <c r="E7" i="37"/>
  <c r="N7" i="37"/>
  <c r="E7" i="92"/>
  <c r="C36" i="92"/>
  <c r="E36" i="92" s="1"/>
  <c r="N14" i="37"/>
  <c r="N21" i="37" s="1"/>
  <c r="F21" i="37"/>
  <c r="C29" i="28"/>
  <c r="M21" i="37"/>
  <c r="C53" i="92"/>
  <c r="I21" i="37"/>
  <c r="V21" i="64"/>
  <c r="C21" i="37"/>
  <c r="E60" i="92"/>
  <c r="C59" i="92"/>
  <c r="E14" i="37"/>
  <c r="E21" i="37" s="1"/>
  <c r="C12" i="79" s="1"/>
  <c r="C18" i="79" s="1"/>
  <c r="C36" i="79" s="1"/>
  <c r="C38" i="79" s="1"/>
  <c r="E59" i="92" l="1"/>
  <c r="C68" i="92"/>
  <c r="E68" i="92" s="1"/>
  <c r="E53" i="92"/>
  <c r="C69" i="92"/>
  <c r="E69" i="92" s="1"/>
  <c r="H16" i="74" l="1"/>
  <c r="S17" i="35"/>
  <c r="S16" i="35"/>
  <c r="S15" i="35"/>
  <c r="S14" i="35" l="1"/>
  <c r="U21" i="64"/>
  <c r="H21" i="74"/>
  <c r="R22" i="35"/>
  <c r="H22" i="35"/>
  <c r="H15" i="74"/>
  <c r="P22" i="35"/>
  <c r="F22" i="74"/>
  <c r="H11" i="74"/>
  <c r="H17" i="74"/>
  <c r="N22" i="35"/>
  <c r="E22" i="74"/>
  <c r="H10" i="74"/>
  <c r="H13" i="74"/>
  <c r="S18" i="35"/>
  <c r="S21" i="35"/>
  <c r="J22" i="35"/>
  <c r="D22" i="74"/>
  <c r="H18" i="74"/>
  <c r="H8" i="74"/>
  <c r="G22" i="74"/>
  <c r="L22" i="35"/>
  <c r="H14" i="74"/>
  <c r="H22" i="74" l="1"/>
  <c r="F22" i="35"/>
  <c r="S13" i="35"/>
  <c r="S22" i="35" s="1"/>
  <c r="C16" i="72" l="1"/>
  <c r="C40" i="69"/>
  <c r="C29" i="69"/>
  <c r="C31" i="72"/>
  <c r="C6" i="69"/>
  <c r="C58" i="69"/>
  <c r="C8" i="72" l="1"/>
  <c r="C25" i="72"/>
  <c r="C23" i="69"/>
  <c r="C20" i="72"/>
  <c r="C46" i="69"/>
  <c r="C52" i="69" s="1"/>
  <c r="C18" i="69"/>
  <c r="C14" i="69"/>
  <c r="E16" i="72"/>
  <c r="E31" i="72"/>
  <c r="E20" i="72" l="1"/>
  <c r="E25" i="72"/>
  <c r="E8" i="72"/>
  <c r="C26" i="69" l="1"/>
  <c r="C35" i="69" s="1"/>
  <c r="C28" i="72"/>
  <c r="C37" i="72" s="1"/>
  <c r="D28" i="72" l="1"/>
  <c r="D37" i="72" s="1"/>
  <c r="E28" i="72" l="1"/>
  <c r="E37" i="72" s="1"/>
  <c r="C5" i="73" s="1"/>
  <c r="C8" i="73" s="1"/>
  <c r="C13" i="73" s="1"/>
  <c r="C62" i="69" l="1"/>
  <c r="C67" i="69" s="1"/>
  <c r="C68" i="69" s="1"/>
</calcChain>
</file>

<file path=xl/sharedStrings.xml><?xml version="1.0" encoding="utf-8"?>
<sst xmlns="http://schemas.openxmlformats.org/spreadsheetml/2006/main" count="1598" uniqueCount="995">
  <si>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</si>
  <si>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</si>
  <si>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</si>
  <si>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</si>
  <si>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</si>
  <si>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</si>
  <si>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</si>
  <si>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</si>
  <si>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</si>
  <si>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</si>
  <si>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</si>
  <si>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</si>
  <si>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</si>
  <si>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</si>
  <si>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</si>
  <si>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</si>
  <si>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</si>
  <si>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</si>
  <si>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</si>
  <si>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</si>
  <si>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</si>
  <si>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</si>
  <si>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</si>
  <si>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</si>
  <si>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</si>
  <si>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</si>
  <si>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</si>
  <si>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</si>
  <si>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</si>
  <si>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</si>
  <si>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</si>
  <si>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</si>
  <si>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</si>
  <si>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</si>
  <si>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</si>
  <si>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</si>
  <si>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</si>
  <si>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</si>
  <si>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</si>
  <si>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</si>
  <si>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</si>
  <si>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</si>
  <si>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</si>
  <si>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</si>
  <si>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</si>
  <si>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</si>
  <si>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</si>
  <si>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</si>
  <si>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</si>
  <si>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</si>
  <si>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</si>
  <si>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</si>
  <si>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</si>
  <si>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</si>
  <si>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</si>
  <si>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</si>
  <si>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</si>
  <si>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</si>
  <si>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</si>
  <si>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</si>
  <si>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</si>
  <si>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</si>
  <si>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</si>
  <si>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</si>
  <si>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</si>
  <si>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</si>
  <si>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</si>
  <si>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</si>
  <si>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</si>
  <si>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</si>
  <si>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</si>
  <si>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</si>
  <si>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</si>
  <si>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</si>
  <si>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</si>
  <si>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</si>
  <si>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</si>
  <si>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</si>
  <si>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</si>
  <si>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</si>
  <si>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</si>
  <si>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</si>
  <si>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</si>
  <si>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</si>
  <si>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</si>
  <si>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</si>
  <si>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</si>
  <si>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</si>
  <si>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</si>
  <si>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</si>
  <si>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</si>
  <si>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</si>
  <si>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</si>
  <si>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</si>
  <si>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</si>
  <si>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</si>
  <si>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</si>
  <si>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</si>
  <si>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</si>
  <si>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</si>
  <si>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</si>
  <si>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</si>
  <si>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</si>
  <si>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</si>
  <si>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</si>
  <si>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</si>
  <si>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</si>
  <si>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</si>
  <si>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</si>
  <si>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</si>
  <si>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</si>
  <si>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</si>
  <si>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</si>
  <si>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</si>
  <si>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</si>
  <si>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</si>
  <si>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</si>
  <si>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</si>
  <si>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</si>
  <si>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</si>
  <si>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</si>
  <si>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</si>
  <si>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</si>
  <si>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</si>
  <si>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</si>
  <si>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</si>
  <si>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</si>
  <si>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</si>
  <si>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</si>
  <si>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</si>
  <si>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</si>
  <si>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</si>
  <si>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</si>
  <si>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</si>
  <si>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</si>
  <si>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</si>
  <si>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</si>
  <si>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</si>
  <si>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</si>
  <si>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</si>
  <si>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</si>
  <si>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</si>
  <si>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</si>
  <si>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</si>
  <si>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</si>
  <si>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</si>
  <si>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</si>
  <si>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</si>
  <si>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</si>
  <si>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</si>
  <si>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</si>
  <si>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</si>
  <si>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</si>
  <si>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</si>
  <si>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</si>
  <si>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</si>
  <si>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</si>
  <si>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</si>
  <si>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</si>
  <si>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</si>
  <si>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</si>
  <si>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</si>
  <si>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</si>
  <si>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</si>
  <si>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</si>
  <si>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</si>
  <si>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</si>
  <si>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</si>
  <si>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</si>
  <si>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</si>
  <si>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</si>
  <si>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</si>
  <si>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</si>
  <si>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</si>
  <si>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</si>
  <si>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</si>
  <si>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</si>
  <si>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</si>
  <si>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</si>
  <si>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</si>
  <si>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</si>
  <si>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</si>
  <si>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</si>
  <si>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</si>
  <si>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</si>
  <si>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</si>
  <si>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</si>
  <si>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</si>
  <si>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</si>
  <si>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</si>
  <si>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</si>
  <si>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</si>
  <si>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</si>
  <si>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</si>
  <si>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</si>
  <si>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</si>
  <si>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</si>
  <si>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</si>
  <si>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</si>
  <si>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</si>
  <si>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</si>
  <si>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</si>
  <si>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</si>
  <si>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</si>
  <si>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</si>
  <si>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</si>
  <si>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</si>
  <si>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</si>
  <si>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</si>
  <si>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</si>
  <si>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</si>
  <si>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</si>
  <si>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</si>
  <si>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</si>
  <si>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</si>
  <si>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</si>
  <si>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</si>
  <si>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</si>
  <si>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</si>
  <si>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</si>
  <si>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</si>
  <si>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</si>
  <si>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</si>
  <si>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</si>
  <si>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</si>
  <si>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</si>
  <si>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</si>
  <si>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</si>
  <si>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</si>
  <si>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</si>
  <si>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</si>
  <si>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</si>
  <si>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</si>
  <si>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</si>
  <si>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</si>
  <si>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</si>
  <si>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</si>
  <si>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</si>
  <si>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</si>
  <si>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</si>
  <si>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</si>
  <si>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</si>
  <si>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</si>
  <si>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</si>
  <si>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</si>
  <si>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</si>
  <si>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</si>
  <si>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</si>
  <si>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</si>
  <si>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</si>
  <si>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</si>
  <si>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</si>
  <si>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</si>
  <si>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</si>
  <si>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</si>
  <si>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</si>
  <si>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</si>
  <si>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</si>
  <si>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</si>
  <si>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</si>
  <si>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</si>
  <si>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</si>
  <si>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</si>
  <si>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</si>
  <si>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</si>
  <si>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</si>
  <si>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</si>
  <si>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</si>
  <si>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</si>
  <si>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</si>
  <si>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</si>
  <si>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</si>
  <si>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</si>
  <si>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</si>
  <si>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</si>
  <si>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</si>
  <si>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</si>
  <si>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</si>
  <si>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</si>
  <si>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</si>
  <si>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</si>
  <si>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</si>
  <si>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</si>
  <si>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</si>
  <si>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</si>
  <si>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</si>
  <si>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</si>
  <si>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</si>
  <si>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</si>
  <si>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</si>
  <si>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</si>
  <si>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</si>
  <si>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</si>
  <si>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</si>
  <si>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</si>
  <si>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</si>
  <si>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</si>
  <si>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</si>
  <si>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</si>
  <si>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</si>
  <si>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</si>
  <si>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</si>
  <si>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</si>
  <si>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</si>
  <si>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</si>
  <si>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</si>
  <si>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</si>
  <si>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</si>
  <si>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</si>
  <si>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</si>
  <si>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</si>
  <si>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</si>
  <si>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</si>
  <si>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</si>
  <si>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</si>
  <si>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</si>
  <si>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</si>
  <si>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</si>
  <si>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</si>
  <si>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</si>
  <si>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</si>
  <si>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</si>
  <si>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</si>
  <si>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</si>
  <si>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</si>
  <si>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</si>
  <si>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</si>
  <si>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</si>
  <si>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</si>
  <si>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</si>
  <si>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</si>
  <si>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</si>
  <si>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</si>
  <si>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</si>
  <si>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</si>
  <si>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</si>
  <si>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</si>
  <si>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</si>
  <si>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</si>
  <si>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</si>
  <si>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</si>
  <si>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</si>
  <si>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</si>
  <si>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</si>
  <si>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</si>
  <si>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</si>
  <si>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</si>
  <si>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</si>
  <si>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</si>
  <si>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</si>
  <si>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</si>
  <si>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</si>
  <si>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</si>
  <si>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</si>
  <si>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</si>
  <si>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</si>
  <si>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</si>
  <si>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</si>
  <si>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</si>
  <si>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</si>
  <si>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</si>
  <si>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</si>
  <si>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</si>
  <si>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</si>
  <si>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</si>
  <si>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</si>
  <si>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</si>
  <si>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</si>
  <si>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</si>
  <si>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</si>
  <si>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</si>
  <si>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</si>
  <si>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</si>
  <si>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</si>
  <si>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</si>
  <si>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</si>
  <si>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</si>
  <si>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</si>
  <si>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</si>
  <si>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</si>
  <si>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</si>
  <si>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</si>
  <si>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</si>
  <si>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</si>
  <si>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</si>
  <si>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</si>
  <si>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</si>
  <si>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</si>
  <si>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</si>
  <si>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</si>
  <si>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</si>
  <si>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</si>
  <si>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</si>
  <si>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</si>
  <si>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</si>
  <si>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</si>
  <si>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</si>
  <si>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</si>
  <si>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</si>
  <si>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</si>
  <si>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</si>
  <si>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</si>
  <si>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</si>
  <si>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</si>
  <si>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</si>
  <si>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</si>
  <si>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</si>
  <si>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</si>
  <si>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</si>
  <si>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</si>
  <si>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</si>
  <si>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</si>
  <si>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</si>
  <si>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</si>
  <si>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</si>
  <si>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</si>
  <si>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</si>
  <si>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</si>
  <si>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</si>
  <si>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</si>
  <si>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</si>
  <si>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</si>
  <si>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</si>
  <si>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</si>
  <si>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</si>
  <si>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</si>
  <si>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</si>
  <si>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</si>
  <si>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</si>
  <si>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</si>
  <si>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</si>
  <si>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</si>
  <si>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</si>
  <si>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</si>
  <si>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</si>
  <si>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</si>
  <si>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</si>
  <si>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</si>
  <si>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</si>
  <si>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</si>
  <si>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</si>
  <si>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</si>
  <si>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</si>
  <si>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</si>
  <si>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</si>
  <si>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</si>
  <si>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</si>
  <si>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</si>
  <si>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</si>
  <si>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</si>
  <si>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</si>
  <si>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</si>
  <si>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</si>
  <si>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</si>
  <si>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</si>
  <si>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</si>
  <si>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</si>
  <si>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</si>
  <si>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</si>
  <si>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</si>
  <si>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</si>
  <si>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</si>
  <si>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</si>
  <si>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</si>
  <si>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</si>
  <si>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</si>
  <si>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</si>
  <si>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</si>
  <si>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</si>
  <si>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</si>
  <si>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</si>
  <si>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</si>
  <si>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</si>
  <si>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</si>
  <si>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</si>
  <si>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</si>
  <si>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</si>
  <si>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</si>
  <si>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</si>
  <si>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</si>
  <si>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</si>
  <si>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</si>
  <si>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</si>
  <si>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</si>
  <si>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</si>
  <si>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</si>
  <si>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</si>
  <si>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</si>
  <si>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</si>
  <si>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</si>
  <si>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</si>
  <si>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</si>
  <si>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</si>
  <si>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</si>
  <si>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</si>
  <si>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</si>
  <si>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</si>
  <si>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</si>
  <si>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</si>
  <si>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</si>
  <si>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</si>
  <si>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</si>
  <si>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</si>
  <si>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</si>
  <si>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</si>
  <si>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</si>
  <si>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</si>
  <si>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</si>
  <si>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</si>
  <si>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</si>
  <si>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</si>
  <si>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</si>
  <si>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</si>
  <si>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</si>
  <si>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</si>
  <si>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</si>
  <si>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</si>
  <si>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</si>
  <si>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</si>
  <si>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</si>
  <si>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</si>
  <si>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</si>
  <si>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</si>
  <si>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</si>
  <si>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</si>
  <si>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</si>
  <si>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</si>
  <si>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</si>
  <si>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</si>
  <si>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</si>
  <si>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</si>
  <si>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</si>
  <si>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</si>
  <si>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</si>
  <si>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</si>
  <si>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</si>
  <si>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</si>
  <si>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</si>
  <si>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</si>
  <si>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</si>
  <si>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</si>
  <si>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</si>
  <si>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</si>
  <si>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</si>
  <si>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</si>
  <si>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</si>
  <si>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</si>
  <si>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</si>
  <si>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</si>
  <si>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</si>
  <si>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</si>
  <si>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</si>
  <si>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</si>
  <si>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</si>
  <si>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</si>
  <si>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</si>
  <si>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</si>
  <si>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</si>
  <si>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</si>
  <si>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</si>
  <si>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</si>
  <si>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</si>
  <si>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</si>
  <si>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</si>
  <si>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</si>
  <si>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</si>
  <si>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</si>
  <si>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</si>
  <si>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</si>
  <si>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</si>
  <si>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</si>
  <si>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</si>
  <si>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</si>
  <si>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</si>
  <si>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</si>
  <si>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</si>
  <si>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</si>
  <si>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</si>
  <si>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</si>
  <si>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</si>
  <si>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</si>
  <si>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</si>
  <si>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</si>
  <si>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</si>
  <si>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</si>
  <si>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</si>
  <si>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</si>
  <si>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</si>
  <si>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</si>
  <si>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</si>
  <si>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</si>
  <si>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</si>
  <si>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</si>
  <si>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</si>
  <si>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</si>
  <si>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</si>
  <si>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</si>
  <si>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</si>
  <si>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</si>
  <si>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</si>
  <si>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</si>
  <si>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</si>
  <si>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</si>
  <si>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</si>
  <si>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</si>
  <si>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</si>
  <si>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</si>
  <si>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</si>
  <si>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</si>
  <si>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</si>
  <si>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</si>
  <si>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</si>
  <si>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</si>
  <si>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</si>
  <si>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</si>
  <si>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</si>
  <si>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</si>
  <si>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</si>
  <si>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</si>
  <si>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</si>
  <si>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</si>
  <si>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</si>
  <si>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</si>
  <si>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</si>
  <si>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</si>
  <si>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</si>
  <si>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</si>
  <si>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</si>
  <si>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</si>
  <si>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</si>
  <si>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</si>
  <si>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</si>
  <si>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</si>
  <si>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</si>
  <si>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</si>
  <si>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</si>
  <si>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</si>
  <si>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</si>
  <si>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</si>
  <si>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</si>
  <si>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</si>
  <si>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</si>
  <si>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</si>
  <si>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</si>
  <si>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</si>
  <si>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</si>
  <si>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</si>
  <si>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</si>
  <si>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</si>
  <si>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</si>
  <si>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</si>
  <si>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</si>
  <si>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</si>
  <si>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</si>
  <si>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</si>
  <si>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</si>
  <si>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</si>
  <si>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</si>
  <si>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</si>
  <si>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</si>
  <si>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</si>
  <si>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</si>
  <si>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</si>
  <si>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</si>
  <si>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</si>
  <si>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</si>
  <si>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</si>
  <si>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</si>
  <si>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</si>
  <si>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</si>
  <si>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</si>
  <si>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</si>
  <si>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</si>
  <si>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</si>
  <si>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</si>
  <si>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</si>
  <si>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</si>
  <si>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</si>
  <si>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</si>
  <si>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</si>
  <si>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</si>
  <si>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</si>
  <si>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</si>
  <si>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</si>
  <si>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</si>
  <si>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</si>
  <si>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</si>
  <si>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</si>
  <si>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</si>
  <si>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</si>
  <si>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</si>
  <si>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</si>
  <si>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</si>
  <si>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</si>
  <si>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</si>
  <si>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</si>
  <si>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</si>
  <si>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</si>
  <si>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</si>
  <si>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</si>
  <si>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</si>
  <si>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</si>
  <si>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</si>
  <si>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</si>
  <si>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</si>
  <si>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</si>
  <si>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</si>
  <si>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</si>
  <si>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</si>
  <si>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</si>
  <si>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</si>
  <si>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</si>
  <si>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</si>
  <si>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</si>
  <si>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</si>
  <si>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</si>
  <si>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</si>
  <si>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</si>
  <si>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</si>
  <si>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</si>
  <si>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</si>
  <si>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</si>
  <si>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</si>
  <si>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</si>
  <si>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</si>
  <si>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</si>
  <si>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</si>
  <si>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</si>
  <si>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</si>
  <si>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</si>
  <si>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</si>
  <si>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</si>
  <si>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</si>
  <si>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</si>
  <si>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</si>
  <si>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</si>
  <si>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</si>
  <si>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</si>
  <si>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</si>
  <si>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</si>
  <si>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</si>
  <si>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</si>
  <si>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</si>
  <si>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</si>
  <si>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</si>
  <si>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</si>
  <si>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</si>
  <si>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</si>
  <si>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</si>
  <si>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</si>
  <si>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</si>
  <si>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</si>
  <si>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</si>
  <si>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</si>
  <si>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</si>
  <si>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</si>
  <si>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</si>
  <si>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</si>
  <si>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</si>
  <si>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</si>
  <si>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</si>
  <si>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</si>
  <si>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</si>
  <si>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</si>
  <si>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</si>
  <si>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</si>
  <si>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</si>
  <si>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</si>
  <si>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</si>
  <si>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</si>
  <si>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</si>
  <si>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</si>
  <si>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</si>
  <si>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</si>
  <si>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</si>
  <si>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</si>
  <si>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</si>
  <si>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</si>
  <si>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</si>
  <si>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</si>
  <si>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</si>
  <si>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</si>
  <si>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</si>
  <si>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</si>
  <si>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</si>
  <si>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</si>
  <si>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</si>
  <si>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</si>
  <si>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</si>
  <si>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</si>
  <si>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</si>
  <si>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</si>
  <si>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</si>
  <si>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</si>
  <si>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</si>
  <si>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</si>
  <si>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</si>
  <si>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</si>
  <si>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</si>
  <si>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</si>
  <si>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</si>
  <si>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</si>
  <si>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</si>
  <si>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</si>
  <si>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</si>
  <si>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</si>
  <si>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</si>
  <si>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</si>
  <si>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</si>
  <si>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</si>
  <si>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</si>
  <si>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</si>
  <si>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</si>
  <si>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</si>
  <si>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</si>
  <si>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</si>
  <si>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</si>
  <si>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</si>
  <si>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</si>
  <si>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</si>
  <si>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</si>
  <si>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</si>
  <si>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</si>
  <si>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</si>
  <si>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</si>
  <si>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</si>
  <si>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</si>
  <si>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</si>
  <si>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</si>
  <si>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</si>
  <si>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</si>
  <si>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</si>
  <si>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</si>
  <si>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</si>
  <si>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</si>
  <si>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</si>
  <si>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</si>
  <si>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</si>
  <si>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</si>
  <si>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</si>
  <si>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</si>
  <si>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</si>
  <si>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</si>
  <si>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</si>
  <si>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</si>
  <si>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</si>
  <si>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</si>
  <si>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</si>
  <si>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</si>
  <si>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</si>
  <si>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</si>
  <si>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</si>
  <si>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</si>
  <si>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</si>
  <si>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</si>
  <si>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</si>
  <si>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</si>
  <si>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</si>
  <si>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</si>
  <si>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</si>
  <si>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</si>
  <si>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</si>
  <si>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</si>
  <si>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</si>
  <si>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</si>
  <si>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</si>
  <si>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</si>
  <si>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</si>
  <si>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</si>
  <si>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</si>
  <si>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</si>
  <si>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</si>
  <si>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</si>
  <si>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</si>
  <si>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</si>
  <si>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</si>
  <si>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</si>
  <si>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</si>
  <si>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</si>
  <si>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</si>
  <si>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</si>
  <si>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</si>
  <si>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</si>
  <si>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</si>
  <si>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</si>
  <si>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</si>
  <si>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</si>
  <si>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</si>
  <si>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</si>
  <si>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</si>
  <si>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</si>
  <si>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</si>
  <si>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</si>
  <si>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</si>
  <si>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</si>
  <si>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</si>
  <si>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</si>
  <si>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</si>
  <si>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</si>
  <si>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</si>
  <si>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</si>
  <si>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</si>
  <si>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</si>
  <si>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</si>
  <si>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</si>
  <si>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</si>
  <si>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</si>
  <si>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</si>
  <si>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</si>
  <si>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</si>
  <si>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</si>
  <si>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</si>
  <si>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</si>
  <si>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</si>
  <si>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</si>
  <si>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</si>
  <si>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</si>
  <si>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</si>
  <si>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</si>
  <si>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</si>
  <si>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</si>
  <si>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</si>
  <si>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</si>
  <si>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</si>
  <si>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</si>
  <si>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</si>
  <si>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</si>
  <si>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</si>
  <si>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</si>
  <si>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</si>
  <si>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</si>
  <si>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</si>
  <si>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</si>
  <si>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</si>
  <si>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</si>
  <si>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</si>
  <si>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</si>
  <si>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</si>
  <si>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</si>
  <si>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</si>
  <si>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</si>
  <si>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</si>
  <si>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</si>
  <si>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</si>
  <si>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</si>
  <si>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</si>
  <si>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</si>
  <si>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</si>
  <si>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</si>
  <si>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</si>
  <si>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</si>
  <si>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</si>
  <si>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</si>
  <si>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</si>
  <si>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</si>
  <si>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</si>
  <si>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</si>
  <si>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</si>
  <si>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</si>
  <si>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სს თიბისი ბანკი</t>
  </si>
  <si>
    <t>www.tbcbank.com.ge</t>
  </si>
  <si>
    <t>4Q-2022</t>
  </si>
  <si>
    <t>3Q-2022</t>
  </si>
  <si>
    <t>2Q-2022</t>
  </si>
  <si>
    <t>1Q-2022</t>
  </si>
  <si>
    <t>სტენ არნე ბერგრენი</t>
  </si>
  <si>
    <t>ვახტანგ ბუცხრიკიძე</t>
  </si>
  <si>
    <t>დამოუკიდებელი თავმჯდომარე</t>
  </si>
  <si>
    <t>ცირა კემულარია</t>
  </si>
  <si>
    <t>დამოუკიდებელი წევრი</t>
  </si>
  <si>
    <t>ეფტიმიოს კირიაკოპულოსი</t>
  </si>
  <si>
    <t>ერან კლაინი</t>
  </si>
  <si>
    <t>პერ ანდერს იორგენ ფასტი</t>
  </si>
  <si>
    <t>ვენერა სუქნიძე</t>
  </si>
  <si>
    <t>რაჯივ ლოჩან სოუნი</t>
  </si>
  <si>
    <t>გენერალური დირექტორი</t>
  </si>
  <si>
    <t>თორნიკე გოგიჩაიშვილი</t>
  </si>
  <si>
    <t>გენერალური დირექტორის მოადგილე, საცალო, მცირე და საშუალო ბიზნესის მართვა</t>
  </si>
  <si>
    <t>ნინო მასურაშვილი</t>
  </si>
  <si>
    <t>გენერალური დირექტორის მოადგილე, რისკების მართვა</t>
  </si>
  <si>
    <t>გიორგი მეგრელიშვილი</t>
  </si>
  <si>
    <t>გენერალური დირექტორის მოადგილე, ფინანსების მართვა</t>
  </si>
  <si>
    <t>გიორგი თხელიძე</t>
  </si>
  <si>
    <t>გენერალური დირექტორის მოადგილე, კორპორატიული და საინვესტიციო საბანკო ბიზნესის მართვა</t>
  </si>
  <si>
    <t>TBC Bank Group PLC</t>
  </si>
  <si>
    <t>მამუკა ხაზარაძე</t>
  </si>
  <si>
    <t>Dunross &amp; Co.</t>
  </si>
  <si>
    <t>ბადრი ჯაფარიძე</t>
  </si>
  <si>
    <t xml:space="preserve"> ცხრილი 9 (Capital), N10 </t>
  </si>
  <si>
    <t xml:space="preserve"> ცხრილი 9 (Capital), N2</t>
  </si>
  <si>
    <t xml:space="preserve"> ცხრილი 9 (Capital), N3</t>
  </si>
  <si>
    <t xml:space="preserve"> ცხრილი 9 (Capital), N12</t>
  </si>
  <si>
    <t xml:space="preserve"> ცხრილი 9 (Capital), N5</t>
  </si>
  <si>
    <t xml:space="preserve"> ცხრილი 9 (Capital), N4</t>
  </si>
  <si>
    <t xml:space="preserve"> ცხრილი 9 (Capital), N11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</si>
</sst>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s>
  <fonts count="145">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i/>
      <sz val="11"/>
      <color theme="1"/>
      <name val="Calibri"/>
      <family val="2"/>
      <scheme val="minor"/>
    </font>
    <font>
      <sz val="12"/>
      <name val="Arial"/>
      <family val="2"/>
      <charset val="204"/>
    </font>
    <font>
      <sz val="10"/>
      <color rgb="FFFF0000"/>
      <name val="Sylfaen"/>
      <family val="1"/>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s>
  <borders count="160">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7" borderId="0"/>
    <xf numFmtId="169" fontId="26" fillId="37" borderId="0"/>
    <xf numFmtId="168" fontId="26" fillId="37" borderId="0"/>
    <xf numFmtId="0" fontId="27" fillId="38"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0" fontId="27" fillId="47"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0" fontId="29" fillId="46"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0" fontId="29" fillId="51" borderId="0" applyNumberFormat="0" applyBorder="0" applyAlignment="0" applyProtection="0"/>
    <xf numFmtId="0" fontId="27" fillId="52"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7" fillId="55" borderId="0" applyNumberFormat="0" applyBorder="0" applyAlignment="0" applyProtection="0"/>
    <xf numFmtId="0" fontId="27" fillId="56"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7" fillId="55" borderId="0" applyNumberFormat="0" applyBorder="0" applyAlignment="0" applyProtection="0"/>
    <xf numFmtId="0" fontId="27" fillId="59" borderId="0" applyNumberFormat="0" applyBorder="0" applyAlignment="0" applyProtection="0"/>
    <xf numFmtId="0" fontId="29" fillId="56"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7" fillId="52" borderId="0" applyNumberFormat="0" applyBorder="0" applyAlignment="0" applyProtection="0"/>
    <xf numFmtId="0" fontId="27" fillId="56" borderId="0" applyNumberFormat="0" applyBorder="0" applyAlignment="0" applyProtection="0"/>
    <xf numFmtId="0" fontId="29" fillId="56"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61"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7" fillId="55" borderId="0" applyNumberFormat="0" applyBorder="0" applyAlignment="0" applyProtection="0"/>
    <xf numFmtId="0" fontId="27"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0" fontId="32" fillId="39"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4" borderId="37" applyNumberFormat="0" applyAlignment="0" applyProtection="0"/>
    <xf numFmtId="0" fontId="39" fillId="9" borderId="30"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168" fontId="40"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168" fontId="40"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169" fontId="40"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9" fillId="9" borderId="30"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9" fillId="9" borderId="30"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9" fillId="9" borderId="30"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9" fillId="9" borderId="30"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9" fillId="9" borderId="30"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9" fillId="9" borderId="30"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9" fillId="9" borderId="30"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168" fontId="40" fillId="64" borderId="37" applyNumberFormat="0" applyAlignment="0" applyProtection="0"/>
    <xf numFmtId="169" fontId="40" fillId="64" borderId="37" applyNumberFormat="0" applyAlignment="0" applyProtection="0"/>
    <xf numFmtId="168" fontId="40" fillId="64" borderId="37" applyNumberFormat="0" applyAlignment="0" applyProtection="0"/>
    <xf numFmtId="168" fontId="40" fillId="64" borderId="37" applyNumberFormat="0" applyAlignment="0" applyProtection="0"/>
    <xf numFmtId="169" fontId="40" fillId="64" borderId="37" applyNumberFormat="0" applyAlignment="0" applyProtection="0"/>
    <xf numFmtId="168" fontId="40" fillId="64" borderId="37" applyNumberFormat="0" applyAlignment="0" applyProtection="0"/>
    <xf numFmtId="168" fontId="40" fillId="64" borderId="37" applyNumberFormat="0" applyAlignment="0" applyProtection="0"/>
    <xf numFmtId="169" fontId="40" fillId="64" borderId="37" applyNumberFormat="0" applyAlignment="0" applyProtection="0"/>
    <xf numFmtId="168" fontId="40" fillId="64" borderId="37" applyNumberFormat="0" applyAlignment="0" applyProtection="0"/>
    <xf numFmtId="168" fontId="40" fillId="64" borderId="37" applyNumberFormat="0" applyAlignment="0" applyProtection="0"/>
    <xf numFmtId="169" fontId="40" fillId="64" borderId="37" applyNumberFormat="0" applyAlignment="0" applyProtection="0"/>
    <xf numFmtId="168" fontId="40" fillId="64" borderId="37" applyNumberFormat="0" applyAlignment="0" applyProtection="0"/>
    <xf numFmtId="0" fontId="38" fillId="64" borderId="37" applyNumberFormat="0" applyAlignment="0" applyProtection="0"/>
    <xf numFmtId="0" fontId="41" fillId="65" borderId="38" applyNumberFormat="0" applyAlignment="0" applyProtection="0"/>
    <xf numFmtId="0" fontId="42" fillId="10" borderId="33" applyNumberFormat="0" applyAlignment="0" applyProtection="0"/>
    <xf numFmtId="168"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0" fontId="41"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0" fontId="42" fillId="10" borderId="33"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0" fontId="41" fillId="65"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0" applyFont="0" applyFill="0" applyBorder="0" applyAlignment="0" applyProtection="0"/>
    <xf numFmtId="180" fontId="2" fillId="0" borderId="0" applyFont="0" applyFill="0" applyBorder="0" applyAlignment="0" applyProtection="0"/>
    <xf numFmtId="0" fontId="47" fillId="66" borderId="0" applyNumberFormat="0" applyBorder="0" applyAlignment="0" applyProtection="0"/>
    <xf numFmtId="0" fontId="47" fillId="67" borderId="0" applyNumberFormat="0" applyBorder="0" applyAlignment="0" applyProtection="0"/>
    <xf numFmtId="0" fontId="47" fillId="68"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40"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0" fontId="51" fillId="40"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0" fontId="51" fillId="40" borderId="0" applyNumberFormat="0" applyBorder="0" applyAlignment="0" applyProtection="0"/>
    <xf numFmtId="0" fontId="2" fillId="69"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0" applyNumberFormat="0" applyFill="0" applyAlignment="0" applyProtection="0"/>
    <xf numFmtId="169" fontId="55" fillId="0" borderId="40" applyNumberFormat="0" applyFill="0" applyAlignment="0" applyProtection="0"/>
    <xf numFmtId="0"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0" fontId="55" fillId="0" borderId="40" applyNumberFormat="0" applyFill="0" applyAlignment="0" applyProtection="0"/>
    <xf numFmtId="0" fontId="56" fillId="0" borderId="41" applyNumberFormat="0" applyFill="0" applyAlignment="0" applyProtection="0"/>
    <xf numFmtId="169"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7" fillId="0" borderId="42" applyNumberFormat="0" applyFill="0" applyAlignment="0" applyProtection="0"/>
    <xf numFmtId="169"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3" borderId="37" applyNumberFormat="0" applyAlignment="0" applyProtection="0"/>
    <xf numFmtId="0" fontId="67" fillId="8" borderId="30"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168" fontId="68"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168" fontId="68"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169" fontId="68"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7" fillId="8" borderId="30"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7" fillId="8" borderId="30"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7" fillId="8" borderId="30"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7" fillId="8" borderId="30"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7" fillId="8" borderId="30"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7" fillId="8" borderId="30"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7" fillId="8" borderId="30"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168" fontId="68" fillId="43" borderId="37" applyNumberFormat="0" applyAlignment="0" applyProtection="0"/>
    <xf numFmtId="169" fontId="68" fillId="43" borderId="37" applyNumberFormat="0" applyAlignment="0" applyProtection="0"/>
    <xf numFmtId="168" fontId="68" fillId="43" borderId="37" applyNumberFormat="0" applyAlignment="0" applyProtection="0"/>
    <xf numFmtId="168" fontId="68" fillId="43" borderId="37" applyNumberFormat="0" applyAlignment="0" applyProtection="0"/>
    <xf numFmtId="169" fontId="68" fillId="43" borderId="37" applyNumberFormat="0" applyAlignment="0" applyProtection="0"/>
    <xf numFmtId="168" fontId="68" fillId="43" borderId="37" applyNumberFormat="0" applyAlignment="0" applyProtection="0"/>
    <xf numFmtId="168" fontId="68" fillId="43" borderId="37" applyNumberFormat="0" applyAlignment="0" applyProtection="0"/>
    <xf numFmtId="169" fontId="68" fillId="43" borderId="37" applyNumberFormat="0" applyAlignment="0" applyProtection="0"/>
    <xf numFmtId="168" fontId="68" fillId="43" borderId="37" applyNumberFormat="0" applyAlignment="0" applyProtection="0"/>
    <xf numFmtId="168" fontId="68" fillId="43" borderId="37" applyNumberFormat="0" applyAlignment="0" applyProtection="0"/>
    <xf numFmtId="169" fontId="68" fillId="43" borderId="37" applyNumberFormat="0" applyAlignment="0" applyProtection="0"/>
    <xf numFmtId="168" fontId="68" fillId="43" borderId="37" applyNumberFormat="0" applyAlignment="0" applyProtection="0"/>
    <xf numFmtId="0" fontId="66" fillId="43" borderId="37" applyNumberFormat="0" applyAlignment="0" applyProtection="0"/>
    <xf numFmtId="3" fontId="2" fillId="72"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3" applyNumberFormat="0" applyFill="0" applyAlignment="0" applyProtection="0"/>
    <xf numFmtId="0" fontId="70" fillId="0" borderId="32"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0" fontId="69" fillId="0" borderId="43"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0" fontId="69"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3"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0" fontId="72" fillId="73"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0" fontId="72" fillId="73" borderId="0" applyNumberFormat="0" applyBorder="0" applyAlignment="0" applyProtection="0"/>
    <xf numFmtId="1" fontId="75" fillId="0" borderId="0" applyProtection="0"/>
    <xf numFmtId="168" fontId="26" fillId="0" borderId="44"/>
    <xf numFmtId="169" fontId="26" fillId="0" borderId="44"/>
    <xf numFmtId="168" fontId="26"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168" fontId="2" fillId="0" borderId="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 fillId="74" borderId="45" applyNumberFormat="0" applyFont="0" applyAlignment="0" applyProtection="0"/>
    <xf numFmtId="0" fontId="27" fillId="74" borderId="45" applyNumberFormat="0" applyFont="0" applyAlignment="0" applyProtection="0"/>
    <xf numFmtId="168" fontId="2" fillId="0" borderId="0"/>
    <xf numFmtId="0" fontId="27" fillId="74" borderId="45" applyNumberFormat="0" applyFont="0" applyAlignment="0" applyProtection="0"/>
    <xf numFmtId="0" fontId="27"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7" fillId="74" borderId="45" applyNumberFormat="0" applyFont="0" applyAlignment="0" applyProtection="0"/>
    <xf numFmtId="0" fontId="2"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169" fontId="2" fillId="0" borderId="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 fillId="74" borderId="45" applyNumberFormat="0" applyFont="0" applyAlignment="0" applyProtection="0"/>
    <xf numFmtId="0" fontId="2" fillId="0" borderId="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168" fontId="2" fillId="0" borderId="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2" fillId="0" borderId="0"/>
    <xf numFmtId="0" fontId="82" fillId="0" borderId="0"/>
    <xf numFmtId="168" fontId="82" fillId="0" borderId="0"/>
    <xf numFmtId="0" fontId="83" fillId="64" borderId="46" applyNumberFormat="0" applyAlignment="0" applyProtection="0"/>
    <xf numFmtId="0" fontId="84" fillId="9" borderId="31"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168" fontId="85"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168" fontId="85"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169" fontId="85"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4" fillId="9" borderId="31"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4" fillId="9" borderId="31"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4" fillId="9" borderId="31"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4" fillId="9" borderId="31"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4" fillId="9" borderId="31"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4" fillId="9" borderId="31"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4" fillId="9" borderId="31"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168" fontId="85" fillId="64" borderId="46" applyNumberFormat="0" applyAlignment="0" applyProtection="0"/>
    <xf numFmtId="169" fontId="85" fillId="64" borderId="46" applyNumberFormat="0" applyAlignment="0" applyProtection="0"/>
    <xf numFmtId="168" fontId="85" fillId="64" borderId="46" applyNumberFormat="0" applyAlignment="0" applyProtection="0"/>
    <xf numFmtId="168" fontId="85" fillId="64" borderId="46" applyNumberFormat="0" applyAlignment="0" applyProtection="0"/>
    <xf numFmtId="169" fontId="85" fillId="64" borderId="46" applyNumberFormat="0" applyAlignment="0" applyProtection="0"/>
    <xf numFmtId="168" fontId="85" fillId="64" borderId="46" applyNumberFormat="0" applyAlignment="0" applyProtection="0"/>
    <xf numFmtId="168" fontId="85" fillId="64" borderId="46" applyNumberFormat="0" applyAlignment="0" applyProtection="0"/>
    <xf numFmtId="169" fontId="85" fillId="64" borderId="46" applyNumberFormat="0" applyAlignment="0" applyProtection="0"/>
    <xf numFmtId="168" fontId="85" fillId="64" borderId="46" applyNumberFormat="0" applyAlignment="0" applyProtection="0"/>
    <xf numFmtId="168" fontId="85" fillId="64" borderId="46" applyNumberFormat="0" applyAlignment="0" applyProtection="0"/>
    <xf numFmtId="169" fontId="85" fillId="64" borderId="46" applyNumberFormat="0" applyAlignment="0" applyProtection="0"/>
    <xf numFmtId="168" fontId="85" fillId="64" borderId="46" applyNumberFormat="0" applyAlignment="0" applyProtection="0"/>
    <xf numFmtId="0" fontId="83" fillId="64" borderId="46"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9"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25" fillId="0" borderId="48"/>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1" applyNumberFormat="0" applyFill="0" applyAlignment="0" applyProtection="0"/>
    <xf numFmtId="168" fontId="94" fillId="0" borderId="101" applyNumberFormat="0" applyFill="0" applyAlignment="0" applyProtection="0"/>
    <xf numFmtId="169" fontId="94" fillId="0" borderId="101" applyNumberFormat="0" applyFill="0" applyAlignment="0" applyProtection="0"/>
    <xf numFmtId="168" fontId="94" fillId="0" borderId="101" applyNumberFormat="0" applyFill="0" applyAlignment="0" applyProtection="0"/>
    <xf numFmtId="168" fontId="94" fillId="0" borderId="101" applyNumberFormat="0" applyFill="0" applyAlignment="0" applyProtection="0"/>
    <xf numFmtId="169" fontId="94" fillId="0" borderId="101" applyNumberFormat="0" applyFill="0" applyAlignment="0" applyProtection="0"/>
    <xf numFmtId="168" fontId="94" fillId="0" borderId="101" applyNumberFormat="0" applyFill="0" applyAlignment="0" applyProtection="0"/>
    <xf numFmtId="168" fontId="94" fillId="0" borderId="101" applyNumberFormat="0" applyFill="0" applyAlignment="0" applyProtection="0"/>
    <xf numFmtId="169" fontId="94" fillId="0" borderId="101" applyNumberFormat="0" applyFill="0" applyAlignment="0" applyProtection="0"/>
    <xf numFmtId="168" fontId="94" fillId="0" borderId="101" applyNumberFormat="0" applyFill="0" applyAlignment="0" applyProtection="0"/>
    <xf numFmtId="168" fontId="94" fillId="0" borderId="101" applyNumberFormat="0" applyFill="0" applyAlignment="0" applyProtection="0"/>
    <xf numFmtId="169" fontId="94" fillId="0" borderId="101" applyNumberFormat="0" applyFill="0" applyAlignment="0" applyProtection="0"/>
    <xf numFmtId="168" fontId="94"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169" fontId="94"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168" fontId="94"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168" fontId="94"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188" fontId="2" fillId="70" borderId="95" applyFont="0">
      <alignment horizontal="right" vertical="center"/>
    </xf>
    <xf numFmtId="3" fontId="2" fillId="70" borderId="95" applyFont="0">
      <alignment horizontal="right" vertical="center"/>
    </xf>
    <xf numFmtId="0" fontId="83" fillId="64" borderId="100" applyNumberFormat="0" applyAlignment="0" applyProtection="0"/>
    <xf numFmtId="168" fontId="85" fillId="64" borderId="100" applyNumberFormat="0" applyAlignment="0" applyProtection="0"/>
    <xf numFmtId="169" fontId="85" fillId="64" borderId="100" applyNumberFormat="0" applyAlignment="0" applyProtection="0"/>
    <xf numFmtId="168" fontId="85" fillId="64" borderId="100" applyNumberFormat="0" applyAlignment="0" applyProtection="0"/>
    <xf numFmtId="168" fontId="85" fillId="64" borderId="100" applyNumberFormat="0" applyAlignment="0" applyProtection="0"/>
    <xf numFmtId="169" fontId="85" fillId="64" borderId="100" applyNumberFormat="0" applyAlignment="0" applyProtection="0"/>
    <xf numFmtId="168" fontId="85" fillId="64" borderId="100" applyNumberFormat="0" applyAlignment="0" applyProtection="0"/>
    <xf numFmtId="168" fontId="85" fillId="64" borderId="100" applyNumberFormat="0" applyAlignment="0" applyProtection="0"/>
    <xf numFmtId="169" fontId="85" fillId="64" borderId="100" applyNumberFormat="0" applyAlignment="0" applyProtection="0"/>
    <xf numFmtId="168" fontId="85" fillId="64" borderId="100" applyNumberFormat="0" applyAlignment="0" applyProtection="0"/>
    <xf numFmtId="168" fontId="85" fillId="64" borderId="100" applyNumberFormat="0" applyAlignment="0" applyProtection="0"/>
    <xf numFmtId="169" fontId="85" fillId="64" borderId="100" applyNumberFormat="0" applyAlignment="0" applyProtection="0"/>
    <xf numFmtId="168" fontId="85"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169" fontId="85"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168" fontId="85"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168" fontId="85"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3" fontId="2" fillId="75" borderId="95" applyFont="0">
      <alignment horizontal="right" vertical="center"/>
      <protection locked="0"/>
    </xf>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 fillId="74" borderId="99" applyNumberFormat="0" applyFont="0" applyAlignment="0" applyProtection="0"/>
    <xf numFmtId="0" fontId="27"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3" fontId="2" fillId="72" borderId="95" applyFont="0">
      <alignment horizontal="right" vertical="center"/>
      <protection locked="0"/>
    </xf>
    <xf numFmtId="0" fontId="66" fillId="43" borderId="98" applyNumberFormat="0" applyAlignment="0" applyProtection="0"/>
    <xf numFmtId="168" fontId="68" fillId="43" borderId="98" applyNumberFormat="0" applyAlignment="0" applyProtection="0"/>
    <xf numFmtId="169" fontId="68" fillId="43" borderId="98" applyNumberFormat="0" applyAlignment="0" applyProtection="0"/>
    <xf numFmtId="168" fontId="68" fillId="43" borderId="98" applyNumberFormat="0" applyAlignment="0" applyProtection="0"/>
    <xf numFmtId="168" fontId="68" fillId="43" borderId="98" applyNumberFormat="0" applyAlignment="0" applyProtection="0"/>
    <xf numFmtId="169" fontId="68" fillId="43" borderId="98" applyNumberFormat="0" applyAlignment="0" applyProtection="0"/>
    <xf numFmtId="168" fontId="68" fillId="43" borderId="98" applyNumberFormat="0" applyAlignment="0" applyProtection="0"/>
    <xf numFmtId="168" fontId="68" fillId="43" borderId="98" applyNumberFormat="0" applyAlignment="0" applyProtection="0"/>
    <xf numFmtId="169" fontId="68" fillId="43" borderId="98" applyNumberFormat="0" applyAlignment="0" applyProtection="0"/>
    <xf numFmtId="168" fontId="68" fillId="43" borderId="98" applyNumberFormat="0" applyAlignment="0" applyProtection="0"/>
    <xf numFmtId="168" fontId="68" fillId="43" borderId="98" applyNumberFormat="0" applyAlignment="0" applyProtection="0"/>
    <xf numFmtId="169" fontId="68" fillId="43" borderId="98" applyNumberFormat="0" applyAlignment="0" applyProtection="0"/>
    <xf numFmtId="168" fontId="68"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169" fontId="68"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168" fontId="68"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168" fontId="68"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2" fillId="71" borderId="96" applyNumberFormat="0" applyFont="0" applyBorder="0" applyProtection="0">
      <alignment horizontal="left" vertical="center"/>
    </xf>
    <xf numFmtId="9" fontId="2" fillId="71" borderId="95" applyFont="0" applyProtection="0">
      <alignment horizontal="right" vertical="center"/>
    </xf>
    <xf numFmtId="3" fontId="2" fillId="71" borderId="95" applyFont="0" applyProtection="0">
      <alignment horizontal="right" vertical="center"/>
    </xf>
    <xf numFmtId="0" fontId="62" fillId="70" borderId="96" applyFont="0" applyBorder="0">
      <alignment horizontal="center" wrapText="1"/>
    </xf>
    <xf numFmtId="168" fontId="54" fillId="0" borderId="93">
      <alignment horizontal="left" vertical="center"/>
    </xf>
    <xf numFmtId="0" fontId="54" fillId="0" borderId="93">
      <alignment horizontal="left" vertical="center"/>
    </xf>
    <xf numFmtId="0" fontId="54" fillId="0" borderId="93">
      <alignment horizontal="left" vertical="center"/>
    </xf>
    <xf numFmtId="0" fontId="2" fillId="69" borderId="95" applyNumberFormat="0" applyFont="0" applyBorder="0" applyProtection="0">
      <alignment horizontal="center" vertical="center"/>
    </xf>
    <xf numFmtId="0" fontId="36" fillId="0" borderId="95" applyNumberFormat="0" applyAlignment="0">
      <alignment horizontal="right"/>
      <protection locked="0"/>
    </xf>
    <xf numFmtId="0" fontId="36" fillId="0" borderId="95" applyNumberFormat="0" applyAlignment="0">
      <alignment horizontal="right"/>
      <protection locked="0"/>
    </xf>
    <xf numFmtId="0" fontId="36" fillId="0" borderId="95" applyNumberFormat="0" applyAlignment="0">
      <alignment horizontal="right"/>
      <protection locked="0"/>
    </xf>
    <xf numFmtId="0" fontId="36" fillId="0" borderId="95" applyNumberFormat="0" applyAlignment="0">
      <alignment horizontal="right"/>
      <protection locked="0"/>
    </xf>
    <xf numFmtId="0" fontId="36" fillId="0" borderId="95" applyNumberFormat="0" applyAlignment="0">
      <alignment horizontal="right"/>
      <protection locked="0"/>
    </xf>
    <xf numFmtId="0" fontId="36" fillId="0" borderId="95" applyNumberFormat="0" applyAlignment="0">
      <alignment horizontal="right"/>
      <protection locked="0"/>
    </xf>
    <xf numFmtId="0" fontId="36" fillId="0" borderId="95" applyNumberFormat="0" applyAlignment="0">
      <alignment horizontal="right"/>
      <protection locked="0"/>
    </xf>
    <xf numFmtId="0" fontId="36" fillId="0" borderId="95" applyNumberFormat="0" applyAlignment="0">
      <alignment horizontal="right"/>
      <protection locked="0"/>
    </xf>
    <xf numFmtId="0" fontId="36" fillId="0" borderId="95" applyNumberFormat="0" applyAlignment="0">
      <alignment horizontal="right"/>
      <protection locked="0"/>
    </xf>
    <xf numFmtId="0" fontId="36" fillId="0" borderId="95" applyNumberFormat="0" applyAlignment="0">
      <alignment horizontal="right"/>
      <protection locked="0"/>
    </xf>
    <xf numFmtId="0" fontId="38" fillId="64" borderId="98" applyNumberFormat="0" applyAlignment="0" applyProtection="0"/>
    <xf numFmtId="168" fontId="40" fillId="64" borderId="98" applyNumberFormat="0" applyAlignment="0" applyProtection="0"/>
    <xf numFmtId="169" fontId="40" fillId="64" borderId="98" applyNumberFormat="0" applyAlignment="0" applyProtection="0"/>
    <xf numFmtId="168" fontId="40" fillId="64" borderId="98" applyNumberFormat="0" applyAlignment="0" applyProtection="0"/>
    <xf numFmtId="168" fontId="40" fillId="64" borderId="98" applyNumberFormat="0" applyAlignment="0" applyProtection="0"/>
    <xf numFmtId="169" fontId="40" fillId="64" borderId="98" applyNumberFormat="0" applyAlignment="0" applyProtection="0"/>
    <xf numFmtId="168" fontId="40" fillId="64" borderId="98" applyNumberFormat="0" applyAlignment="0" applyProtection="0"/>
    <xf numFmtId="168" fontId="40" fillId="64" borderId="98" applyNumberFormat="0" applyAlignment="0" applyProtection="0"/>
    <xf numFmtId="169" fontId="40" fillId="64" borderId="98" applyNumberFormat="0" applyAlignment="0" applyProtection="0"/>
    <xf numFmtId="168" fontId="40" fillId="64" borderId="98" applyNumberFormat="0" applyAlignment="0" applyProtection="0"/>
    <xf numFmtId="168" fontId="40" fillId="64" borderId="98" applyNumberFormat="0" applyAlignment="0" applyProtection="0"/>
    <xf numFmtId="169" fontId="40" fillId="64" borderId="98" applyNumberFormat="0" applyAlignment="0" applyProtection="0"/>
    <xf numFmtId="168" fontId="40"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169" fontId="40"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168" fontId="40"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168" fontId="40"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1" fillId="0" borderId="0"/>
    <xf numFmtId="169" fontId="26" fillId="37" borderId="0"/>
    <xf numFmtId="0" fontId="2" fillId="0" borderId="0">
      <alignment vertical="center"/>
    </xf>
    <xf numFmtId="166" fontId="1" fillId="0" borderId="0" applyFont="0" applyFill="0" applyBorder="0" applyAlignment="0" applyProtection="0"/>
    <xf numFmtId="0" fontId="129" fillId="0" borderId="0"/>
  </cellStyleXfs>
  <cellXfs count="878">
    <xf numFmtId="0" fontId="0" fillId="0" borderId="0" xfId="0"/>
    <xf numFmtId="0" fontId="4" fillId="0" borderId="0" xfId="0" applyFont="1"/>
    <xf numFmtId="0" fontId="0" fillId="0" borderId="0" xfId="0" applyAlignment="1">
      <alignment wrapText="1"/>
    </xf>
    <xf numFmtId="167" fontId="3" fillId="0" borderId="0" xfId="0" applyNumberFormat="1" applyFont="1" applyAlignment="1">
      <alignment horizontal="center"/>
    </xf>
    <xf numFmtId="167" fontId="0" fillId="0" borderId="0" xfId="0" applyNumberFormat="1" applyAlignment="1">
      <alignment horizontal="center"/>
    </xf>
    <xf numFmtId="167" fontId="5" fillId="0" borderId="0" xfId="0" applyNumberFormat="1" applyFont="1" applyAlignment="1">
      <alignment horizontal="center"/>
    </xf>
    <xf numFmtId="0" fontId="4" fillId="0" borderId="3" xfId="0" applyFont="1" applyBorder="1"/>
    <xf numFmtId="0" fontId="9" fillId="0" borderId="16" xfId="0" applyFont="1" applyBorder="1"/>
    <xf numFmtId="0" fontId="12" fillId="0" borderId="0" xfId="0" applyFont="1"/>
    <xf numFmtId="0" fontId="9" fillId="0" borderId="0" xfId="0" applyFont="1" applyAlignment="1">
      <alignment horizontal="right" wrapText="1"/>
    </xf>
    <xf numFmtId="0" fontId="9" fillId="0" borderId="19" xfId="0" applyFont="1" applyBorder="1" applyAlignment="1">
      <alignment vertical="center"/>
    </xf>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xf numFmtId="0" fontId="9" fillId="0" borderId="8" xfId="0" applyFont="1" applyBorder="1" applyAlignment="1">
      <alignment wrapText="1"/>
    </xf>
    <xf numFmtId="0" fontId="9" fillId="0" borderId="21"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4" fillId="0" borderId="21" xfId="0" applyFont="1" applyBorder="1"/>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22" fillId="0" borderId="0" xfId="0" applyFont="1"/>
    <xf numFmtId="0" fontId="7"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Protection="1">
      <protection locked="0"/>
    </xf>
    <xf numFmtId="0" fontId="9" fillId="3" borderId="3" xfId="5" applyFont="1" applyFill="1" applyBorder="1" applyProtection="1">
      <protection locked="0"/>
    </xf>
    <xf numFmtId="0" fontId="9" fillId="0" borderId="3" xfId="13" applyFont="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0" fontId="9" fillId="0" borderId="3" xfId="13" applyFont="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Alignment="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3" xfId="0" applyFont="1" applyBorder="1"/>
    <xf numFmtId="0" fontId="20" fillId="0" borderId="22" xfId="0" applyFont="1" applyBorder="1" applyAlignment="1">
      <alignment horizontal="center" vertical="center" wrapText="1"/>
    </xf>
    <xf numFmtId="0" fontId="4" fillId="0" borderId="54" xfId="0" applyFont="1" applyBorder="1"/>
    <xf numFmtId="0" fontId="7" fillId="0" borderId="16"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0" fontId="7" fillId="0" borderId="19"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9" xfId="9" applyFont="1" applyBorder="1" applyAlignment="1" applyProtection="1">
      <alignment horizontal="center" vertical="center" wrapText="1"/>
      <protection locked="0"/>
    </xf>
    <xf numFmtId="0" fontId="15" fillId="36" borderId="23" xfId="13" applyFont="1" applyFill="1" applyBorder="1" applyAlignment="1" applyProtection="1">
      <alignment vertical="center" wrapText="1"/>
      <protection locked="0"/>
    </xf>
    <xf numFmtId="167" fontId="23" fillId="0" borderId="57" xfId="0" applyNumberFormat="1" applyFont="1" applyBorder="1" applyAlignment="1">
      <alignment horizontal="center"/>
    </xf>
    <xf numFmtId="167" fontId="19" fillId="0" borderId="57" xfId="0" applyNumberFormat="1" applyFont="1" applyBorder="1" applyAlignment="1">
      <alignment horizontal="center"/>
    </xf>
    <xf numFmtId="167" fontId="23" fillId="0" borderId="59" xfId="0" applyNumberFormat="1" applyFont="1" applyBorder="1" applyAlignment="1">
      <alignment horizontal="center"/>
    </xf>
    <xf numFmtId="167" fontId="23" fillId="0" borderId="60"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1" xfId="0" applyFont="1" applyBorder="1"/>
    <xf numFmtId="0" fontId="4" fillId="0" borderId="17" xfId="0" applyFont="1" applyBorder="1"/>
    <xf numFmtId="0" fontId="4" fillId="0" borderId="22" xfId="0" applyFont="1" applyBorder="1"/>
    <xf numFmtId="0" fontId="7" fillId="3" borderId="19" xfId="5" applyFont="1" applyFill="1" applyBorder="1" applyAlignment="1" applyProtection="1">
      <alignment horizontal="right" vertical="center"/>
      <protection locked="0"/>
    </xf>
    <xf numFmtId="0" fontId="15"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9" fillId="3" borderId="19" xfId="5" applyFont="1" applyFill="1" applyBorder="1" applyAlignment="1" applyProtection="1">
      <alignment horizontal="left" vertical="center"/>
      <protection locked="0"/>
    </xf>
    <xf numFmtId="0" fontId="9" fillId="3" borderId="20" xfId="13"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3" fontId="9" fillId="36" borderId="20" xfId="5" applyNumberFormat="1" applyFont="1" applyFill="1" applyBorder="1" applyProtection="1">
      <protection locked="0"/>
    </xf>
    <xf numFmtId="0" fontId="9" fillId="3" borderId="22" xfId="9" applyFont="1" applyFill="1" applyBorder="1" applyAlignment="1" applyProtection="1">
      <alignment horizontal="right" vertical="center"/>
      <protection locked="0"/>
    </xf>
    <xf numFmtId="0" fontId="10" fillId="3" borderId="23" xfId="16" applyFont="1" applyFill="1" applyBorder="1" applyProtection="1">
      <protection locked="0"/>
    </xf>
    <xf numFmtId="3" fontId="10" fillId="36" borderId="23" xfId="16" applyNumberFormat="1" applyFont="1" applyFill="1" applyBorder="1" applyProtection="1">
      <protection locked="0"/>
    </xf>
    <xf numFmtId="164" fontId="10" fillId="36" borderId="24" xfId="1" applyNumberFormat="1" applyFont="1" applyFill="1" applyBorder="1" applyAlignment="1" applyProtection="1">
      <protection locked="0"/>
    </xf>
    <xf numFmtId="0" fontId="4" fillId="0" borderId="53" xfId="0" applyFont="1" applyBorder="1" applyAlignment="1">
      <alignment horizontal="center"/>
    </xf>
    <xf numFmtId="0" fontId="4" fillId="0" borderId="54"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7"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6" xfId="0" applyBorder="1" applyAlignment="1">
      <alignment horizontal="center" vertical="center"/>
    </xf>
    <xf numFmtId="0" fontId="6" fillId="36" borderId="27" xfId="0" applyFont="1" applyFill="1" applyBorder="1" applyAlignment="1">
      <alignment wrapText="1"/>
    </xf>
    <xf numFmtId="0" fontId="4" fillId="0" borderId="9" xfId="0" applyFont="1" applyBorder="1" applyAlignment="1">
      <alignment vertical="center" wrapText="1"/>
    </xf>
    <xf numFmtId="0" fontId="6" fillId="36" borderId="9" xfId="0" applyFont="1" applyFill="1" applyBorder="1" applyAlignment="1">
      <alignment wrapText="1"/>
    </xf>
    <xf numFmtId="0" fontId="6" fillId="36" borderId="66" xfId="0" applyFont="1" applyFill="1" applyBorder="1" applyAlignment="1">
      <alignment wrapText="1"/>
    </xf>
    <xf numFmtId="0" fontId="15"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2"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74" xfId="0" applyNumberFormat="1" applyFont="1" applyBorder="1" applyAlignment="1">
      <alignment horizontal="right" vertical="center"/>
    </xf>
    <xf numFmtId="49" fontId="106" fillId="0" borderId="77" xfId="0" applyNumberFormat="1" applyFont="1" applyBorder="1" applyAlignment="1">
      <alignment horizontal="right" vertical="center"/>
    </xf>
    <xf numFmtId="49" fontId="106" fillId="0" borderId="82" xfId="0" applyNumberFormat="1" applyFont="1" applyBorder="1" applyAlignment="1">
      <alignment horizontal="right" vertical="center"/>
    </xf>
    <xf numFmtId="0" fontId="106" fillId="0" borderId="0" xfId="0" applyFont="1" applyAlignment="1">
      <alignment horizontal="left"/>
    </xf>
    <xf numFmtId="0" fontId="106" fillId="0" borderId="82" xfId="0" applyFont="1" applyBorder="1" applyAlignment="1">
      <alignment horizontal="right" vertical="center"/>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3" fontId="9" fillId="2" borderId="23" xfId="0" applyNumberFormat="1" applyFont="1" applyFill="1" applyBorder="1" applyAlignment="1" applyProtection="1">
      <alignment vertical="center"/>
      <protection locked="0"/>
    </xf>
    <xf numFmtId="3" fontId="21" fillId="36" borderId="23" xfId="0" applyNumberFormat="1" applyFont="1" applyFill="1" applyBorder="1" applyAlignment="1">
      <alignment vertical="center" wrapText="1"/>
    </xf>
    <xf numFmtId="3" fontId="21" fillId="36" borderId="24" xfId="0" applyNumberFormat="1" applyFont="1" applyFill="1" applyBorder="1" applyAlignment="1">
      <alignment vertical="center" wrapText="1"/>
    </xf>
    <xf numFmtId="193" fontId="0" fillId="36" borderId="18" xfId="0" applyNumberFormat="1" applyFill="1" applyBorder="1" applyAlignment="1">
      <alignment horizontal="center" vertical="center"/>
    </xf>
    <xf numFmtId="193" fontId="0" fillId="0" borderId="20" xfId="0" applyNumberFormat="1" applyBorder="1"/>
    <xf numFmtId="193" fontId="0" fillId="36" borderId="20" xfId="0" applyNumberFormat="1" applyFill="1" applyBorder="1" applyAlignment="1">
      <alignment horizontal="center" vertical="center" wrapText="1"/>
    </xf>
    <xf numFmtId="193" fontId="0" fillId="36" borderId="24" xfId="0" applyNumberFormat="1" applyFill="1" applyBorder="1" applyAlignment="1">
      <alignment horizontal="center" vertical="center" wrapText="1"/>
    </xf>
    <xf numFmtId="193" fontId="4" fillId="36" borderId="23" xfId="0" applyNumberFormat="1" applyFont="1" applyFill="1" applyBorder="1"/>
    <xf numFmtId="193" fontId="4" fillId="36" borderId="50" xfId="0" applyNumberFormat="1" applyFont="1" applyFill="1" applyBorder="1"/>
    <xf numFmtId="193" fontId="4" fillId="36" borderId="22" xfId="0" applyNumberFormat="1" applyFont="1" applyFill="1" applyBorder="1"/>
    <xf numFmtId="193" fontId="4" fillId="36" borderId="24" xfId="0" applyNumberFormat="1" applyFont="1" applyFill="1" applyBorder="1"/>
    <xf numFmtId="193" fontId="4" fillId="36" borderId="51" xfId="0" applyNumberFormat="1" applyFont="1" applyFill="1" applyBorder="1"/>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3" xfId="16" applyNumberFormat="1" applyFont="1" applyFill="1" applyBorder="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3" xfId="1" applyNumberFormat="1" applyFont="1" applyFill="1" applyBorder="1" applyAlignment="1" applyProtection="1">
      <protection locked="0"/>
    </xf>
    <xf numFmtId="193" fontId="23" fillId="0" borderId="0" xfId="0" applyNumberFormat="1" applyFont="1"/>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6" fillId="0" borderId="0" xfId="0" applyFont="1" applyAlignment="1">
      <alignment horizontal="center" wrapText="1"/>
    </xf>
    <xf numFmtId="9" fontId="4" fillId="0" borderId="20" xfId="20961" applyFont="1" applyBorder="1"/>
    <xf numFmtId="9" fontId="4" fillId="36" borderId="24" xfId="20961" applyFont="1" applyFill="1" applyBorder="1"/>
    <xf numFmtId="167" fontId="6" fillId="36" borderId="23" xfId="0" applyNumberFormat="1" applyFont="1" applyFill="1" applyBorder="1" applyAlignment="1">
      <alignment horizontal="center" vertical="center"/>
    </xf>
    <xf numFmtId="0" fontId="9" fillId="0" borderId="16" xfId="0" applyFont="1" applyBorder="1" applyAlignment="1">
      <alignment horizontal="right" vertical="center" wrapText="1"/>
    </xf>
    <xf numFmtId="0" fontId="7" fillId="0" borderId="17" xfId="0" applyFont="1" applyBorder="1" applyAlignment="1">
      <alignment vertical="center" wrapText="1"/>
    </xf>
    <xf numFmtId="169" fontId="26" fillId="37" borderId="0" xfId="20"/>
    <xf numFmtId="169" fontId="26" fillId="37" borderId="90" xfId="20" applyBorder="1"/>
    <xf numFmtId="0" fontId="4" fillId="0" borderId="7" xfId="0" applyFont="1" applyBorder="1" applyAlignment="1">
      <alignment vertical="center"/>
    </xf>
    <xf numFmtId="0" fontId="4" fillId="0" borderId="95" xfId="0" applyFont="1" applyBorder="1" applyAlignment="1">
      <alignment vertical="center"/>
    </xf>
    <xf numFmtId="0" fontId="6" fillId="0" borderId="95" xfId="0" applyFont="1" applyBorder="1" applyAlignment="1">
      <alignment vertical="center"/>
    </xf>
    <xf numFmtId="0" fontId="4" fillId="0" borderId="17" xfId="0" applyFont="1" applyBorder="1" applyAlignment="1">
      <alignment vertical="center"/>
    </xf>
    <xf numFmtId="0" fontId="4" fillId="0" borderId="91" xfId="0" applyFont="1" applyBorder="1" applyAlignment="1">
      <alignment vertical="center"/>
    </xf>
    <xf numFmtId="0" fontId="4" fillId="0" borderId="92" xfId="0" applyFont="1" applyBorder="1" applyAlignment="1">
      <alignment vertical="center"/>
    </xf>
    <xf numFmtId="0" fontId="4" fillId="0" borderId="16" xfId="0" applyFont="1" applyBorder="1" applyAlignment="1">
      <alignment horizontal="center" vertical="center"/>
    </xf>
    <xf numFmtId="0" fontId="4" fillId="0" borderId="103" xfId="0" applyFont="1" applyBorder="1" applyAlignment="1">
      <alignment horizontal="center" vertical="center"/>
    </xf>
    <xf numFmtId="0" fontId="4" fillId="0" borderId="105" xfId="0" applyFont="1" applyBorder="1" applyAlignment="1">
      <alignment horizontal="center" vertical="center"/>
    </xf>
    <xf numFmtId="169" fontId="26" fillId="37" borderId="106" xfId="20" applyBorder="1"/>
    <xf numFmtId="0" fontId="4" fillId="3" borderId="61" xfId="0" applyFont="1" applyFill="1" applyBorder="1" applyAlignment="1">
      <alignment horizontal="center" vertical="center"/>
    </xf>
    <xf numFmtId="0" fontId="4" fillId="3" borderId="0" xfId="0" applyFont="1" applyFill="1" applyAlignment="1">
      <alignment vertical="center"/>
    </xf>
    <xf numFmtId="0" fontId="4" fillId="0" borderId="67" xfId="0" applyFont="1" applyBorder="1" applyAlignment="1">
      <alignment horizontal="center" vertical="center"/>
    </xf>
    <xf numFmtId="0" fontId="4" fillId="3" borderId="93" xfId="0" applyFont="1" applyFill="1" applyBorder="1" applyAlignment="1">
      <alignment vertical="center"/>
    </xf>
    <xf numFmtId="0" fontId="14" fillId="3" borderId="107" xfId="0" applyFont="1" applyFill="1" applyBorder="1" applyAlignment="1">
      <alignment horizontal="left"/>
    </xf>
    <xf numFmtId="0" fontId="14" fillId="3" borderId="108" xfId="0" applyFont="1" applyFill="1" applyBorder="1" applyAlignment="1">
      <alignment horizontal="left"/>
    </xf>
    <xf numFmtId="0" fontId="4" fillId="0" borderId="95" xfId="0" applyFont="1" applyBorder="1" applyAlignment="1">
      <alignment horizontal="center" vertical="center" wrapText="1"/>
    </xf>
    <xf numFmtId="0" fontId="106" fillId="0" borderId="84" xfId="0" applyFont="1" applyBorder="1" applyAlignment="1">
      <alignment horizontal="right" vertical="center"/>
    </xf>
    <xf numFmtId="0" fontId="4" fillId="0" borderId="109" xfId="0" applyFont="1" applyBorder="1" applyAlignment="1">
      <alignment horizontal="center" vertical="center" wrapText="1"/>
    </xf>
    <xf numFmtId="0" fontId="6" fillId="3" borderId="110" xfId="0" applyFont="1" applyFill="1" applyBorder="1" applyAlignment="1">
      <alignment vertical="center"/>
    </xf>
    <xf numFmtId="0" fontId="4" fillId="3" borderId="21" xfId="0" applyFont="1" applyFill="1" applyBorder="1" applyAlignment="1">
      <alignment vertical="center"/>
    </xf>
    <xf numFmtId="0" fontId="4" fillId="0" borderId="111" xfId="0" applyFont="1" applyBorder="1" applyAlignment="1">
      <alignment horizontal="center" vertical="center"/>
    </xf>
    <xf numFmtId="0" fontId="6" fillId="0" borderId="23" xfId="0" applyFont="1" applyBorder="1" applyAlignment="1">
      <alignment vertical="center"/>
    </xf>
    <xf numFmtId="169" fontId="26" fillId="37" borderId="25" xfId="20" applyBorder="1"/>
    <xf numFmtId="0" fontId="4" fillId="0" borderId="7" xfId="0" applyFont="1" applyBorder="1" applyAlignment="1">
      <alignment horizontal="center" vertical="center" wrapText="1"/>
    </xf>
    <xf numFmtId="0" fontId="4" fillId="0" borderId="62" xfId="0" applyFont="1" applyBorder="1" applyAlignment="1">
      <alignment horizontal="center" vertical="center" wrapText="1"/>
    </xf>
    <xf numFmtId="0" fontId="7" fillId="0" borderId="16" xfId="11" applyFont="1" applyBorder="1" applyAlignment="1">
      <alignment vertical="center"/>
    </xf>
    <xf numFmtId="0" fontId="7" fillId="0" borderId="17" xfId="11" applyFont="1" applyBorder="1" applyAlignment="1">
      <alignment vertical="center"/>
    </xf>
    <xf numFmtId="0" fontId="15" fillId="0" borderId="18" xfId="11" applyFont="1" applyBorder="1" applyAlignment="1">
      <alignment horizontal="center" vertical="center"/>
    </xf>
    <xf numFmtId="0" fontId="0" fillId="0" borderId="111" xfId="0" applyBorder="1"/>
    <xf numFmtId="0" fontId="0" fillId="0" borderId="22" xfId="0" applyBorder="1"/>
    <xf numFmtId="0" fontId="6" fillId="36" borderId="112" xfId="0" applyFont="1" applyFill="1" applyBorder="1" applyAlignment="1">
      <alignment vertical="center" wrapText="1"/>
    </xf>
    <xf numFmtId="0" fontId="7" fillId="0" borderId="0" xfId="0" applyFont="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1" xfId="0" applyFont="1" applyFill="1" applyBorder="1" applyAlignment="1">
      <alignment horizontal="left" vertical="center" wrapText="1"/>
    </xf>
    <xf numFmtId="0" fontId="6" fillId="36" borderId="95" xfId="0" applyFont="1" applyFill="1" applyBorder="1" applyAlignment="1">
      <alignment horizontal="left" vertical="center" wrapText="1"/>
    </xf>
    <xf numFmtId="0" fontId="6" fillId="36" borderId="109" xfId="0" applyFont="1" applyFill="1" applyBorder="1" applyAlignment="1">
      <alignment horizontal="left" vertical="center" wrapText="1"/>
    </xf>
    <xf numFmtId="0" fontId="4" fillId="0" borderId="111" xfId="0" applyFont="1" applyBorder="1" applyAlignment="1">
      <alignment horizontal="right" vertical="center" wrapText="1"/>
    </xf>
    <xf numFmtId="0" fontId="4" fillId="0" borderId="95" xfId="0" applyFont="1" applyBorder="1" applyAlignment="1">
      <alignment horizontal="left" vertical="center" wrapText="1"/>
    </xf>
    <xf numFmtId="0" fontId="109" fillId="0" borderId="111" xfId="0" applyFont="1" applyBorder="1" applyAlignment="1">
      <alignment horizontal="right" vertical="center" wrapText="1"/>
    </xf>
    <xf numFmtId="0" fontId="109" fillId="0" borderId="95" xfId="0" applyFont="1" applyBorder="1" applyAlignment="1">
      <alignment horizontal="left" vertical="center" wrapText="1"/>
    </xf>
    <xf numFmtId="0" fontId="6" fillId="0" borderId="111"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9" fillId="0" borderId="0" xfId="0" applyFont="1" applyAlignment="1">
      <alignment horizontal="left" vertical="center"/>
    </xf>
    <xf numFmtId="49" fontId="110" fillId="0" borderId="22" xfId="5" applyNumberFormat="1" applyFont="1" applyBorder="1" applyAlignment="1" applyProtection="1">
      <alignment horizontal="left" vertical="center"/>
      <protection locked="0"/>
    </xf>
    <xf numFmtId="0" fontId="111" fillId="0" borderId="23" xfId="9" applyFont="1" applyBorder="1" applyAlignment="1" applyProtection="1">
      <alignment horizontal="left" vertical="center" wrapText="1"/>
      <protection locked="0"/>
    </xf>
    <xf numFmtId="0" fontId="20" fillId="0" borderId="111" xfId="0" applyFont="1" applyBorder="1" applyAlignment="1">
      <alignment horizontal="center" vertical="center" wrapText="1"/>
    </xf>
    <xf numFmtId="3" fontId="21" fillId="36" borderId="95" xfId="0" applyNumberFormat="1" applyFont="1" applyFill="1" applyBorder="1" applyAlignment="1">
      <alignment vertical="center" wrapText="1"/>
    </xf>
    <xf numFmtId="3" fontId="21" fillId="36" borderId="109" xfId="0" applyNumberFormat="1" applyFont="1" applyFill="1" applyBorder="1" applyAlignment="1">
      <alignment vertical="center" wrapText="1"/>
    </xf>
    <xf numFmtId="14" fontId="7" fillId="3" borderId="95" xfId="8" quotePrefix="1" applyNumberFormat="1" applyFont="1" applyFill="1" applyBorder="1" applyAlignment="1" applyProtection="1">
      <alignment horizontal="left" vertical="center" wrapText="1" indent="2"/>
      <protection locked="0"/>
    </xf>
    <xf numFmtId="3" fontId="21" fillId="0" borderId="95" xfId="0" applyNumberFormat="1" applyFont="1" applyBorder="1" applyAlignment="1">
      <alignment vertical="center" wrapText="1"/>
    </xf>
    <xf numFmtId="14" fontId="7" fillId="3" borderId="95" xfId="8" quotePrefix="1" applyNumberFormat="1" applyFont="1" applyFill="1" applyBorder="1" applyAlignment="1" applyProtection="1">
      <alignment horizontal="left" vertical="center" wrapText="1" indent="3"/>
      <protection locked="0"/>
    </xf>
    <xf numFmtId="0" fontId="11" fillId="0" borderId="95" xfId="17" applyFill="1" applyBorder="1" applyAlignment="1" applyProtection="1"/>
    <xf numFmtId="49" fontId="109" fillId="0" borderId="111" xfId="0" applyNumberFormat="1" applyFont="1" applyBorder="1" applyAlignment="1">
      <alignment horizontal="right" vertical="center" wrapText="1"/>
    </xf>
    <xf numFmtId="0" fontId="7" fillId="3" borderId="95" xfId="20960" applyFont="1" applyFill="1" applyBorder="1"/>
    <xf numFmtId="0" fontId="103" fillId="0" borderId="95" xfId="20960" applyFont="1" applyBorder="1" applyAlignment="1">
      <alignment horizontal="center" vertical="center"/>
    </xf>
    <xf numFmtId="0" fontId="4" fillId="0" borderId="95" xfId="0" applyFont="1" applyBorder="1"/>
    <xf numFmtId="0" fontId="11" fillId="0" borderId="95" xfId="17" applyFill="1" applyBorder="1" applyAlignment="1" applyProtection="1">
      <alignment horizontal="left" vertical="center" wrapText="1"/>
    </xf>
    <xf numFmtId="49" fontId="109" fillId="0" borderId="95" xfId="0" applyNumberFormat="1" applyFont="1" applyBorder="1" applyAlignment="1">
      <alignment horizontal="right" vertical="center" wrapText="1"/>
    </xf>
    <xf numFmtId="0" fontId="11" fillId="0" borderId="95" xfId="17" applyFill="1" applyBorder="1" applyAlignment="1" applyProtection="1">
      <alignment horizontal="left" vertical="center"/>
    </xf>
    <xf numFmtId="0" fontId="112" fillId="78" borderId="96" xfId="21412" applyFont="1" applyFill="1" applyBorder="1" applyAlignment="1" applyProtection="1">
      <alignment vertical="center" wrapText="1"/>
      <protection locked="0"/>
    </xf>
    <xf numFmtId="0" fontId="113" fillId="70" borderId="91" xfId="21412" applyFont="1" applyFill="1" applyBorder="1" applyAlignment="1" applyProtection="1">
      <alignment horizontal="center" vertical="center"/>
      <protection locked="0"/>
    </xf>
    <xf numFmtId="0" fontId="112" fillId="79" borderId="95" xfId="21412" applyFont="1" applyFill="1" applyBorder="1" applyAlignment="1" applyProtection="1">
      <alignment horizontal="center" vertical="center"/>
      <protection locked="0"/>
    </xf>
    <xf numFmtId="0" fontId="112" fillId="78" borderId="96" xfId="21412" applyFont="1" applyFill="1" applyBorder="1" applyProtection="1">
      <alignment vertical="center"/>
      <protection locked="0"/>
    </xf>
    <xf numFmtId="0" fontId="114" fillId="70" borderId="91" xfId="21412" applyFont="1" applyFill="1" applyBorder="1" applyAlignment="1" applyProtection="1">
      <alignment horizontal="center" vertical="center"/>
      <protection locked="0"/>
    </xf>
    <xf numFmtId="0" fontId="114" fillId="3" borderId="91" xfId="21412" applyFont="1" applyFill="1" applyBorder="1" applyAlignment="1" applyProtection="1">
      <alignment horizontal="center" vertical="center"/>
      <protection locked="0"/>
    </xf>
    <xf numFmtId="0" fontId="114" fillId="0" borderId="91" xfId="21412" applyFont="1" applyBorder="1" applyAlignment="1" applyProtection="1">
      <alignment horizontal="center" vertical="center"/>
      <protection locked="0"/>
    </xf>
    <xf numFmtId="0" fontId="115" fillId="79" borderId="95" xfId="21412" applyFont="1" applyFill="1" applyBorder="1" applyAlignment="1" applyProtection="1">
      <alignment horizontal="center" vertical="center"/>
      <protection locked="0"/>
    </xf>
    <xf numFmtId="0" fontId="112" fillId="78" borderId="96" xfId="21412" applyFont="1" applyFill="1" applyBorder="1" applyAlignment="1" applyProtection="1">
      <alignment horizontal="center" vertical="center"/>
      <protection locked="0"/>
    </xf>
    <xf numFmtId="0" fontId="62" fillId="78" borderId="96" xfId="21412" applyFont="1" applyFill="1" applyBorder="1" applyProtection="1">
      <alignment vertical="center"/>
      <protection locked="0"/>
    </xf>
    <xf numFmtId="0" fontId="114" fillId="70" borderId="95" xfId="21412" applyFont="1" applyFill="1" applyBorder="1" applyAlignment="1" applyProtection="1">
      <alignment horizontal="center" vertical="center"/>
      <protection locked="0"/>
    </xf>
    <xf numFmtId="0" fontId="36" fillId="70" borderId="95" xfId="21412" applyFont="1" applyFill="1" applyBorder="1" applyAlignment="1" applyProtection="1">
      <alignment horizontal="center" vertical="center"/>
      <protection locked="0"/>
    </xf>
    <xf numFmtId="0" fontId="62" fillId="78" borderId="94" xfId="21412" applyFont="1" applyFill="1" applyBorder="1" applyProtection="1">
      <alignment vertical="center"/>
      <protection locked="0"/>
    </xf>
    <xf numFmtId="0" fontId="113" fillId="0" borderId="94" xfId="21412" applyFont="1" applyBorder="1" applyAlignment="1" applyProtection="1">
      <alignment horizontal="left" vertical="center" wrapText="1"/>
      <protection locked="0"/>
    </xf>
    <xf numFmtId="164" fontId="113" fillId="0" borderId="95" xfId="948" applyNumberFormat="1" applyFont="1" applyFill="1" applyBorder="1" applyAlignment="1" applyProtection="1">
      <alignment horizontal="right" vertical="center"/>
      <protection locked="0"/>
    </xf>
    <xf numFmtId="0" fontId="112" fillId="79" borderId="94" xfId="21412" applyFont="1" applyFill="1" applyBorder="1" applyAlignment="1" applyProtection="1">
      <alignment vertical="top" wrapText="1"/>
      <protection locked="0"/>
    </xf>
    <xf numFmtId="164" fontId="113" fillId="79" borderId="95" xfId="948" applyNumberFormat="1" applyFont="1" applyFill="1" applyBorder="1" applyAlignment="1" applyProtection="1">
      <alignment horizontal="right" vertical="center"/>
    </xf>
    <xf numFmtId="164" fontId="62" fillId="78" borderId="94" xfId="948" applyNumberFormat="1" applyFont="1" applyFill="1" applyBorder="1" applyAlignment="1" applyProtection="1">
      <alignment horizontal="right" vertical="center"/>
      <protection locked="0"/>
    </xf>
    <xf numFmtId="0" fontId="113" fillId="70" borderId="94" xfId="21412" applyFont="1" applyFill="1" applyBorder="1" applyAlignment="1" applyProtection="1">
      <alignment vertical="center" wrapText="1"/>
      <protection locked="0"/>
    </xf>
    <xf numFmtId="0" fontId="113" fillId="70" borderId="94" xfId="21412" applyFont="1" applyFill="1" applyBorder="1" applyAlignment="1" applyProtection="1">
      <alignment horizontal="left" vertical="center" wrapText="1"/>
      <protection locked="0"/>
    </xf>
    <xf numFmtId="0" fontId="113" fillId="0" borderId="94" xfId="21412" applyFont="1" applyBorder="1" applyAlignment="1" applyProtection="1">
      <alignment vertical="center" wrapText="1"/>
      <protection locked="0"/>
    </xf>
    <xf numFmtId="0" fontId="113" fillId="3" borderId="94" xfId="21412" applyFont="1" applyFill="1" applyBorder="1" applyAlignment="1" applyProtection="1">
      <alignment horizontal="left" vertical="center" wrapText="1"/>
      <protection locked="0"/>
    </xf>
    <xf numFmtId="0" fontId="112" fillId="79" borderId="94" xfId="21412" applyFont="1" applyFill="1" applyBorder="1" applyAlignment="1" applyProtection="1">
      <alignment vertical="center" wrapText="1"/>
      <protection locked="0"/>
    </xf>
    <xf numFmtId="164" fontId="112" fillId="78" borderId="94" xfId="948" applyNumberFormat="1" applyFont="1" applyFill="1" applyBorder="1" applyAlignment="1" applyProtection="1">
      <alignment horizontal="right" vertical="center"/>
      <protection locked="0"/>
    </xf>
    <xf numFmtId="1" fontId="6" fillId="36" borderId="109" xfId="0" applyNumberFormat="1" applyFont="1" applyFill="1" applyBorder="1" applyAlignment="1">
      <alignment horizontal="right" vertical="center" wrapText="1"/>
    </xf>
    <xf numFmtId="1" fontId="6" fillId="36" borderId="109" xfId="0" applyNumberFormat="1" applyFont="1" applyFill="1" applyBorder="1" applyAlignment="1">
      <alignment horizontal="center" vertical="center" wrapText="1"/>
    </xf>
    <xf numFmtId="10" fontId="7" fillId="0" borderId="95" xfId="20961" applyNumberFormat="1" applyFont="1" applyFill="1" applyBorder="1" applyAlignment="1">
      <alignment horizontal="left" vertical="center" wrapText="1"/>
    </xf>
    <xf numFmtId="10" fontId="6" fillId="36" borderId="95" xfId="0" applyNumberFormat="1" applyFont="1" applyFill="1" applyBorder="1" applyAlignment="1">
      <alignment horizontal="left" vertical="center" wrapText="1"/>
    </xf>
    <xf numFmtId="10" fontId="109" fillId="0" borderId="95" xfId="20961" applyNumberFormat="1" applyFont="1" applyFill="1" applyBorder="1" applyAlignment="1">
      <alignment horizontal="left" vertical="center" wrapText="1"/>
    </xf>
    <xf numFmtId="10" fontId="6" fillId="36" borderId="95" xfId="20961" applyNumberFormat="1" applyFont="1" applyFill="1" applyBorder="1" applyAlignment="1">
      <alignment horizontal="left" vertical="center" wrapText="1"/>
    </xf>
    <xf numFmtId="10" fontId="6" fillId="36" borderId="95" xfId="0" applyNumberFormat="1" applyFont="1" applyFill="1" applyBorder="1" applyAlignment="1">
      <alignment horizontal="center" vertical="center" wrapText="1"/>
    </xf>
    <xf numFmtId="43" fontId="7" fillId="0" borderId="0" xfId="7" applyFont="1"/>
    <xf numFmtId="0" fontId="107"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1" xfId="0" applyFont="1" applyBorder="1" applyAlignment="1">
      <alignment horizontal="right" vertical="center" wrapText="1"/>
    </xf>
    <xf numFmtId="0" fontId="7" fillId="0" borderId="95" xfId="0" applyFont="1" applyBorder="1" applyAlignment="1">
      <alignment vertical="center" wrapText="1"/>
    </xf>
    <xf numFmtId="0" fontId="4" fillId="0" borderId="95" xfId="0" applyFont="1" applyBorder="1" applyAlignment="1">
      <alignment vertical="center" wrapText="1"/>
    </xf>
    <xf numFmtId="0" fontId="4" fillId="0" borderId="95" xfId="0" applyFont="1" applyBorder="1" applyAlignment="1">
      <alignment horizontal="left" vertical="center" wrapText="1" indent="2"/>
    </xf>
    <xf numFmtId="3" fontId="21" fillId="36" borderId="96" xfId="0" applyNumberFormat="1" applyFont="1" applyFill="1" applyBorder="1" applyAlignment="1">
      <alignment vertical="center" wrapText="1"/>
    </xf>
    <xf numFmtId="3" fontId="21" fillId="36" borderId="21" xfId="0" applyNumberFormat="1" applyFont="1" applyFill="1" applyBorder="1" applyAlignment="1">
      <alignment vertical="center" wrapText="1"/>
    </xf>
    <xf numFmtId="3" fontId="21" fillId="36" borderId="25" xfId="0" applyNumberFormat="1" applyFont="1" applyFill="1" applyBorder="1" applyAlignment="1">
      <alignment vertical="center" wrapText="1"/>
    </xf>
    <xf numFmtId="3" fontId="21" fillId="36" borderId="36" xfId="0" applyNumberFormat="1" applyFont="1" applyFill="1" applyBorder="1" applyAlignment="1">
      <alignment vertical="center" wrapText="1"/>
    </xf>
    <xf numFmtId="0" fontId="6" fillId="0" borderId="23" xfId="0" applyFont="1" applyBorder="1" applyAlignment="1">
      <alignment vertical="center" wrapText="1"/>
    </xf>
    <xf numFmtId="0" fontId="9" fillId="0" borderId="109" xfId="0" applyFont="1" applyBorder="1"/>
    <xf numFmtId="0" fontId="9" fillId="0" borderId="109" xfId="0" applyFont="1" applyBorder="1" applyAlignment="1">
      <alignment wrapText="1"/>
    </xf>
    <xf numFmtId="0" fontId="10" fillId="0" borderId="18" xfId="0" applyFont="1" applyBorder="1" applyAlignment="1">
      <alignment horizontal="center"/>
    </xf>
    <xf numFmtId="0" fontId="10" fillId="0" borderId="109"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9" fillId="0" borderId="111" xfId="0" applyFont="1" applyBorder="1" applyAlignment="1">
      <alignment horizontal="center" vertical="center" wrapText="1"/>
    </xf>
    <xf numFmtId="0" fontId="15" fillId="0" borderId="95" xfId="0" applyFont="1" applyBorder="1" applyAlignment="1">
      <alignment horizontal="center" vertical="center" wrapText="1"/>
    </xf>
    <xf numFmtId="0" fontId="16" fillId="0" borderId="95" xfId="0" applyFont="1" applyBorder="1" applyAlignment="1">
      <alignment horizontal="left" vertical="center" wrapText="1"/>
    </xf>
    <xf numFmtId="193" fontId="7" fillId="0" borderId="95" xfId="0" applyNumberFormat="1" applyFont="1" applyBorder="1" applyAlignment="1" applyProtection="1">
      <alignment vertical="center" wrapText="1"/>
      <protection locked="0"/>
    </xf>
    <xf numFmtId="193" fontId="4" fillId="0" borderId="95" xfId="0" applyNumberFormat="1" applyFont="1" applyBorder="1" applyAlignment="1" applyProtection="1">
      <alignment vertical="center" wrapText="1"/>
      <protection locked="0"/>
    </xf>
    <xf numFmtId="193" fontId="4" fillId="0" borderId="109" xfId="0" applyNumberFormat="1" applyFont="1" applyBorder="1" applyAlignment="1" applyProtection="1">
      <alignment vertical="center" wrapText="1"/>
      <protection locked="0"/>
    </xf>
    <xf numFmtId="0" fontId="9" fillId="2" borderId="111" xfId="0" applyFont="1" applyFill="1" applyBorder="1" applyAlignment="1">
      <alignment horizontal="right" vertical="center"/>
    </xf>
    <xf numFmtId="0" fontId="9" fillId="2" borderId="95" xfId="0" applyFont="1" applyFill="1" applyBorder="1" applyAlignment="1">
      <alignment vertical="center"/>
    </xf>
    <xf numFmtId="193" fontId="9" fillId="2" borderId="95" xfId="0" applyNumberFormat="1" applyFont="1" applyFill="1" applyBorder="1" applyAlignment="1" applyProtection="1">
      <alignment vertical="center"/>
      <protection locked="0"/>
    </xf>
    <xf numFmtId="193" fontId="17" fillId="2" borderId="95" xfId="0" applyNumberFormat="1" applyFont="1" applyFill="1" applyBorder="1" applyAlignment="1" applyProtection="1">
      <alignment vertical="center"/>
      <protection locked="0"/>
    </xf>
    <xf numFmtId="193" fontId="17" fillId="2" borderId="109" xfId="0" applyNumberFormat="1" applyFont="1" applyFill="1" applyBorder="1" applyAlignment="1" applyProtection="1">
      <alignment vertical="center"/>
      <protection locked="0"/>
    </xf>
    <xf numFmtId="193" fontId="9" fillId="2" borderId="109" xfId="0" applyNumberFormat="1" applyFont="1" applyFill="1" applyBorder="1" applyAlignment="1" applyProtection="1">
      <alignment vertical="center"/>
      <protection locked="0"/>
    </xf>
    <xf numFmtId="0" fontId="15" fillId="0" borderId="111" xfId="0" applyFont="1" applyBorder="1" applyAlignment="1">
      <alignment horizontal="center" vertical="center" wrapText="1"/>
    </xf>
    <xf numFmtId="14" fontId="4" fillId="0" borderId="0" xfId="0" applyNumberFormat="1" applyFont="1"/>
    <xf numFmtId="10" fontId="4" fillId="0" borderId="95" xfId="20961" applyNumberFormat="1" applyFont="1" applyBorder="1" applyAlignment="1" applyProtection="1">
      <alignment vertical="center" wrapText="1"/>
      <protection locked="0"/>
    </xf>
    <xf numFmtId="10" fontId="4" fillId="0" borderId="109" xfId="20961" applyNumberFormat="1" applyFont="1" applyBorder="1" applyAlignment="1" applyProtection="1">
      <alignment vertical="center" wrapText="1"/>
      <protection locked="0"/>
    </xf>
    <xf numFmtId="0" fontId="4" fillId="3" borderId="53" xfId="0" applyFont="1" applyFill="1" applyBorder="1"/>
    <xf numFmtId="0" fontId="4" fillId="3" borderId="114" xfId="0" applyFont="1" applyFill="1" applyBorder="1" applyAlignment="1">
      <alignment wrapText="1"/>
    </xf>
    <xf numFmtId="0" fontId="4" fillId="3" borderId="115" xfId="0" applyFont="1" applyFill="1" applyBorder="1"/>
    <xf numFmtId="0" fontId="6" fillId="3" borderId="11" xfId="0" applyFont="1" applyFill="1" applyBorder="1" applyAlignment="1">
      <alignment horizontal="center" wrapText="1"/>
    </xf>
    <xf numFmtId="0" fontId="4" fillId="0" borderId="95" xfId="0" applyFont="1" applyBorder="1" applyAlignment="1">
      <alignment horizontal="center"/>
    </xf>
    <xf numFmtId="0" fontId="4" fillId="3" borderId="61"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90" xfId="0" applyFont="1" applyFill="1" applyBorder="1" applyAlignment="1">
      <alignment horizontal="center" vertical="center" wrapText="1"/>
    </xf>
    <xf numFmtId="0" fontId="4" fillId="0" borderId="111" xfId="0" applyFont="1" applyBorder="1"/>
    <xf numFmtId="0" fontId="4" fillId="0" borderId="95" xfId="0" applyFont="1" applyBorder="1" applyAlignment="1">
      <alignment wrapText="1"/>
    </xf>
    <xf numFmtId="164" fontId="4" fillId="0" borderId="95" xfId="7" applyNumberFormat="1" applyFont="1" applyBorder="1"/>
    <xf numFmtId="164" fontId="4" fillId="0" borderId="109" xfId="7" applyNumberFormat="1" applyFont="1" applyBorder="1"/>
    <xf numFmtId="0" fontId="14" fillId="0" borderId="95" xfId="0" applyFont="1" applyBorder="1" applyAlignment="1">
      <alignment horizontal="left" wrapText="1" indent="2"/>
    </xf>
    <xf numFmtId="169" fontId="26" fillId="37" borderId="95" xfId="20" applyBorder="1"/>
    <xf numFmtId="164" fontId="4" fillId="0" borderId="95" xfId="7" applyNumberFormat="1" applyFont="1" applyBorder="1" applyAlignment="1">
      <alignment vertical="center"/>
    </xf>
    <xf numFmtId="0" fontId="6" fillId="0" borderId="111" xfId="0" applyFont="1" applyBorder="1"/>
    <xf numFmtId="0" fontId="6" fillId="0" borderId="95" xfId="0" applyFont="1" applyBorder="1" applyAlignment="1">
      <alignment wrapText="1"/>
    </xf>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0" borderId="95" xfId="7" applyNumberFormat="1" applyFont="1" applyFill="1" applyBorder="1"/>
    <xf numFmtId="164" fontId="4" fillId="0" borderId="95" xfId="7" applyNumberFormat="1" applyFont="1" applyFill="1" applyBorder="1" applyAlignment="1">
      <alignment vertical="center"/>
    </xf>
    <xf numFmtId="0" fontId="14" fillId="0" borderId="95"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0" xfId="0" applyFont="1" applyFill="1" applyBorder="1"/>
    <xf numFmtId="0" fontId="6" fillId="0" borderId="22" xfId="0" applyFont="1" applyBorder="1"/>
    <xf numFmtId="0" fontId="6" fillId="0" borderId="23" xfId="0" applyFont="1" applyBorder="1" applyAlignment="1">
      <alignment wrapText="1"/>
    </xf>
    <xf numFmtId="169" fontId="26" fillId="37" borderId="112" xfId="20" applyBorder="1"/>
    <xf numFmtId="10" fontId="6" fillId="0" borderId="24" xfId="20961" applyNumberFormat="1" applyFont="1" applyBorder="1"/>
    <xf numFmtId="0" fontId="9" fillId="2" borderId="103" xfId="0" applyFont="1" applyFill="1" applyBorder="1" applyAlignment="1">
      <alignment horizontal="right" vertical="center"/>
    </xf>
    <xf numFmtId="0" fontId="9" fillId="2" borderId="91" xfId="0" applyFont="1" applyFill="1" applyBorder="1" applyAlignment="1">
      <alignment vertical="center"/>
    </xf>
    <xf numFmtId="193" fontId="17" fillId="2" borderId="91" xfId="0" applyNumberFormat="1" applyFont="1" applyFill="1" applyBorder="1" applyAlignment="1" applyProtection="1">
      <alignment vertical="center"/>
      <protection locked="0"/>
    </xf>
    <xf numFmtId="193" fontId="17" fillId="2" borderId="104" xfId="0" applyNumberFormat="1" applyFont="1" applyFill="1" applyBorder="1" applyAlignment="1" applyProtection="1">
      <alignment vertical="center"/>
      <protection locked="0"/>
    </xf>
    <xf numFmtId="0" fontId="9" fillId="0" borderId="95" xfId="0" applyFont="1" applyBorder="1" applyAlignment="1">
      <alignment horizontal="left" vertical="center" wrapText="1"/>
    </xf>
    <xf numFmtId="0" fontId="6" fillId="3" borderId="0" xfId="0" applyFont="1" applyFill="1" applyAlignment="1">
      <alignment horizontal="center"/>
    </xf>
    <xf numFmtId="0" fontId="106" fillId="0" borderId="84" xfId="0" applyFont="1" applyBorder="1" applyAlignment="1">
      <alignment horizontal="left" vertical="center"/>
    </xf>
    <xf numFmtId="0" fontId="106" fillId="0" borderId="82" xfId="0" applyFont="1" applyBorder="1" applyAlignment="1">
      <alignment vertical="center" wrapText="1"/>
    </xf>
    <xf numFmtId="0" fontId="106" fillId="0" borderId="82" xfId="0" applyFont="1" applyBorder="1" applyAlignment="1">
      <alignment horizontal="left" vertical="center" wrapText="1"/>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25" xfId="0" applyFont="1" applyBorder="1" applyAlignment="1">
      <alignment horizontal="left" vertical="center" wrapText="1"/>
    </xf>
    <xf numFmtId="0" fontId="125" fillId="0" borderId="0" xfId="0" applyFont="1"/>
    <xf numFmtId="49" fontId="106" fillId="0" borderId="95" xfId="0" applyNumberFormat="1" applyFont="1" applyBorder="1" applyAlignment="1">
      <alignment horizontal="right" vertical="center"/>
    </xf>
    <xf numFmtId="0" fontId="126" fillId="0" borderId="0" xfId="0" applyFont="1"/>
    <xf numFmtId="0" fontId="117" fillId="0" borderId="0" xfId="0" applyFont="1" applyAlignment="1">
      <alignment horizontal="left" indent="1"/>
    </xf>
    <xf numFmtId="0" fontId="117" fillId="0" borderId="0" xfId="0" applyFont="1" applyAlignment="1">
      <alignment horizontal="left" indent="2"/>
    </xf>
    <xf numFmtId="49" fontId="117" fillId="0" borderId="0" xfId="0" applyNumberFormat="1" applyFont="1" applyAlignment="1">
      <alignment horizontal="left" indent="3"/>
    </xf>
    <xf numFmtId="49" fontId="117" fillId="0" borderId="0" xfId="0" applyNumberFormat="1" applyFont="1" applyAlignment="1">
      <alignment horizontal="left" indent="1"/>
    </xf>
    <xf numFmtId="49" fontId="117" fillId="0" borderId="0" xfId="0" applyNumberFormat="1" applyFont="1" applyAlignment="1">
      <alignment horizontal="left" wrapText="1" indent="2"/>
    </xf>
    <xf numFmtId="49" fontId="117" fillId="0" borderId="0" xfId="0" applyNumberFormat="1" applyFont="1" applyAlignment="1">
      <alignment horizontal="left" wrapText="1" indent="3"/>
    </xf>
    <xf numFmtId="0" fontId="117" fillId="0" borderId="0" xfId="0" applyFont="1" applyAlignment="1">
      <alignment horizontal="left" wrapText="1" indent="1"/>
    </xf>
    <xf numFmtId="0" fontId="117" fillId="0" borderId="0" xfId="0" applyFont="1" applyAlignment="1">
      <alignment horizontal="left" vertical="top" wrapText="1"/>
    </xf>
    <xf numFmtId="0" fontId="3" fillId="0" borderId="95" xfId="0" applyFont="1" applyBorder="1" applyAlignment="1">
      <alignment horizontal="center" vertical="center"/>
    </xf>
    <xf numFmtId="0" fontId="130" fillId="3" borderId="95" xfId="21414" applyFont="1" applyFill="1" applyBorder="1" applyAlignment="1">
      <alignment horizontal="left" vertical="center" wrapText="1"/>
    </xf>
    <xf numFmtId="0" fontId="131" fillId="0" borderId="95" xfId="21414" applyFont="1" applyBorder="1" applyAlignment="1">
      <alignment horizontal="left" vertical="center" wrapText="1" indent="1"/>
    </xf>
    <xf numFmtId="0" fontId="132" fillId="3" borderId="95" xfId="21414" applyFont="1" applyFill="1" applyBorder="1" applyAlignment="1">
      <alignment horizontal="left" vertical="center" wrapText="1"/>
    </xf>
    <xf numFmtId="0" fontId="131" fillId="3" borderId="95" xfId="21414" applyFont="1" applyFill="1" applyBorder="1" applyAlignment="1">
      <alignment horizontal="left" vertical="center" wrapText="1" indent="1"/>
    </xf>
    <xf numFmtId="0" fontId="130" fillId="0" borderId="132" xfId="0" applyFont="1" applyBorder="1" applyAlignment="1">
      <alignment horizontal="left" vertical="center" wrapText="1"/>
    </xf>
    <xf numFmtId="0" fontId="132" fillId="0" borderId="132" xfId="0" applyFont="1" applyBorder="1" applyAlignment="1">
      <alignment horizontal="left" vertical="center" wrapText="1"/>
    </xf>
    <xf numFmtId="0" fontId="133" fillId="3" borderId="132" xfId="0" applyFont="1" applyFill="1" applyBorder="1" applyAlignment="1">
      <alignment horizontal="left" vertical="center" wrapText="1" indent="1"/>
    </xf>
    <xf numFmtId="0" fontId="132" fillId="3" borderId="132" xfId="0" applyFont="1" applyFill="1" applyBorder="1" applyAlignment="1">
      <alignment horizontal="left" vertical="center" wrapText="1"/>
    </xf>
    <xf numFmtId="0" fontId="132" fillId="3" borderId="133" xfId="0" applyFont="1" applyFill="1" applyBorder="1" applyAlignment="1">
      <alignment horizontal="left" vertical="center" wrapText="1"/>
    </xf>
    <xf numFmtId="0" fontId="133" fillId="0" borderId="132" xfId="0" applyFont="1" applyBorder="1" applyAlignment="1">
      <alignment horizontal="left" vertical="center" wrapText="1" indent="1"/>
    </xf>
    <xf numFmtId="0" fontId="133" fillId="0" borderId="95" xfId="21414" applyFont="1" applyBorder="1" applyAlignment="1">
      <alignment horizontal="left" vertical="center" wrapText="1" indent="1"/>
    </xf>
    <xf numFmtId="0" fontId="132" fillId="0" borderId="95" xfId="21414" applyFont="1" applyBorder="1" applyAlignment="1">
      <alignment horizontal="left" vertical="center" wrapText="1"/>
    </xf>
    <xf numFmtId="0" fontId="134" fillId="0" borderId="95" xfId="21414" applyFont="1" applyBorder="1" applyAlignment="1">
      <alignment horizontal="center" vertical="center" wrapText="1"/>
    </xf>
    <xf numFmtId="0" fontId="132" fillId="3" borderId="134" xfId="0" applyFont="1" applyFill="1" applyBorder="1" applyAlignment="1">
      <alignment horizontal="left" vertical="center" wrapText="1"/>
    </xf>
    <xf numFmtId="0" fontId="131" fillId="3" borderId="135" xfId="21414" applyFont="1" applyFill="1" applyBorder="1" applyAlignment="1">
      <alignment horizontal="left" vertical="center" wrapText="1" indent="1"/>
    </xf>
    <xf numFmtId="0" fontId="131" fillId="3" borderId="132" xfId="0" applyFont="1" applyFill="1" applyBorder="1" applyAlignment="1">
      <alignment horizontal="left" vertical="center" wrapText="1" indent="1"/>
    </xf>
    <xf numFmtId="0" fontId="131" fillId="0" borderId="135" xfId="21414" applyFont="1" applyBorder="1" applyAlignment="1">
      <alignment horizontal="left" vertical="center" wrapText="1" indent="1"/>
    </xf>
    <xf numFmtId="0" fontId="131" fillId="0" borderId="132" xfId="0" applyFont="1" applyBorder="1" applyAlignment="1">
      <alignment horizontal="left" vertical="center" wrapText="1" indent="1"/>
    </xf>
    <xf numFmtId="0" fontId="131" fillId="0" borderId="133" xfId="0" applyFont="1" applyBorder="1" applyAlignment="1">
      <alignment horizontal="left" vertical="center" wrapText="1" indent="1"/>
    </xf>
    <xf numFmtId="0" fontId="132" fillId="0" borderId="135" xfId="21414" applyFont="1" applyBorder="1" applyAlignment="1">
      <alignment horizontal="left" vertical="center" wrapText="1"/>
    </xf>
    <xf numFmtId="0" fontId="132" fillId="3" borderId="135" xfId="21414" applyFont="1" applyFill="1" applyBorder="1" applyAlignment="1">
      <alignment horizontal="left" vertical="center" wrapText="1"/>
    </xf>
    <xf numFmtId="0" fontId="134" fillId="0" borderId="135" xfId="21414" applyFont="1" applyBorder="1" applyAlignment="1">
      <alignment horizontal="center" vertical="center" wrapText="1"/>
    </xf>
    <xf numFmtId="0" fontId="135" fillId="0" borderId="135" xfId="0" applyFont="1" applyBorder="1" applyAlignment="1">
      <alignment horizontal="left"/>
    </xf>
    <xf numFmtId="0" fontId="132" fillId="0" borderId="135" xfId="0" applyFont="1" applyBorder="1" applyAlignment="1">
      <alignment horizontal="left" vertical="center" wrapText="1"/>
    </xf>
    <xf numFmtId="0" fontId="0" fillId="0" borderId="0" xfId="0" applyAlignment="1">
      <alignment horizontal="left" vertical="center"/>
    </xf>
    <xf numFmtId="0" fontId="132" fillId="0" borderId="140" xfId="0" applyFont="1" applyBorder="1" applyAlignment="1">
      <alignment horizontal="justify" vertical="center" wrapText="1"/>
    </xf>
    <xf numFmtId="0" fontId="131" fillId="0" borderId="134" xfId="0" applyFont="1" applyBorder="1" applyAlignment="1">
      <alignment horizontal="left" vertical="center" wrapText="1" indent="1"/>
    </xf>
    <xf numFmtId="0" fontId="132" fillId="0" borderId="132" xfId="0" applyFont="1" applyBorder="1" applyAlignment="1">
      <alignment horizontal="justify" vertical="center" wrapText="1"/>
    </xf>
    <xf numFmtId="0" fontId="130" fillId="0" borderId="132" xfId="0" applyFont="1" applyBorder="1" applyAlignment="1">
      <alignment horizontal="justify" vertical="center" wrapText="1"/>
    </xf>
    <xf numFmtId="0" fontId="132" fillId="3" borderId="132" xfId="0" applyFont="1" applyFill="1" applyBorder="1" applyAlignment="1">
      <alignment horizontal="justify" vertical="center" wrapText="1"/>
    </xf>
    <xf numFmtId="0" fontId="132" fillId="0" borderId="133" xfId="0" applyFont="1" applyBorder="1" applyAlignment="1">
      <alignment horizontal="justify" vertical="center" wrapText="1"/>
    </xf>
    <xf numFmtId="0" fontId="132" fillId="0" borderId="134" xfId="0" applyFont="1" applyBorder="1" applyAlignment="1">
      <alignment horizontal="justify" vertical="center" wrapText="1"/>
    </xf>
    <xf numFmtId="0" fontId="132" fillId="0" borderId="135" xfId="21414" applyFont="1" applyBorder="1" applyAlignment="1">
      <alignment horizontal="justify" vertical="center" wrapText="1"/>
    </xf>
    <xf numFmtId="0" fontId="133" fillId="0" borderId="126" xfId="0" applyFont="1" applyBorder="1" applyAlignment="1">
      <alignment horizontal="left" vertical="center" wrapText="1" indent="1"/>
    </xf>
    <xf numFmtId="0" fontId="130" fillId="0" borderId="132" xfId="0" applyFont="1" applyBorder="1" applyAlignment="1">
      <alignment vertical="center" wrapText="1"/>
    </xf>
    <xf numFmtId="0" fontId="132" fillId="0" borderId="132" xfId="0" applyFont="1" applyBorder="1" applyAlignment="1">
      <alignment vertical="center" wrapText="1"/>
    </xf>
    <xf numFmtId="0" fontId="132" fillId="0" borderId="135" xfId="21414" applyFont="1" applyBorder="1" applyAlignment="1">
      <alignment vertical="center" wrapText="1"/>
    </xf>
    <xf numFmtId="0" fontId="0" fillId="0" borderId="135" xfId="0" applyBorder="1" applyAlignment="1">
      <alignment horizontal="center"/>
    </xf>
    <xf numFmtId="0" fontId="15" fillId="0" borderId="135" xfId="0" applyFont="1" applyBorder="1" applyAlignment="1">
      <alignment vertical="center" wrapText="1"/>
    </xf>
    <xf numFmtId="0" fontId="7" fillId="0" borderId="135" xfId="0" applyFont="1" applyBorder="1" applyAlignment="1">
      <alignment horizontal="left" vertical="center" wrapText="1" indent="1"/>
    </xf>
    <xf numFmtId="0" fontId="3" fillId="0" borderId="135" xfId="0" applyFont="1" applyBorder="1" applyAlignment="1">
      <alignment vertical="center"/>
    </xf>
    <xf numFmtId="0" fontId="136" fillId="0" borderId="135" xfId="0" applyFont="1" applyBorder="1" applyAlignment="1" applyProtection="1">
      <alignment horizontal="left" vertical="center" indent="1"/>
      <protection locked="0"/>
    </xf>
    <xf numFmtId="0" fontId="137" fillId="0" borderId="135" xfId="0" applyFont="1" applyBorder="1" applyAlignment="1" applyProtection="1">
      <alignment horizontal="left" vertical="center" indent="3"/>
      <protection locked="0"/>
    </xf>
    <xf numFmtId="0" fontId="138" fillId="0" borderId="135" xfId="0" applyFont="1" applyBorder="1" applyAlignment="1" applyProtection="1">
      <alignment horizontal="left" vertical="center" indent="3"/>
      <protection locked="0"/>
    </xf>
    <xf numFmtId="0" fontId="3" fillId="0" borderId="135" xfId="0" applyFont="1" applyBorder="1"/>
    <xf numFmtId="0" fontId="0" fillId="0" borderId="0" xfId="0" applyAlignment="1">
      <alignment horizontal="center"/>
    </xf>
    <xf numFmtId="49" fontId="106" fillId="0" borderId="135" xfId="0" applyNumberFormat="1" applyFont="1" applyBorder="1" applyAlignment="1">
      <alignment horizontal="right" vertical="center"/>
    </xf>
    <xf numFmtId="0" fontId="0" fillId="0" borderId="135" xfId="0" applyBorder="1" applyAlignment="1">
      <alignment horizontal="center" vertical="center"/>
    </xf>
    <xf numFmtId="43" fontId="4" fillId="0" borderId="135" xfId="7" applyFont="1" applyFill="1" applyBorder="1" applyAlignment="1">
      <alignment vertical="center" wrapText="1"/>
    </xf>
    <xf numFmtId="43" fontId="4" fillId="0" borderId="135" xfId="7" applyFont="1" applyBorder="1" applyAlignment="1">
      <alignment vertical="center"/>
    </xf>
    <xf numFmtId="0" fontId="0" fillId="0" borderId="139" xfId="0" applyBorder="1" applyAlignment="1">
      <alignment horizontal="center"/>
    </xf>
    <xf numFmtId="0" fontId="131" fillId="0" borderId="139" xfId="21414" applyFont="1" applyBorder="1" applyAlignment="1">
      <alignment horizontal="left" vertical="center" wrapText="1" indent="1"/>
    </xf>
    <xf numFmtId="0" fontId="131" fillId="3" borderId="135" xfId="0" applyFont="1" applyFill="1" applyBorder="1" applyAlignment="1">
      <alignment horizontal="left" vertical="center" wrapText="1" indent="1"/>
    </xf>
    <xf numFmtId="0" fontId="131" fillId="0" borderId="135" xfId="0" applyFont="1" applyBorder="1" applyAlignment="1">
      <alignment horizontal="left" vertical="center" wrapText="1" indent="1"/>
    </xf>
    <xf numFmtId="0" fontId="133" fillId="3" borderId="135" xfId="0" applyFont="1" applyFill="1" applyBorder="1" applyAlignment="1">
      <alignment horizontal="left" vertical="center" wrapText="1" indent="1"/>
    </xf>
    <xf numFmtId="0" fontId="133" fillId="0" borderId="135" xfId="0" applyFont="1" applyBorder="1" applyAlignment="1">
      <alignment horizontal="left" vertical="center" wrapText="1" indent="1"/>
    </xf>
    <xf numFmtId="193" fontId="23" fillId="0" borderId="12" xfId="0" applyNumberFormat="1" applyFont="1" applyBorder="1" applyAlignment="1">
      <alignment horizontal="center" vertical="center"/>
    </xf>
    <xf numFmtId="193" fontId="19" fillId="0" borderId="12" xfId="0" applyNumberFormat="1" applyFont="1" applyBorder="1" applyAlignment="1">
      <alignment horizontal="center" vertical="center"/>
    </xf>
    <xf numFmtId="193" fontId="23" fillId="0" borderId="13" xfId="0" applyNumberFormat="1" applyFont="1" applyBorder="1" applyAlignment="1">
      <alignment horizontal="center" vertical="center"/>
    </xf>
    <xf numFmtId="193" fontId="104" fillId="0" borderId="12" xfId="0" applyNumberFormat="1" applyFont="1" applyBorder="1" applyAlignment="1">
      <alignment horizontal="center" vertical="center"/>
    </xf>
    <xf numFmtId="193" fontId="22" fillId="0" borderId="12" xfId="0" applyNumberFormat="1" applyFont="1" applyBorder="1" applyAlignment="1">
      <alignment horizontal="center" vertical="center"/>
    </xf>
    <xf numFmtId="193" fontId="22" fillId="0" borderId="15" xfId="0" applyNumberFormat="1" applyFont="1" applyBorder="1" applyAlignment="1">
      <alignment horizontal="center" vertical="center"/>
    </xf>
    <xf numFmtId="193" fontId="22" fillId="0" borderId="13" xfId="0" applyNumberFormat="1" applyFont="1" applyBorder="1" applyAlignment="1">
      <alignment horizontal="center" vertical="center"/>
    </xf>
    <xf numFmtId="0" fontId="120" fillId="0" borderId="135" xfId="0" applyFont="1" applyBorder="1"/>
    <xf numFmtId="49" fontId="122" fillId="0" borderId="135" xfId="5" applyNumberFormat="1" applyFont="1" applyBorder="1" applyAlignment="1" applyProtection="1">
      <alignment horizontal="right" vertical="center"/>
      <protection locked="0"/>
    </xf>
    <xf numFmtId="0" fontId="121" fillId="3" borderId="135" xfId="13" applyFont="1" applyFill="1" applyBorder="1" applyAlignment="1" applyProtection="1">
      <alignment horizontal="left" vertical="center" wrapText="1"/>
      <protection locked="0"/>
    </xf>
    <xf numFmtId="49" fontId="121" fillId="3" borderId="135" xfId="5" applyNumberFormat="1" applyFont="1" applyFill="1" applyBorder="1" applyAlignment="1" applyProtection="1">
      <alignment horizontal="right" vertical="center"/>
      <protection locked="0"/>
    </xf>
    <xf numFmtId="0" fontId="121" fillId="0" borderId="135" xfId="13" applyFont="1" applyBorder="1" applyAlignment="1" applyProtection="1">
      <alignment horizontal="left" vertical="center" wrapText="1"/>
      <protection locked="0"/>
    </xf>
    <xf numFmtId="49" fontId="121" fillId="0" borderId="135" xfId="5" applyNumberFormat="1" applyFont="1" applyBorder="1" applyAlignment="1" applyProtection="1">
      <alignment horizontal="right" vertical="center"/>
      <protection locked="0"/>
    </xf>
    <xf numFmtId="0" fontId="123" fillId="0" borderId="135" xfId="13" applyFont="1" applyBorder="1" applyAlignment="1" applyProtection="1">
      <alignment horizontal="left" vertical="center" wrapText="1"/>
      <protection locked="0"/>
    </xf>
    <xf numFmtId="166" fontId="116" fillId="36" borderId="143" xfId="21413" applyFont="1" applyFill="1" applyBorder="1"/>
    <xf numFmtId="0" fontId="116" fillId="0" borderId="143" xfId="0" applyFont="1" applyBorder="1"/>
    <xf numFmtId="0" fontId="116" fillId="0" borderId="143" xfId="0" applyFont="1" applyBorder="1" applyAlignment="1">
      <alignment horizontal="left" indent="8"/>
    </xf>
    <xf numFmtId="0" fontId="116" fillId="0" borderId="143" xfId="0" applyFont="1" applyBorder="1" applyAlignment="1">
      <alignment wrapText="1"/>
    </xf>
    <xf numFmtId="0" fontId="119" fillId="0" borderId="143" xfId="0" applyFont="1" applyBorder="1"/>
    <xf numFmtId="49" fontId="122" fillId="0" borderId="143" xfId="5" applyNumberFormat="1" applyFont="1" applyBorder="1" applyAlignment="1" applyProtection="1">
      <alignment horizontal="right" vertical="center" wrapText="1"/>
      <protection locked="0"/>
    </xf>
    <xf numFmtId="49" fontId="121" fillId="3" borderId="143" xfId="5" applyNumberFormat="1" applyFont="1" applyFill="1" applyBorder="1" applyAlignment="1" applyProtection="1">
      <alignment horizontal="right" vertical="center" wrapText="1"/>
      <protection locked="0"/>
    </xf>
    <xf numFmtId="49" fontId="121" fillId="0" borderId="143" xfId="5" applyNumberFormat="1" applyFont="1" applyBorder="1" applyAlignment="1" applyProtection="1">
      <alignment horizontal="right" vertical="center" wrapText="1"/>
      <protection locked="0"/>
    </xf>
    <xf numFmtId="0" fontId="116" fillId="0" borderId="143" xfId="0" applyFont="1" applyBorder="1" applyAlignment="1">
      <alignment horizontal="center" vertical="center" wrapText="1"/>
    </xf>
    <xf numFmtId="0" fontId="116" fillId="0" borderId="144" xfId="0" applyFont="1" applyBorder="1" applyAlignment="1">
      <alignment horizontal="center" vertical="center" wrapText="1"/>
    </xf>
    <xf numFmtId="0" fontId="116" fillId="0" borderId="143"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43" xfId="0" applyFont="1" applyBorder="1" applyAlignment="1">
      <alignment horizontal="left" vertical="center" wrapText="1"/>
    </xf>
    <xf numFmtId="0" fontId="119" fillId="0" borderId="143" xfId="0" applyFont="1" applyBorder="1" applyAlignment="1">
      <alignment horizontal="left" wrapText="1" indent="1"/>
    </xf>
    <xf numFmtId="0" fontId="119" fillId="0" borderId="143" xfId="0" applyFont="1" applyBorder="1" applyAlignment="1">
      <alignment horizontal="left" vertical="center" indent="1"/>
    </xf>
    <xf numFmtId="0" fontId="117" fillId="0" borderId="143" xfId="0" applyFont="1" applyBorder="1"/>
    <xf numFmtId="0" fontId="116" fillId="0" borderId="143" xfId="0" applyFont="1" applyBorder="1" applyAlignment="1">
      <alignment horizontal="left" wrapText="1" indent="1"/>
    </xf>
    <xf numFmtId="0" fontId="116" fillId="0" borderId="143" xfId="0" applyFont="1" applyBorder="1" applyAlignment="1">
      <alignment horizontal="left" indent="1"/>
    </xf>
    <xf numFmtId="0" fontId="116" fillId="0" borderId="143" xfId="0" applyFont="1" applyBorder="1" applyAlignment="1">
      <alignment horizontal="left" wrapText="1" indent="4"/>
    </xf>
    <xf numFmtId="0" fontId="116" fillId="0" borderId="143" xfId="0" applyFont="1" applyBorder="1" applyAlignment="1">
      <alignment horizontal="left" indent="3"/>
    </xf>
    <xf numFmtId="0" fontId="119" fillId="0" borderId="143" xfId="0" applyFont="1" applyBorder="1" applyAlignment="1">
      <alignment horizontal="left" indent="1"/>
    </xf>
    <xf numFmtId="0" fontId="120" fillId="0" borderId="143" xfId="0" applyFont="1" applyBorder="1" applyAlignment="1">
      <alignment horizontal="center" vertical="center" wrapText="1"/>
    </xf>
    <xf numFmtId="0" fontId="119" fillId="0" borderId="7" xfId="0" applyFont="1" applyBorder="1"/>
    <xf numFmtId="0" fontId="116" fillId="0" borderId="143" xfId="0" applyFont="1" applyBorder="1" applyAlignment="1">
      <alignment horizontal="left" wrapText="1" indent="2"/>
    </xf>
    <xf numFmtId="0" fontId="116" fillId="0" borderId="143" xfId="0" applyFont="1" applyBorder="1" applyAlignment="1">
      <alignment horizontal="left" wrapText="1"/>
    </xf>
    <xf numFmtId="0" fontId="116" fillId="0" borderId="143"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2"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42" xfId="0" applyFont="1" applyBorder="1" applyAlignment="1">
      <alignment horizontal="center" vertical="center" wrapText="1"/>
    </xf>
    <xf numFmtId="0" fontId="116" fillId="0" borderId="145" xfId="0" applyFont="1" applyBorder="1" applyAlignment="1">
      <alignment horizontal="center" vertical="center" wrapText="1"/>
    </xf>
    <xf numFmtId="0" fontId="116" fillId="0" borderId="141" xfId="0" applyFont="1" applyBorder="1" applyAlignment="1">
      <alignment horizontal="center" vertical="center" wrapText="1"/>
    </xf>
    <xf numFmtId="49" fontId="116" fillId="0" borderId="149" xfId="0" applyNumberFormat="1" applyFont="1" applyBorder="1" applyAlignment="1">
      <alignment horizontal="left" wrapText="1" indent="1"/>
    </xf>
    <xf numFmtId="0" fontId="116" fillId="0" borderId="151" xfId="0" applyFont="1" applyBorder="1" applyAlignment="1">
      <alignment horizontal="left" wrapText="1" indent="1"/>
    </xf>
    <xf numFmtId="49" fontId="116" fillId="0" borderId="152" xfId="0" applyNumberFormat="1" applyFont="1" applyBorder="1" applyAlignment="1">
      <alignment horizontal="left" wrapText="1" indent="1"/>
    </xf>
    <xf numFmtId="0" fontId="116" fillId="0" borderId="153" xfId="0" applyFont="1" applyBorder="1" applyAlignment="1">
      <alignment horizontal="left" wrapText="1" indent="1"/>
    </xf>
    <xf numFmtId="49" fontId="116" fillId="0" borderId="153" xfId="0" applyNumberFormat="1" applyFont="1" applyBorder="1" applyAlignment="1">
      <alignment horizontal="left" wrapText="1" indent="3"/>
    </xf>
    <xf numFmtId="49" fontId="116" fillId="0" borderId="152" xfId="0" applyNumberFormat="1" applyFont="1" applyBorder="1" applyAlignment="1">
      <alignment horizontal="left" wrapText="1" indent="3"/>
    </xf>
    <xf numFmtId="49" fontId="116" fillId="0" borderId="152" xfId="0" applyNumberFormat="1" applyFont="1" applyBorder="1" applyAlignment="1">
      <alignment horizontal="left" wrapText="1" indent="2"/>
    </xf>
    <xf numFmtId="49" fontId="116" fillId="0" borderId="153" xfId="0" applyNumberFormat="1" applyFont="1" applyBorder="1" applyAlignment="1">
      <alignment horizontal="left" wrapText="1" indent="2"/>
    </xf>
    <xf numFmtId="49" fontId="116" fillId="0" borderId="152" xfId="0" applyNumberFormat="1" applyFont="1" applyBorder="1" applyAlignment="1">
      <alignment horizontal="left" vertical="top" wrapText="1" indent="2"/>
    </xf>
    <xf numFmtId="0" fontId="116" fillId="81" borderId="143" xfId="0" applyFont="1" applyFill="1" applyBorder="1"/>
    <xf numFmtId="49" fontId="116" fillId="0" borderId="152" xfId="0" applyNumberFormat="1" applyFont="1" applyBorder="1" applyAlignment="1">
      <alignment horizontal="left" indent="1"/>
    </xf>
    <xf numFmtId="0" fontId="116" fillId="0" borderId="153" xfId="0" applyFont="1" applyBorder="1" applyAlignment="1">
      <alignment horizontal="left" indent="1"/>
    </xf>
    <xf numFmtId="49" fontId="116" fillId="0" borderId="153" xfId="0" applyNumberFormat="1" applyFont="1" applyBorder="1" applyAlignment="1">
      <alignment horizontal="left" indent="1"/>
    </xf>
    <xf numFmtId="49" fontId="116" fillId="0" borderId="152" xfId="0" applyNumberFormat="1" applyFont="1" applyBorder="1" applyAlignment="1">
      <alignment horizontal="left" indent="3"/>
    </xf>
    <xf numFmtId="49" fontId="116" fillId="0" borderId="153" xfId="0" applyNumberFormat="1" applyFont="1" applyBorder="1" applyAlignment="1">
      <alignment horizontal="left" indent="3"/>
    </xf>
    <xf numFmtId="0" fontId="116" fillId="0" borderId="153" xfId="0" applyFont="1" applyBorder="1" applyAlignment="1">
      <alignment horizontal="left" indent="2"/>
    </xf>
    <xf numFmtId="0" fontId="116" fillId="0" borderId="152" xfId="0" applyFont="1" applyBorder="1" applyAlignment="1">
      <alignment horizontal="left" indent="2"/>
    </xf>
    <xf numFmtId="0" fontId="116" fillId="0" borderId="152" xfId="0" applyFont="1" applyBorder="1" applyAlignment="1">
      <alignment horizontal="left" indent="1"/>
    </xf>
    <xf numFmtId="0" fontId="119" fillId="0" borderId="62" xfId="0" applyFont="1" applyBorder="1"/>
    <xf numFmtId="0" fontId="116" fillId="0" borderId="67" xfId="0" applyFont="1" applyBorder="1"/>
    <xf numFmtId="0" fontId="116" fillId="0" borderId="0" xfId="0" applyFont="1" applyAlignment="1">
      <alignment horizontal="left"/>
    </xf>
    <xf numFmtId="0" fontId="119" fillId="0" borderId="143" xfId="0" applyFont="1" applyBorder="1" applyAlignment="1">
      <alignment horizontal="left" vertical="center" wrapText="1"/>
    </xf>
    <xf numFmtId="0" fontId="9" fillId="0" borderId="0" xfId="0" applyFont="1" applyAlignment="1">
      <alignment wrapText="1"/>
    </xf>
    <xf numFmtId="0" fontId="119" fillId="0" borderId="143"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0" xfId="0" applyFont="1" applyBorder="1" applyAlignment="1">
      <alignment horizontal="left" vertical="center" wrapText="1" indent="1" readingOrder="1"/>
    </xf>
    <xf numFmtId="0" fontId="121" fillId="0" borderId="143" xfId="0" applyFont="1" applyBorder="1" applyAlignment="1">
      <alignment horizontal="left" indent="3"/>
    </xf>
    <xf numFmtId="0" fontId="119" fillId="0" borderId="143" xfId="0" applyFont="1" applyBorder="1" applyAlignment="1">
      <alignment vertical="center" wrapText="1" readingOrder="1"/>
    </xf>
    <xf numFmtId="0" fontId="121" fillId="0" borderId="143" xfId="0" applyFont="1" applyBorder="1" applyAlignment="1">
      <alignment horizontal="left" indent="2"/>
    </xf>
    <xf numFmtId="0" fontId="116" fillId="0" borderId="131" xfId="0" applyFont="1" applyBorder="1" applyAlignment="1">
      <alignment vertical="center" wrapText="1" readingOrder="1"/>
    </xf>
    <xf numFmtId="0" fontId="121" fillId="0" borderId="144" xfId="0" applyFont="1" applyBorder="1" applyAlignment="1">
      <alignment horizontal="left" indent="2"/>
    </xf>
    <xf numFmtId="0" fontId="116" fillId="0" borderId="130" xfId="0" applyFont="1" applyBorder="1" applyAlignment="1">
      <alignment vertical="center" wrapText="1" readingOrder="1"/>
    </xf>
    <xf numFmtId="0" fontId="116" fillId="0" borderId="129" xfId="0" applyFont="1" applyBorder="1" applyAlignment="1">
      <alignment vertical="center" wrapText="1" readingOrder="1"/>
    </xf>
    <xf numFmtId="0" fontId="139" fillId="0" borderId="7" xfId="0" applyFont="1" applyBorder="1"/>
    <xf numFmtId="0" fontId="106" fillId="0" borderId="143" xfId="0" applyFont="1" applyBorder="1" applyAlignment="1">
      <alignment vertical="center" wrapText="1"/>
    </xf>
    <xf numFmtId="0" fontId="106" fillId="0" borderId="143" xfId="0" applyFont="1" applyBorder="1" applyAlignment="1">
      <alignment horizontal="left" vertical="center" wrapText="1"/>
    </xf>
    <xf numFmtId="0" fontId="106" fillId="0" borderId="143" xfId="0" applyFont="1" applyBorder="1" applyAlignment="1">
      <alignment horizontal="left" indent="2"/>
    </xf>
    <xf numFmtId="0" fontId="106" fillId="0" borderId="143" xfId="0" applyFont="1" applyBorder="1" applyAlignment="1">
      <alignment horizontal="left" vertical="center" indent="1"/>
    </xf>
    <xf numFmtId="0" fontId="106" fillId="0" borderId="143" xfId="0" applyFont="1" applyBorder="1" applyAlignment="1">
      <alignment horizontal="left" vertical="center" wrapText="1" indent="1"/>
    </xf>
    <xf numFmtId="0" fontId="106" fillId="0" borderId="143" xfId="0" applyFont="1" applyBorder="1" applyAlignment="1">
      <alignment horizontal="right" vertical="center"/>
    </xf>
    <xf numFmtId="49" fontId="106" fillId="0" borderId="143" xfId="0" applyNumberFormat="1" applyFont="1" applyBorder="1" applyAlignment="1">
      <alignment horizontal="right" vertical="center"/>
    </xf>
    <xf numFmtId="0" fontId="106" fillId="0" borderId="144" xfId="0" applyFont="1" applyBorder="1" applyAlignment="1">
      <alignment horizontal="left" vertical="top" wrapText="1"/>
    </xf>
    <xf numFmtId="49" fontId="106" fillId="0" borderId="143" xfId="0" applyNumberFormat="1" applyFont="1" applyBorder="1" applyAlignment="1">
      <alignment vertical="top" wrapText="1"/>
    </xf>
    <xf numFmtId="49" fontId="106" fillId="0" borderId="143" xfId="0" applyNumberFormat="1" applyFont="1" applyBorder="1" applyAlignment="1">
      <alignment horizontal="left" vertical="top" wrapText="1" indent="2"/>
    </xf>
    <xf numFmtId="49" fontId="106" fillId="0" borderId="143" xfId="0" applyNumberFormat="1" applyFont="1" applyBorder="1" applyAlignment="1">
      <alignment horizontal="left" vertical="center" wrapText="1" indent="3"/>
    </xf>
    <xf numFmtId="49" fontId="106" fillId="0" borderId="143" xfId="0" applyNumberFormat="1" applyFont="1" applyBorder="1" applyAlignment="1">
      <alignment horizontal="left" wrapText="1" indent="2"/>
    </xf>
    <xf numFmtId="49" fontId="106" fillId="0" borderId="143" xfId="0" applyNumberFormat="1" applyFont="1" applyBorder="1" applyAlignment="1">
      <alignment horizontal="left" vertical="top" wrapText="1"/>
    </xf>
    <xf numFmtId="49" fontId="106" fillId="0" borderId="143" xfId="0" applyNumberFormat="1" applyFont="1" applyBorder="1" applyAlignment="1">
      <alignment horizontal="left" wrapText="1" indent="3"/>
    </xf>
    <xf numFmtId="49" fontId="106" fillId="0" borderId="143" xfId="0" applyNumberFormat="1" applyFont="1" applyBorder="1" applyAlignment="1">
      <alignment vertical="center"/>
    </xf>
    <xf numFmtId="49" fontId="106" fillId="0" borderId="143" xfId="0" applyNumberFormat="1" applyFont="1" applyBorder="1" applyAlignment="1">
      <alignment horizontal="left" indent="3"/>
    </xf>
    <xf numFmtId="0" fontId="106" fillId="0" borderId="143" xfId="0" applyFont="1" applyBorder="1" applyAlignment="1">
      <alignment horizontal="left" indent="1"/>
    </xf>
    <xf numFmtId="0" fontId="106" fillId="0" borderId="143" xfId="0" applyFont="1" applyBorder="1" applyAlignment="1">
      <alignment horizontal="left" wrapText="1" indent="2"/>
    </xf>
    <xf numFmtId="0" fontId="106" fillId="0" borderId="143" xfId="0" applyFont="1" applyBorder="1" applyAlignment="1">
      <alignment horizontal="left" vertical="top" wrapText="1"/>
    </xf>
    <xf numFmtId="0" fontId="105" fillId="0" borderId="7" xfId="0" applyFont="1" applyBorder="1" applyAlignment="1">
      <alignment wrapText="1"/>
    </xf>
    <xf numFmtId="0" fontId="106" fillId="0" borderId="143" xfId="0" applyFont="1" applyBorder="1" applyAlignment="1">
      <alignment horizontal="left" vertical="top" wrapText="1" indent="2"/>
    </xf>
    <xf numFmtId="0" fontId="106" fillId="0" borderId="143" xfId="0" applyFont="1" applyBorder="1" applyAlignment="1">
      <alignment horizontal="left" wrapText="1"/>
    </xf>
    <xf numFmtId="0" fontId="106" fillId="0" borderId="143" xfId="12672" applyFont="1" applyBorder="1" applyAlignment="1">
      <alignment horizontal="left" vertical="center" wrapText="1" indent="2"/>
    </xf>
    <xf numFmtId="0" fontId="106" fillId="0" borderId="143" xfId="0" applyFont="1" applyBorder="1" applyAlignment="1">
      <alignment wrapText="1"/>
    </xf>
    <xf numFmtId="0" fontId="106" fillId="0" borderId="143" xfId="0" applyFont="1" applyBorder="1"/>
    <xf numFmtId="0" fontId="106" fillId="0" borderId="143" xfId="12672" applyFont="1" applyBorder="1" applyAlignment="1">
      <alignment horizontal="left" vertical="center" wrapText="1"/>
    </xf>
    <xf numFmtId="0" fontId="105" fillId="0" borderId="143" xfId="0" applyFont="1" applyBorder="1" applyAlignment="1">
      <alignment wrapText="1"/>
    </xf>
    <xf numFmtId="0" fontId="106" fillId="0" borderId="145" xfId="0" applyFont="1" applyBorder="1" applyAlignment="1">
      <alignment horizontal="left" vertical="center" wrapText="1"/>
    </xf>
    <xf numFmtId="0" fontId="106" fillId="3" borderId="143" xfId="5" applyFont="1" applyFill="1" applyBorder="1" applyAlignment="1" applyProtection="1">
      <alignment horizontal="right" vertical="center"/>
      <protection locked="0"/>
    </xf>
    <xf numFmtId="2" fontId="106" fillId="3" borderId="143" xfId="5" applyNumberFormat="1" applyFont="1" applyFill="1" applyBorder="1" applyAlignment="1" applyProtection="1">
      <alignment horizontal="right" vertical="center"/>
      <protection locked="0"/>
    </xf>
    <xf numFmtId="0" fontId="106" fillId="0" borderId="143" xfId="0" applyFont="1" applyBorder="1" applyAlignment="1">
      <alignment vertical="center"/>
    </xf>
    <xf numFmtId="0" fontId="106" fillId="0" borderId="145" xfId="13" applyFont="1" applyBorder="1" applyAlignment="1" applyProtection="1">
      <alignment horizontal="left" vertical="top" wrapText="1"/>
      <protection locked="0"/>
    </xf>
    <xf numFmtId="0" fontId="106" fillId="0" borderId="146" xfId="13" applyFont="1" applyBorder="1" applyAlignment="1" applyProtection="1">
      <alignment horizontal="left" vertical="top" wrapText="1"/>
      <protection locked="0"/>
    </xf>
    <xf numFmtId="0" fontId="106" fillId="0" borderId="144" xfId="0" applyFont="1" applyBorder="1" applyAlignment="1">
      <alignment vertical="center" wrapText="1"/>
    </xf>
    <xf numFmtId="0" fontId="125" fillId="0" borderId="0" xfId="0" applyFont="1" applyAlignment="1">
      <alignment horizontal="left" indent="2"/>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25" fillId="0" borderId="0" xfId="0" applyFont="1" applyAlignment="1">
      <alignment horizontal="left" vertical="center" wrapText="1"/>
    </xf>
    <xf numFmtId="0" fontId="116" fillId="0" borderId="0" xfId="0" applyFont="1" applyAlignment="1">
      <alignment horizontal="left" vertical="center" wrapText="1"/>
    </xf>
    <xf numFmtId="0" fontId="106" fillId="0" borderId="144" xfId="0" applyFont="1" applyBorder="1" applyAlignment="1">
      <alignment horizontal="left" indent="2"/>
    </xf>
    <xf numFmtId="0" fontId="106" fillId="0" borderId="131" xfId="0" applyFont="1" applyBorder="1" applyAlignment="1">
      <alignment horizontal="left" vertical="center" wrapText="1" readingOrder="1"/>
    </xf>
    <xf numFmtId="0" fontId="106" fillId="0" borderId="143" xfId="0" applyFont="1" applyBorder="1" applyAlignment="1">
      <alignment horizontal="left" vertical="center" wrapText="1" readingOrder="1"/>
    </xf>
    <xf numFmtId="0" fontId="2" fillId="0" borderId="16" xfId="0" applyFont="1" applyBorder="1" applyAlignment="1">
      <alignment horizontal="left" vertical="center" wrapText="1" indent="1"/>
    </xf>
    <xf numFmtId="169" fontId="26" fillId="37" borderId="61" xfId="20" applyBorder="1"/>
    <xf numFmtId="193" fontId="4" fillId="0" borderId="153" xfId="0" applyNumberFormat="1" applyFont="1" applyBorder="1" applyAlignment="1" applyProtection="1">
      <alignment vertical="center" wrapText="1"/>
      <protection locked="0"/>
    </xf>
    <xf numFmtId="193" fontId="4" fillId="0" borderId="143" xfId="0" applyNumberFormat="1" applyFont="1" applyBorder="1" applyAlignment="1" applyProtection="1">
      <alignment vertical="center" wrapText="1"/>
      <protection locked="0"/>
    </xf>
    <xf numFmtId="193" fontId="4" fillId="0" borderId="152" xfId="0" applyNumberFormat="1" applyFont="1" applyBorder="1" applyAlignment="1" applyProtection="1">
      <alignment vertical="center" wrapText="1"/>
      <protection locked="0"/>
    </xf>
    <xf numFmtId="10" fontId="4" fillId="0" borderId="153" xfId="20961" applyNumberFormat="1" applyFont="1" applyBorder="1" applyAlignment="1" applyProtection="1">
      <alignment vertical="center" wrapText="1"/>
      <protection locked="0"/>
    </xf>
    <xf numFmtId="10" fontId="4" fillId="0" borderId="143" xfId="20961" applyNumberFormat="1" applyFont="1" applyBorder="1" applyAlignment="1" applyProtection="1">
      <alignment vertical="center" wrapText="1"/>
      <protection locked="0"/>
    </xf>
    <xf numFmtId="10" fontId="4" fillId="0" borderId="152" xfId="20961" applyNumberFormat="1" applyFont="1" applyBorder="1" applyAlignment="1" applyProtection="1">
      <alignment vertical="center" wrapText="1"/>
      <protection locked="0"/>
    </xf>
    <xf numFmtId="193" fontId="17" fillId="2" borderId="153" xfId="0" applyNumberFormat="1" applyFont="1" applyFill="1" applyBorder="1" applyAlignment="1" applyProtection="1">
      <alignment vertical="center"/>
      <protection locked="0"/>
    </xf>
    <xf numFmtId="193" fontId="17" fillId="2" borderId="143" xfId="0" applyNumberFormat="1" applyFont="1" applyFill="1" applyBorder="1" applyAlignment="1" applyProtection="1">
      <alignment vertical="center"/>
      <protection locked="0"/>
    </xf>
    <xf numFmtId="193" fontId="17" fillId="2" borderId="152" xfId="0" applyNumberFormat="1" applyFont="1" applyFill="1" applyBorder="1" applyAlignment="1" applyProtection="1">
      <alignment vertical="center"/>
      <protection locked="0"/>
    </xf>
    <xf numFmtId="193" fontId="9" fillId="2" borderId="153" xfId="0" applyNumberFormat="1" applyFont="1" applyFill="1" applyBorder="1" applyAlignment="1" applyProtection="1">
      <alignment vertical="center"/>
      <protection locked="0"/>
    </xf>
    <xf numFmtId="193" fontId="9" fillId="2" borderId="143" xfId="0" applyNumberFormat="1" applyFont="1" applyFill="1" applyBorder="1" applyAlignment="1" applyProtection="1">
      <alignment vertical="center"/>
      <protection locked="0"/>
    </xf>
    <xf numFmtId="193" fontId="9" fillId="2" borderId="152" xfId="0" applyNumberFormat="1" applyFont="1" applyFill="1" applyBorder="1" applyAlignment="1" applyProtection="1">
      <alignment vertical="center"/>
      <protection locked="0"/>
    </xf>
    <xf numFmtId="193" fontId="17" fillId="2" borderId="103" xfId="0" applyNumberFormat="1" applyFont="1" applyFill="1" applyBorder="1" applyAlignment="1" applyProtection="1">
      <alignment vertical="center"/>
      <protection locked="0"/>
    </xf>
    <xf numFmtId="193" fontId="17" fillId="2" borderId="144" xfId="0" applyNumberFormat="1" applyFont="1" applyFill="1" applyBorder="1" applyAlignment="1" applyProtection="1">
      <alignment vertical="center"/>
      <protection locked="0"/>
    </xf>
    <xf numFmtId="0" fontId="11" fillId="0" borderId="95" xfId="17" applyFill="1" applyBorder="1" applyAlignment="1" applyProtection="1">
      <alignment horizontal="left" vertical="top" wrapText="1"/>
    </xf>
    <xf numFmtId="0" fontId="106" fillId="0" borderId="0" xfId="0" applyFont="1" applyAlignment="1">
      <alignment wrapText="1"/>
    </xf>
    <xf numFmtId="10" fontId="9" fillId="2" borderId="143" xfId="20961" applyNumberFormat="1" applyFont="1" applyFill="1" applyBorder="1" applyAlignment="1" applyProtection="1">
      <alignment vertical="center"/>
      <protection locked="0"/>
    </xf>
    <xf numFmtId="10" fontId="17" fillId="2" borderId="143" xfId="20961" applyNumberFormat="1" applyFont="1" applyFill="1" applyBorder="1" applyAlignment="1" applyProtection="1">
      <alignment vertical="center"/>
      <protection locked="0"/>
    </xf>
    <xf numFmtId="10" fontId="17" fillId="2" borderId="152" xfId="20961" applyNumberFormat="1" applyFont="1" applyFill="1" applyBorder="1" applyAlignment="1" applyProtection="1">
      <alignment vertical="center"/>
      <protection locked="0"/>
    </xf>
    <xf numFmtId="10" fontId="9" fillId="2" borderId="152" xfId="20961" applyNumberFormat="1" applyFont="1" applyFill="1" applyBorder="1" applyAlignment="1" applyProtection="1">
      <alignment vertical="center"/>
      <protection locked="0"/>
    </xf>
    <xf numFmtId="10" fontId="17" fillId="2" borderId="150" xfId="20961" applyNumberFormat="1" applyFont="1" applyFill="1" applyBorder="1" applyAlignment="1" applyProtection="1">
      <alignment vertical="center"/>
      <protection locked="0"/>
    </xf>
    <xf numFmtId="10" fontId="17" fillId="2" borderId="149" xfId="20961" applyNumberFormat="1" applyFont="1" applyFill="1" applyBorder="1" applyAlignment="1" applyProtection="1">
      <alignment vertical="center"/>
      <protection locked="0"/>
    </xf>
    <xf numFmtId="10" fontId="9" fillId="2" borderId="95" xfId="20961" applyNumberFormat="1" applyFont="1" applyFill="1" applyBorder="1" applyAlignment="1" applyProtection="1">
      <alignment vertical="center"/>
      <protection locked="0"/>
    </xf>
    <xf numFmtId="10" fontId="17" fillId="2" borderId="95" xfId="20961" applyNumberFormat="1" applyFont="1" applyFill="1" applyBorder="1" applyAlignment="1" applyProtection="1">
      <alignment vertical="center"/>
      <protection locked="0"/>
    </xf>
    <xf numFmtId="10" fontId="17" fillId="2" borderId="109" xfId="20961" applyNumberFormat="1" applyFont="1" applyFill="1" applyBorder="1" applyAlignment="1" applyProtection="1">
      <alignment vertical="center"/>
      <protection locked="0"/>
    </xf>
    <xf numFmtId="10" fontId="26" fillId="37" borderId="0" xfId="20961" applyNumberFormat="1" applyFont="1" applyFill="1" applyBorder="1"/>
    <xf numFmtId="10" fontId="26" fillId="37" borderId="90" xfId="20961" applyNumberFormat="1" applyFont="1" applyFill="1" applyBorder="1"/>
    <xf numFmtId="10" fontId="9" fillId="2" borderId="109"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10" fontId="17" fillId="2" borderId="24" xfId="20961" applyNumberFormat="1" applyFont="1" applyFill="1" applyBorder="1" applyAlignment="1" applyProtection="1">
      <alignment vertical="center"/>
      <protection locked="0"/>
    </xf>
    <xf numFmtId="10" fontId="17" fillId="2" borderId="151" xfId="20961" applyNumberFormat="1" applyFont="1" applyFill="1" applyBorder="1" applyAlignment="1" applyProtection="1">
      <alignment vertical="center"/>
      <protection locked="0"/>
    </xf>
    <xf numFmtId="10" fontId="9" fillId="2" borderId="153" xfId="20961" applyNumberFormat="1" applyFont="1" applyFill="1" applyBorder="1" applyAlignment="1" applyProtection="1">
      <alignment vertical="center"/>
      <protection locked="0"/>
    </xf>
    <xf numFmtId="10" fontId="17" fillId="2" borderId="153" xfId="20961" applyNumberFormat="1" applyFont="1" applyFill="1" applyBorder="1" applyAlignment="1" applyProtection="1">
      <alignment vertical="center"/>
      <protection locked="0"/>
    </xf>
    <xf numFmtId="10" fontId="26" fillId="37" borderId="61" xfId="20961" applyNumberFormat="1" applyFont="1" applyFill="1" applyBorder="1"/>
    <xf numFmtId="0" fontId="143" fillId="70" borderId="143" xfId="0" applyFont="1" applyFill="1" applyBorder="1" applyAlignment="1" applyProtection="1">
      <alignment horizontal="right"/>
      <protection locked="0"/>
    </xf>
    <xf numFmtId="0" fontId="102" fillId="0" borderId="143" xfId="0" applyFont="1" applyBorder="1" applyAlignment="1">
      <alignment horizontal="right"/>
    </xf>
    <xf numFmtId="43" fontId="0" fillId="0" borderId="0" xfId="7" applyFont="1"/>
    <xf numFmtId="164" fontId="7" fillId="0" borderId="0" xfId="7" applyNumberFormat="1" applyFont="1"/>
    <xf numFmtId="164" fontId="4" fillId="0" borderId="0" xfId="7" applyNumberFormat="1" applyFont="1"/>
    <xf numFmtId="164" fontId="0" fillId="0" borderId="0" xfId="7" applyNumberFormat="1" applyFont="1"/>
    <xf numFmtId="164" fontId="7" fillId="0" borderId="0" xfId="7" applyNumberFormat="1" applyFont="1" applyBorder="1"/>
    <xf numFmtId="164" fontId="4" fillId="0" borderId="0" xfId="7" applyNumberFormat="1" applyFont="1" applyBorder="1"/>
    <xf numFmtId="164" fontId="0" fillId="0" borderId="0" xfId="7" applyNumberFormat="1" applyFont="1" applyBorder="1"/>
    <xf numFmtId="164" fontId="9" fillId="0" borderId="95" xfId="7" applyNumberFormat="1" applyFont="1" applyFill="1" applyBorder="1" applyAlignment="1" applyProtection="1">
      <alignment horizontal="center" vertical="center" wrapText="1"/>
    </xf>
    <xf numFmtId="164" fontId="0" fillId="0" borderId="95" xfId="7" applyNumberFormat="1" applyFont="1" applyBorder="1"/>
    <xf numFmtId="164" fontId="0" fillId="36" borderId="95" xfId="7" applyNumberFormat="1" applyFont="1" applyFill="1" applyBorder="1"/>
    <xf numFmtId="164" fontId="0" fillId="0" borderId="95" xfId="7" applyNumberFormat="1" applyFont="1" applyBorder="1" applyAlignment="1">
      <alignment vertical="center"/>
    </xf>
    <xf numFmtId="164" fontId="0" fillId="36" borderId="95" xfId="7" applyNumberFormat="1" applyFont="1" applyFill="1" applyBorder="1" applyAlignment="1">
      <alignment vertical="center"/>
    </xf>
    <xf numFmtId="164" fontId="0" fillId="0" borderId="135" xfId="7" applyNumberFormat="1" applyFont="1" applyBorder="1"/>
    <xf numFmtId="164" fontId="0" fillId="36" borderId="135" xfId="7" applyNumberFormat="1" applyFont="1" applyFill="1" applyBorder="1"/>
    <xf numFmtId="164" fontId="0" fillId="0" borderId="0" xfId="0" applyNumberFormat="1"/>
    <xf numFmtId="164" fontId="9" fillId="0" borderId="135" xfId="7" applyNumberFormat="1" applyFont="1" applyFill="1" applyBorder="1" applyAlignment="1" applyProtection="1">
      <alignment horizontal="center" vertical="center" wrapText="1"/>
    </xf>
    <xf numFmtId="164" fontId="0" fillId="0" borderId="135" xfId="7" applyNumberFormat="1" applyFont="1" applyBorder="1" applyProtection="1"/>
    <xf numFmtId="164" fontId="9" fillId="0" borderId="109" xfId="7" applyNumberFormat="1" applyFont="1" applyFill="1" applyBorder="1" applyAlignment="1" applyProtection="1">
      <alignment horizontal="center" vertical="center" wrapText="1"/>
    </xf>
    <xf numFmtId="164" fontId="9" fillId="0" borderId="135" xfId="7" applyNumberFormat="1" applyFont="1" applyFill="1" applyBorder="1" applyAlignment="1" applyProtection="1">
      <alignment horizontal="right"/>
    </xf>
    <xf numFmtId="164" fontId="9" fillId="36" borderId="135" xfId="7" applyNumberFormat="1" applyFont="1" applyFill="1" applyBorder="1" applyAlignment="1" applyProtection="1">
      <alignment horizontal="right"/>
    </xf>
    <xf numFmtId="164" fontId="9" fillId="36" borderId="109" xfId="7" applyNumberFormat="1" applyFont="1" applyFill="1" applyBorder="1" applyAlignment="1" applyProtection="1">
      <alignment horizontal="right"/>
    </xf>
    <xf numFmtId="164" fontId="9" fillId="0" borderId="0" xfId="7" applyNumberFormat="1" applyFont="1" applyFill="1" applyBorder="1" applyAlignment="1" applyProtection="1">
      <alignment horizontal="right"/>
    </xf>
    <xf numFmtId="43" fontId="0" fillId="0" borderId="0" xfId="0" applyNumberFormat="1"/>
    <xf numFmtId="164" fontId="9" fillId="0" borderId="0" xfId="7" applyNumberFormat="1" applyFont="1" applyFill="1" applyBorder="1" applyAlignment="1" applyProtection="1"/>
    <xf numFmtId="164" fontId="7" fillId="3" borderId="18" xfId="7" applyNumberFormat="1" applyFont="1" applyFill="1" applyBorder="1" applyAlignment="1" applyProtection="1">
      <alignment horizontal="center" vertical="center"/>
      <protection locked="0"/>
    </xf>
    <xf numFmtId="164" fontId="7" fillId="36" borderId="20" xfId="7" applyNumberFormat="1" applyFont="1" applyFill="1" applyBorder="1" applyAlignment="1" applyProtection="1">
      <alignment vertical="top"/>
    </xf>
    <xf numFmtId="164" fontId="7" fillId="3" borderId="20" xfId="7" applyNumberFormat="1" applyFont="1" applyFill="1" applyBorder="1" applyAlignment="1" applyProtection="1">
      <alignment vertical="top"/>
      <protection locked="0"/>
    </xf>
    <xf numFmtId="164" fontId="7" fillId="36" borderId="20" xfId="7" applyNumberFormat="1" applyFont="1" applyFill="1" applyBorder="1" applyAlignment="1" applyProtection="1">
      <alignment vertical="top" wrapText="1"/>
    </xf>
    <xf numFmtId="164" fontId="7" fillId="36" borderId="20" xfId="7" applyNumberFormat="1" applyFont="1" applyFill="1" applyBorder="1" applyAlignment="1" applyProtection="1">
      <alignment vertical="top" wrapText="1"/>
      <protection locked="0"/>
    </xf>
    <xf numFmtId="164" fontId="7" fillId="36" borderId="24" xfId="7" applyNumberFormat="1" applyFont="1" applyFill="1" applyBorder="1" applyAlignment="1" applyProtection="1">
      <alignment vertical="top" wrapText="1"/>
    </xf>
    <xf numFmtId="164" fontId="7" fillId="0" borderId="95" xfId="7" applyNumberFormat="1" applyFont="1" applyFill="1" applyBorder="1" applyAlignment="1">
      <alignment horizontal="left" vertical="center" wrapText="1"/>
    </xf>
    <xf numFmtId="164" fontId="109" fillId="0" borderId="95" xfId="7" applyNumberFormat="1" applyFont="1" applyFill="1" applyBorder="1" applyAlignment="1">
      <alignment horizontal="left" vertical="center" wrapText="1"/>
    </xf>
    <xf numFmtId="10" fontId="4" fillId="0" borderId="0" xfId="0" applyNumberFormat="1" applyFont="1" applyAlignment="1">
      <alignment horizontal="left" vertical="center"/>
    </xf>
    <xf numFmtId="164" fontId="23" fillId="0" borderId="0" xfId="7" applyNumberFormat="1" applyFont="1"/>
    <xf numFmtId="0" fontId="4" fillId="0" borderId="58" xfId="0" applyFont="1" applyBorder="1" applyAlignment="1">
      <alignment horizontal="center" vertical="center" wrapText="1"/>
    </xf>
    <xf numFmtId="0" fontId="4" fillId="0" borderId="6" xfId="0" applyFont="1" applyBorder="1" applyAlignment="1">
      <alignment horizontal="center" vertical="center" wrapText="1"/>
    </xf>
    <xf numFmtId="193" fontId="22" fillId="0" borderId="158" xfId="0" applyNumberFormat="1" applyFont="1" applyBorder="1" applyAlignment="1">
      <alignment horizontal="center" vertical="center"/>
    </xf>
    <xf numFmtId="167" fontId="23" fillId="0" borderId="159" xfId="0" applyNumberFormat="1" applyFont="1" applyBorder="1" applyAlignment="1">
      <alignment horizontal="center"/>
    </xf>
    <xf numFmtId="167" fontId="18" fillId="0" borderId="57" xfId="0" applyNumberFormat="1" applyFont="1" applyBorder="1" applyAlignment="1">
      <alignment horizontal="center"/>
    </xf>
    <xf numFmtId="167" fontId="22" fillId="0" borderId="55" xfId="0" applyNumberFormat="1" applyFont="1" applyBorder="1" applyAlignment="1">
      <alignment horizontal="center"/>
    </xf>
    <xf numFmtId="193" fontId="22" fillId="0" borderId="14" xfId="0" applyNumberFormat="1" applyFont="1" applyBorder="1" applyAlignment="1">
      <alignment horizontal="center" vertical="center"/>
    </xf>
    <xf numFmtId="167" fontId="23" fillId="0" borderId="143" xfId="0" applyNumberFormat="1" applyFont="1" applyBorder="1" applyAlignment="1">
      <alignment horizontal="center"/>
    </xf>
    <xf numFmtId="0" fontId="23" fillId="0" borderId="143" xfId="0" applyFont="1" applyBorder="1"/>
    <xf numFmtId="0" fontId="22" fillId="0" borderId="143" xfId="0" applyFont="1" applyBorder="1" applyAlignment="1">
      <alignment horizontal="center" vertical="center"/>
    </xf>
    <xf numFmtId="0" fontId="23" fillId="0" borderId="143" xfId="0" applyFont="1" applyBorder="1" applyAlignment="1">
      <alignment horizontal="center" vertical="center"/>
    </xf>
    <xf numFmtId="43" fontId="144" fillId="0" borderId="0" xfId="7" applyFont="1" applyAlignment="1">
      <alignment horizontal="center" wrapText="1"/>
    </xf>
    <xf numFmtId="43" fontId="19" fillId="84" borderId="56" xfId="7" applyFont="1" applyFill="1" applyBorder="1" applyAlignment="1">
      <alignment horizontal="center"/>
    </xf>
    <xf numFmtId="43" fontId="23" fillId="0" borderId="143" xfId="7" applyFont="1" applyBorder="1" applyAlignment="1"/>
    <xf numFmtId="193" fontId="19" fillId="0" borderId="13" xfId="0" applyNumberFormat="1" applyFont="1" applyBorder="1" applyAlignment="1">
      <alignment horizontal="center" vertical="center"/>
    </xf>
    <xf numFmtId="164" fontId="4" fillId="0" borderId="3" xfId="7" applyNumberFormat="1" applyFont="1" applyBorder="1" applyAlignment="1"/>
    <xf numFmtId="164" fontId="4" fillId="0" borderId="20" xfId="7" applyNumberFormat="1" applyFont="1" applyBorder="1" applyAlignment="1"/>
    <xf numFmtId="164" fontId="4" fillId="36" borderId="23" xfId="7" applyNumberFormat="1" applyFont="1" applyFill="1" applyBorder="1"/>
    <xf numFmtId="164" fontId="4" fillId="36" borderId="24" xfId="7" applyNumberFormat="1" applyFont="1" applyFill="1" applyBorder="1"/>
    <xf numFmtId="164" fontId="4" fillId="0" borderId="19" xfId="7" applyNumberFormat="1" applyFont="1" applyBorder="1" applyAlignment="1"/>
    <xf numFmtId="165" fontId="9" fillId="3" borderId="3" xfId="20961" applyNumberFormat="1" applyFont="1" applyFill="1" applyBorder="1" applyProtection="1">
      <protection locked="0"/>
    </xf>
    <xf numFmtId="164" fontId="9" fillId="3" borderId="3" xfId="7" applyNumberFormat="1" applyFont="1" applyFill="1" applyBorder="1" applyProtection="1">
      <protection locked="0"/>
    </xf>
    <xf numFmtId="164" fontId="9" fillId="3" borderId="23" xfId="7" applyNumberFormat="1" applyFont="1" applyFill="1" applyBorder="1" applyProtection="1">
      <protection locked="0"/>
    </xf>
    <xf numFmtId="10" fontId="113" fillId="79" borderId="95" xfId="20961" applyNumberFormat="1" applyFont="1" applyFill="1" applyBorder="1" applyAlignment="1" applyProtection="1">
      <alignment horizontal="right" vertical="center"/>
    </xf>
    <xf numFmtId="164" fontId="117" fillId="0" borderId="0" xfId="7" applyNumberFormat="1" applyFont="1"/>
    <xf numFmtId="164" fontId="120" fillId="0" borderId="135" xfId="7" applyNumberFormat="1" applyFont="1" applyBorder="1" applyAlignment="1">
      <alignment horizontal="center" vertical="center" wrapText="1"/>
    </xf>
    <xf numFmtId="164" fontId="120" fillId="0" borderId="135" xfId="7" applyNumberFormat="1" applyFont="1" applyFill="1" applyBorder="1" applyAlignment="1">
      <alignment horizontal="center" vertical="center" wrapText="1"/>
    </xf>
    <xf numFmtId="164" fontId="120" fillId="0" borderId="135" xfId="7" applyNumberFormat="1" applyFont="1" applyBorder="1"/>
    <xf numFmtId="164" fontId="116" fillId="0" borderId="143" xfId="7" applyNumberFormat="1" applyFont="1" applyBorder="1"/>
    <xf numFmtId="164" fontId="119" fillId="0" borderId="143" xfId="7" applyNumberFormat="1" applyFont="1" applyBorder="1"/>
    <xf numFmtId="43" fontId="117" fillId="0" borderId="0" xfId="0" applyNumberFormat="1" applyFont="1"/>
    <xf numFmtId="164" fontId="116" fillId="36" borderId="143" xfId="7" applyNumberFormat="1" applyFont="1" applyFill="1" applyBorder="1"/>
    <xf numFmtId="164" fontId="117" fillId="0" borderId="0" xfId="0" applyNumberFormat="1" applyFont="1"/>
    <xf numFmtId="164" fontId="117" fillId="0" borderId="143" xfId="7" applyNumberFormat="1" applyFont="1" applyBorder="1"/>
    <xf numFmtId="164" fontId="120" fillId="0" borderId="143" xfId="7" applyNumberFormat="1" applyFont="1" applyBorder="1"/>
    <xf numFmtId="164" fontId="116" fillId="80" borderId="143" xfId="7" applyNumberFormat="1" applyFont="1" applyFill="1" applyBorder="1"/>
    <xf numFmtId="164" fontId="119" fillId="83" borderId="143" xfId="7" applyNumberFormat="1" applyFont="1" applyFill="1" applyBorder="1"/>
    <xf numFmtId="164" fontId="116" fillId="0" borderId="0" xfId="0" applyNumberFormat="1" applyFont="1"/>
    <xf numFmtId="164" fontId="116" fillId="0" borderId="143" xfId="7" applyNumberFormat="1" applyFont="1" applyBorder="1" applyAlignment="1">
      <alignment horizontal="left" indent="1"/>
    </xf>
    <xf numFmtId="164" fontId="119" fillId="0" borderId="67" xfId="7" applyNumberFormat="1" applyFont="1" applyBorder="1"/>
    <xf numFmtId="164" fontId="116" fillId="81" borderId="143" xfId="7" applyNumberFormat="1" applyFont="1" applyFill="1" applyBorder="1"/>
    <xf numFmtId="164" fontId="116" fillId="81" borderId="152" xfId="7" applyNumberFormat="1" applyFont="1" applyFill="1" applyBorder="1"/>
    <xf numFmtId="164" fontId="116" fillId="0" borderId="0" xfId="7" applyNumberFormat="1" applyFont="1"/>
    <xf numFmtId="164" fontId="116" fillId="0" borderId="143" xfId="7" applyNumberFormat="1" applyFont="1" applyFill="1" applyBorder="1" applyAlignment="1">
      <alignment horizontal="left" vertical="center" wrapText="1"/>
    </xf>
    <xf numFmtId="164" fontId="121" fillId="0" borderId="143" xfId="7" applyNumberFormat="1" applyFont="1" applyBorder="1"/>
    <xf numFmtId="9" fontId="121" fillId="0" borderId="143" xfId="20961" applyFont="1" applyBorder="1"/>
    <xf numFmtId="10" fontId="7" fillId="0" borderId="95" xfId="20961" applyNumberFormat="1" applyFont="1" applyFill="1" applyBorder="1" applyAlignment="1" applyProtection="1">
      <alignment vertical="center" wrapText="1"/>
      <protection locked="0"/>
    </xf>
    <xf numFmtId="164" fontId="4" fillId="0" borderId="3" xfId="7" applyNumberFormat="1" applyFont="1" applyBorder="1"/>
    <xf numFmtId="0" fontId="7" fillId="0" borderId="143" xfId="13" applyFont="1" applyBorder="1" applyAlignment="1" applyProtection="1">
      <alignment wrapText="1"/>
      <protection locked="0"/>
    </xf>
    <xf numFmtId="0" fontId="7" fillId="0" borderId="3" xfId="13" applyFont="1" applyBorder="1" applyAlignment="1" applyProtection="1">
      <alignment vertical="center" wrapText="1"/>
      <protection locked="0"/>
    </xf>
    <xf numFmtId="164" fontId="117" fillId="0" borderId="135" xfId="7" applyNumberFormat="1" applyFont="1" applyBorder="1"/>
    <xf numFmtId="164" fontId="26" fillId="37" borderId="0" xfId="7" applyNumberFormat="1" applyFont="1" applyFill="1" applyBorder="1"/>
    <xf numFmtId="164" fontId="4" fillId="3" borderId="93" xfId="7" applyNumberFormat="1" applyFont="1" applyFill="1" applyBorder="1" applyAlignment="1">
      <alignment vertical="center"/>
    </xf>
    <xf numFmtId="164" fontId="4" fillId="3" borderId="21" xfId="7" applyNumberFormat="1" applyFont="1" applyFill="1" applyBorder="1" applyAlignment="1">
      <alignment vertical="center"/>
    </xf>
    <xf numFmtId="164" fontId="26" fillId="37" borderId="54" xfId="7" applyNumberFormat="1" applyFont="1" applyFill="1" applyBorder="1"/>
    <xf numFmtId="164" fontId="26" fillId="37" borderId="25" xfId="7" applyNumberFormat="1" applyFont="1" applyFill="1" applyBorder="1"/>
    <xf numFmtId="164" fontId="26" fillId="37" borderId="106" xfId="7" applyNumberFormat="1" applyFont="1" applyFill="1" applyBorder="1"/>
    <xf numFmtId="164" fontId="26" fillId="37" borderId="97" xfId="7" applyNumberFormat="1" applyFont="1" applyFill="1" applyBorder="1"/>
    <xf numFmtId="164" fontId="26" fillId="37" borderId="29" xfId="7" applyNumberFormat="1" applyFont="1" applyFill="1" applyBorder="1"/>
    <xf numFmtId="10" fontId="4" fillId="0" borderId="95" xfId="20961" applyNumberFormat="1" applyFont="1" applyFill="1" applyBorder="1" applyAlignment="1">
      <alignment vertical="center"/>
    </xf>
    <xf numFmtId="164" fontId="7" fillId="0" borderId="95" xfId="7" applyNumberFormat="1" applyFont="1" applyFill="1" applyBorder="1" applyAlignment="1" applyProtection="1">
      <alignment vertical="center" wrapText="1"/>
      <protection locked="0"/>
    </xf>
    <xf numFmtId="164" fontId="6" fillId="0" borderId="152" xfId="7" applyNumberFormat="1" applyFont="1" applyBorder="1"/>
    <xf numFmtId="164" fontId="6" fillId="79" borderId="152" xfId="7" applyNumberFormat="1" applyFont="1" applyFill="1" applyBorder="1"/>
    <xf numFmtId="164" fontId="6" fillId="0" borderId="152" xfId="7" applyNumberFormat="1" applyFont="1" applyFill="1" applyBorder="1"/>
    <xf numFmtId="10" fontId="9" fillId="0" borderId="109" xfId="20961" applyNumberFormat="1" applyFont="1" applyBorder="1" applyAlignment="1">
      <alignment wrapText="1"/>
    </xf>
    <xf numFmtId="0" fontId="104" fillId="0" borderId="64" xfId="0" applyFont="1" applyBorder="1" applyAlignment="1">
      <alignment horizontal="left" vertical="center" wrapText="1"/>
    </xf>
    <xf numFmtId="0" fontId="104" fillId="0" borderId="63" xfId="0" applyFont="1" applyBorder="1" applyAlignment="1">
      <alignment horizontal="left" vertical="center" wrapText="1"/>
    </xf>
    <xf numFmtId="0" fontId="141" fillId="0" borderId="156" xfId="0" applyFont="1" applyBorder="1" applyAlignment="1">
      <alignment horizontal="center" vertical="center"/>
    </xf>
    <xf numFmtId="0" fontId="141" fillId="0" borderId="29" xfId="0" applyFont="1" applyBorder="1" applyAlignment="1">
      <alignment horizontal="center" vertical="center"/>
    </xf>
    <xf numFmtId="0" fontId="141" fillId="0" borderId="157" xfId="0" applyFont="1" applyBorder="1" applyAlignment="1">
      <alignment horizontal="center" vertical="center"/>
    </xf>
    <xf numFmtId="0" fontId="142" fillId="0" borderId="156" xfId="0" applyFont="1" applyBorder="1" applyAlignment="1">
      <alignment horizontal="center" wrapText="1"/>
    </xf>
    <xf numFmtId="0" fontId="142" fillId="0" borderId="29" xfId="0" applyFont="1" applyBorder="1" applyAlignment="1">
      <alignment horizontal="center" wrapText="1"/>
    </xf>
    <xf numFmtId="0" fontId="142" fillId="0" borderId="157" xfId="0" applyFont="1" applyBorder="1" applyAlignment="1">
      <alignment horizontal="center" wrapText="1"/>
    </xf>
    <xf numFmtId="164" fontId="0" fillId="0" borderId="96" xfId="7" applyNumberFormat="1" applyFont="1" applyBorder="1" applyAlignment="1">
      <alignment horizontal="center"/>
    </xf>
    <xf numFmtId="164" fontId="0" fillId="0" borderId="93" xfId="7" applyNumberFormat="1" applyFont="1" applyBorder="1" applyAlignment="1">
      <alignment horizontal="center"/>
    </xf>
    <xf numFmtId="164" fontId="0" fillId="0" borderId="94" xfId="7" applyNumberFormat="1" applyFont="1" applyBorder="1" applyAlignment="1">
      <alignment horizontal="center"/>
    </xf>
    <xf numFmtId="164" fontId="0" fillId="0" borderId="136" xfId="7" applyNumberFormat="1" applyFont="1" applyBorder="1" applyAlignment="1">
      <alignment horizontal="center"/>
    </xf>
    <xf numFmtId="164" fontId="0" fillId="0" borderId="137" xfId="7" applyNumberFormat="1" applyFont="1" applyBorder="1" applyAlignment="1">
      <alignment horizontal="center"/>
    </xf>
    <xf numFmtId="164" fontId="0" fillId="0" borderId="138" xfId="7" applyNumberFormat="1" applyFont="1" applyBorder="1" applyAlignment="1">
      <alignment horizontal="center"/>
    </xf>
    <xf numFmtId="0" fontId="0" fillId="0" borderId="135" xfId="0" applyBorder="1" applyAlignment="1">
      <alignment horizontal="center" vertical="center"/>
    </xf>
    <xf numFmtId="0" fontId="128" fillId="0" borderId="91" xfId="0" applyFont="1" applyBorder="1" applyAlignment="1">
      <alignment horizontal="center" vertical="center"/>
    </xf>
    <xf numFmtId="0" fontId="128" fillId="0" borderId="7" xfId="0" applyFont="1" applyBorder="1" applyAlignment="1">
      <alignment horizontal="center" vertical="center"/>
    </xf>
    <xf numFmtId="164" fontId="10" fillId="0" borderId="17" xfId="7" applyNumberFormat="1" applyFont="1" applyFill="1" applyBorder="1" applyAlignment="1" applyProtection="1">
      <alignment horizontal="center" vertical="center"/>
    </xf>
    <xf numFmtId="164" fontId="10" fillId="0" borderId="18" xfId="7" applyNumberFormat="1" applyFont="1" applyFill="1" applyBorder="1" applyAlignment="1" applyProtection="1">
      <alignment horizontal="center" vertical="center"/>
    </xf>
    <xf numFmtId="0" fontId="128" fillId="0" borderId="139"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25" xfId="0" applyBorder="1" applyAlignment="1">
      <alignment horizontal="center" vertical="center"/>
    </xf>
    <xf numFmtId="0" fontId="0" fillId="0" borderId="11" xfId="0" applyBorder="1" applyAlignment="1">
      <alignment horizontal="center" vertical="center"/>
    </xf>
    <xf numFmtId="0" fontId="0" fillId="0" borderId="135" xfId="0" applyBorder="1" applyAlignment="1">
      <alignment horizontal="center" vertical="center" wrapText="1"/>
    </xf>
    <xf numFmtId="164" fontId="10" fillId="0" borderId="17" xfId="7" applyNumberFormat="1" applyFont="1" applyFill="1" applyBorder="1" applyAlignment="1" applyProtection="1">
      <alignment horizontal="center"/>
    </xf>
    <xf numFmtId="164" fontId="10" fillId="0" borderId="18" xfId="7" applyNumberFormat="1" applyFont="1" applyFill="1" applyBorder="1" applyAlignment="1" applyProtection="1">
      <alignment horizontal="center"/>
    </xf>
    <xf numFmtId="0" fontId="13" fillId="0" borderId="3" xfId="0" applyFont="1" applyBorder="1" applyAlignment="1">
      <alignment wrapText="1"/>
    </xf>
    <xf numFmtId="0" fontId="4" fillId="0" borderId="20" xfId="0" applyFont="1" applyBorder="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96" xfId="0" applyFont="1" applyBorder="1" applyAlignment="1">
      <alignment horizontal="center"/>
    </xf>
    <xf numFmtId="0" fontId="4" fillId="0" borderId="21" xfId="0" applyFont="1" applyBorder="1" applyAlignment="1">
      <alignment horizontal="center"/>
    </xf>
    <xf numFmtId="0" fontId="6" fillId="36" borderId="113"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0" xfId="0" applyFont="1" applyFill="1" applyBorder="1" applyAlignment="1">
      <alignment horizontal="center" vertical="center" wrapText="1"/>
    </xf>
    <xf numFmtId="0" fontId="6" fillId="36" borderId="94" xfId="0" applyFont="1" applyFill="1" applyBorder="1" applyAlignment="1">
      <alignment horizontal="center" vertical="center" wrapText="1"/>
    </xf>
    <xf numFmtId="0" fontId="101" fillId="3" borderId="65" xfId="13" applyFont="1" applyFill="1" applyBorder="1" applyAlignment="1" applyProtection="1">
      <alignment horizontal="center" vertical="center" wrapText="1"/>
      <protection locked="0"/>
    </xf>
    <xf numFmtId="0" fontId="101"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8" xfId="1" applyNumberFormat="1" applyFont="1" applyFill="1" applyBorder="1" applyAlignment="1" applyProtection="1">
      <alignment horizontal="center" vertical="center" wrapText="1"/>
      <protection locked="0"/>
    </xf>
    <xf numFmtId="164" fontId="15" fillId="0" borderId="89" xfId="1" applyNumberFormat="1" applyFont="1" applyFill="1" applyBorder="1" applyAlignment="1" applyProtection="1">
      <alignment horizontal="center" vertical="center" wrapText="1"/>
      <protection locked="0"/>
    </xf>
    <xf numFmtId="0" fontId="4" fillId="0" borderId="65"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164" fontId="4" fillId="0" borderId="58" xfId="7" applyNumberFormat="1" applyFont="1" applyFill="1" applyBorder="1" applyAlignment="1">
      <alignment horizontal="center" vertical="center" wrapText="1"/>
    </xf>
    <xf numFmtId="164" fontId="4" fillId="0" borderId="54" xfId="7" applyNumberFormat="1" applyFont="1" applyFill="1" applyBorder="1" applyAlignment="1">
      <alignment horizontal="center" vertical="center" wrapText="1"/>
    </xf>
    <xf numFmtId="164" fontId="4" fillId="0" borderId="102" xfId="7" applyNumberFormat="1" applyFont="1" applyFill="1" applyBorder="1" applyAlignment="1">
      <alignment horizontal="center" vertical="center" wrapText="1"/>
    </xf>
    <xf numFmtId="0" fontId="14" fillId="0" borderId="53" xfId="0" applyFont="1" applyBorder="1" applyAlignment="1">
      <alignment horizontal="left" vertical="center"/>
    </xf>
    <xf numFmtId="0" fontId="14" fillId="0" borderId="54" xfId="0" applyFont="1" applyBorder="1" applyAlignment="1">
      <alignment horizontal="left" vertical="center"/>
    </xf>
    <xf numFmtId="0" fontId="4" fillId="0" borderId="54" xfId="0" applyFont="1" applyBorder="1" applyAlignment="1">
      <alignment horizontal="center" vertical="center" wrapText="1"/>
    </xf>
    <xf numFmtId="0" fontId="4" fillId="0" borderId="102" xfId="0" applyFont="1" applyBorder="1" applyAlignment="1">
      <alignment horizontal="center" vertical="center" wrapText="1"/>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09" xfId="0" applyFont="1" applyBorder="1" applyAlignment="1">
      <alignment horizontal="center" vertical="center" wrapText="1"/>
    </xf>
    <xf numFmtId="0" fontId="119" fillId="0" borderId="116" xfId="0" applyFont="1" applyBorder="1" applyAlignment="1">
      <alignment horizontal="left" vertical="center" wrapText="1"/>
    </xf>
    <xf numFmtId="0" fontId="119" fillId="0" borderId="117" xfId="0" applyFont="1" applyBorder="1" applyAlignment="1">
      <alignment horizontal="left" vertical="center" wrapText="1"/>
    </xf>
    <xf numFmtId="0" fontId="119" fillId="0" borderId="119" xfId="0" applyFont="1" applyBorder="1" applyAlignment="1">
      <alignment horizontal="left" vertical="center" wrapText="1"/>
    </xf>
    <xf numFmtId="0" fontId="119" fillId="0" borderId="120" xfId="0" applyFont="1" applyBorder="1" applyAlignment="1">
      <alignment horizontal="left" vertical="center" wrapText="1"/>
    </xf>
    <xf numFmtId="0" fontId="119" fillId="0" borderId="122" xfId="0" applyFont="1" applyBorder="1" applyAlignment="1">
      <alignment horizontal="left" vertical="center" wrapText="1"/>
    </xf>
    <xf numFmtId="0" fontId="119" fillId="0" borderId="123" xfId="0" applyFont="1" applyBorder="1" applyAlignment="1">
      <alignment horizontal="left" vertical="center" wrapText="1"/>
    </xf>
    <xf numFmtId="164" fontId="120" fillId="0" borderId="142" xfId="7" applyNumberFormat="1" applyFont="1" applyFill="1" applyBorder="1" applyAlignment="1">
      <alignment horizontal="center" vertical="center" wrapText="1"/>
    </xf>
    <xf numFmtId="164" fontId="120" fillId="0" borderId="141" xfId="7" applyNumberFormat="1" applyFont="1" applyFill="1" applyBorder="1" applyAlignment="1">
      <alignment horizontal="center" vertical="center" wrapText="1"/>
    </xf>
    <xf numFmtId="164" fontId="120" fillId="0" borderId="118" xfId="7" applyNumberFormat="1" applyFont="1" applyFill="1" applyBorder="1" applyAlignment="1">
      <alignment horizontal="center" vertical="center" wrapText="1"/>
    </xf>
    <xf numFmtId="164" fontId="120" fillId="0" borderId="52" xfId="7" applyNumberFormat="1" applyFont="1" applyFill="1" applyBorder="1" applyAlignment="1">
      <alignment horizontal="center" vertical="center" wrapText="1"/>
    </xf>
    <xf numFmtId="164" fontId="120" fillId="0" borderId="121" xfId="7" applyNumberFormat="1" applyFont="1" applyFill="1" applyBorder="1" applyAlignment="1">
      <alignment horizontal="center" vertical="center" wrapText="1"/>
    </xf>
    <xf numFmtId="164" fontId="120" fillId="0" borderId="11" xfId="7" applyNumberFormat="1" applyFont="1" applyFill="1" applyBorder="1" applyAlignment="1">
      <alignment horizontal="center" vertical="center" wrapText="1"/>
    </xf>
    <xf numFmtId="0" fontId="116" fillId="0" borderId="144"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3" xfId="0" applyFont="1" applyBorder="1" applyAlignment="1">
      <alignment horizontal="center" vertical="center" wrapText="1"/>
    </xf>
    <xf numFmtId="0" fontId="116" fillId="0" borderId="146" xfId="0" applyFont="1" applyBorder="1" applyAlignment="1">
      <alignment horizontal="center" vertical="center" wrapText="1"/>
    </xf>
    <xf numFmtId="0" fontId="116" fillId="0" borderId="145" xfId="0" applyFont="1" applyBorder="1" applyAlignment="1">
      <alignment horizontal="center" vertical="center" wrapText="1"/>
    </xf>
    <xf numFmtId="0" fontId="124" fillId="0" borderId="143" xfId="0" applyFont="1" applyBorder="1" applyAlignment="1">
      <alignment horizontal="center" vertical="center"/>
    </xf>
    <xf numFmtId="0" fontId="118" fillId="0" borderId="142" xfId="0" applyFont="1" applyBorder="1" applyAlignment="1">
      <alignment horizontal="center" vertical="center"/>
    </xf>
    <xf numFmtId="0" fontId="118" fillId="0" borderId="147" xfId="0" applyFont="1" applyBorder="1" applyAlignment="1">
      <alignment horizontal="center" vertical="center"/>
    </xf>
    <xf numFmtId="0" fontId="118" fillId="0" borderId="52" xfId="0" applyFont="1" applyBorder="1" applyAlignment="1">
      <alignment horizontal="center" vertical="center"/>
    </xf>
    <xf numFmtId="0" fontId="118" fillId="0" borderId="11" xfId="0" applyFont="1" applyBorder="1" applyAlignment="1">
      <alignment horizontal="center" vertical="center"/>
    </xf>
    <xf numFmtId="0" fontId="119" fillId="0" borderId="143" xfId="0" applyFont="1" applyBorder="1" applyAlignment="1">
      <alignment horizontal="center" vertical="center" wrapText="1"/>
    </xf>
    <xf numFmtId="0" fontId="119" fillId="0" borderId="142" xfId="0" applyFont="1" applyBorder="1" applyAlignment="1">
      <alignment horizontal="center" vertical="center" wrapText="1"/>
    </xf>
    <xf numFmtId="0" fontId="119" fillId="0" borderId="147" xfId="0" applyFont="1" applyBorder="1" applyAlignment="1">
      <alignment horizontal="center" vertical="center" wrapText="1"/>
    </xf>
    <xf numFmtId="0" fontId="119" fillId="0" borderId="124" xfId="0" applyFont="1" applyBorder="1" applyAlignment="1">
      <alignment horizontal="center" vertical="center" wrapText="1"/>
    </xf>
    <xf numFmtId="0" fontId="119" fillId="0" borderId="125" xfId="0" applyFont="1" applyBorder="1" applyAlignment="1">
      <alignment horizontal="center" vertical="center" wrapText="1"/>
    </xf>
    <xf numFmtId="0" fontId="119" fillId="0" borderId="52"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48" xfId="0" applyFont="1" applyBorder="1" applyAlignment="1">
      <alignment horizontal="center" vertical="center" wrapText="1"/>
    </xf>
    <xf numFmtId="0" fontId="119" fillId="0" borderId="126"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26" xfId="0" applyFont="1" applyBorder="1" applyAlignment="1">
      <alignment horizontal="center" vertical="center" wrapText="1"/>
    </xf>
    <xf numFmtId="0" fontId="116" fillId="0" borderId="142" xfId="0" applyFont="1" applyBorder="1" applyAlignment="1">
      <alignment horizontal="center" vertical="center" wrapText="1"/>
    </xf>
    <xf numFmtId="0" fontId="116" fillId="0" borderId="141"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52" xfId="0" applyFont="1" applyBorder="1" applyAlignment="1">
      <alignment horizontal="center" vertical="center" wrapText="1"/>
    </xf>
    <xf numFmtId="0" fontId="116" fillId="0" borderId="53" xfId="0" applyFont="1" applyBorder="1" applyAlignment="1">
      <alignment horizontal="center" vertical="center" wrapText="1"/>
    </xf>
    <xf numFmtId="0" fontId="116" fillId="0" borderId="54" xfId="0" applyFont="1" applyBorder="1" applyAlignment="1">
      <alignment horizontal="center" vertical="center" wrapText="1"/>
    </xf>
    <xf numFmtId="0" fontId="116" fillId="0" borderId="102" xfId="0" applyFont="1" applyBorder="1" applyAlignment="1">
      <alignment horizontal="center" vertical="center" wrapText="1"/>
    </xf>
    <xf numFmtId="0" fontId="119" fillId="0" borderId="53" xfId="0" applyFont="1" applyBorder="1" applyAlignment="1">
      <alignment horizontal="left" vertical="top" wrapText="1"/>
    </xf>
    <xf numFmtId="0" fontId="119" fillId="0" borderId="102" xfId="0" applyFont="1" applyBorder="1" applyAlignment="1">
      <alignment horizontal="left" vertical="top" wrapText="1"/>
    </xf>
    <xf numFmtId="0" fontId="119" fillId="0" borderId="61" xfId="0" applyFont="1" applyBorder="1" applyAlignment="1">
      <alignment horizontal="left" vertical="top" wrapText="1"/>
    </xf>
    <xf numFmtId="0" fontId="119" fillId="0" borderId="90" xfId="0" applyFont="1" applyBorder="1" applyAlignment="1">
      <alignment horizontal="left" vertical="top" wrapText="1"/>
    </xf>
    <xf numFmtId="0" fontId="119" fillId="0" borderId="115" xfId="0" applyFont="1" applyBorder="1" applyAlignment="1">
      <alignment horizontal="left" vertical="top" wrapText="1"/>
    </xf>
    <xf numFmtId="0" fontId="119" fillId="0" borderId="154" xfId="0" applyFont="1" applyBorder="1" applyAlignment="1">
      <alignment horizontal="left" vertical="top" wrapText="1"/>
    </xf>
    <xf numFmtId="0" fontId="119" fillId="0" borderId="155" xfId="0" applyFont="1" applyBorder="1" applyAlignment="1">
      <alignment horizontal="center" vertical="center" wrapText="1"/>
    </xf>
    <xf numFmtId="0" fontId="119" fillId="0" borderId="67" xfId="0" applyFont="1" applyBorder="1" applyAlignment="1">
      <alignment horizontal="center" vertical="center" wrapText="1"/>
    </xf>
    <xf numFmtId="0" fontId="116" fillId="0" borderId="142" xfId="0" applyFont="1" applyBorder="1" applyAlignment="1">
      <alignment horizontal="center" vertical="top" wrapText="1"/>
    </xf>
    <xf numFmtId="0" fontId="116" fillId="0" borderId="141" xfId="0" applyFont="1" applyBorder="1" applyAlignment="1">
      <alignment horizontal="center" vertical="top" wrapText="1"/>
    </xf>
    <xf numFmtId="0" fontId="116" fillId="0" borderId="148" xfId="0" applyFont="1" applyBorder="1" applyAlignment="1">
      <alignment horizontal="center" vertical="top" wrapText="1"/>
    </xf>
    <xf numFmtId="0" fontId="116" fillId="0" borderId="145" xfId="0" applyFont="1" applyBorder="1" applyAlignment="1">
      <alignment horizontal="center" vertical="top" wrapText="1"/>
    </xf>
    <xf numFmtId="0" fontId="105" fillId="0" borderId="127" xfId="0" applyFont="1" applyBorder="1" applyAlignment="1">
      <alignment horizontal="left" vertical="top" wrapText="1"/>
    </xf>
    <xf numFmtId="0" fontId="105" fillId="0" borderId="128" xfId="0" applyFont="1" applyBorder="1" applyAlignment="1">
      <alignment horizontal="left" vertical="top" wrapText="1"/>
    </xf>
    <xf numFmtId="0" fontId="122" fillId="0" borderId="143" xfId="0" applyFont="1" applyBorder="1" applyAlignment="1">
      <alignment horizontal="center" vertical="center"/>
    </xf>
    <xf numFmtId="0" fontId="121" fillId="0" borderId="143" xfId="0" applyFont="1" applyBorder="1" applyAlignment="1">
      <alignment horizontal="center" vertical="center" wrapText="1"/>
    </xf>
    <xf numFmtId="0" fontId="121" fillId="0" borderId="144" xfId="0" applyFont="1" applyBorder="1" applyAlignment="1">
      <alignment horizontal="center" vertical="center" wrapText="1"/>
    </xf>
    <xf numFmtId="0" fontId="105" fillId="0" borderId="68" xfId="0" applyFont="1" applyBorder="1" applyAlignment="1">
      <alignment horizontal="center" vertical="center"/>
    </xf>
    <xf numFmtId="0" fontId="105" fillId="0" borderId="69" xfId="0" applyFont="1" applyBorder="1" applyAlignment="1">
      <alignment horizontal="center" vertical="center"/>
    </xf>
    <xf numFmtId="0" fontId="105" fillId="0" borderId="70" xfId="0" applyFont="1" applyBorder="1" applyAlignment="1">
      <alignment horizontal="center" vertical="center"/>
    </xf>
    <xf numFmtId="0" fontId="106" fillId="0" borderId="95" xfId="0" applyFont="1" applyBorder="1" applyAlignment="1">
      <alignment horizontal="left" vertical="center" wrapText="1"/>
    </xf>
    <xf numFmtId="0" fontId="105" fillId="76" borderId="71" xfId="0" applyFont="1" applyFill="1" applyBorder="1" applyAlignment="1">
      <alignment horizontal="center" vertical="center" wrapText="1"/>
    </xf>
    <xf numFmtId="0" fontId="105" fillId="76" borderId="72" xfId="0" applyFont="1" applyFill="1" applyBorder="1" applyAlignment="1">
      <alignment horizontal="center" vertical="center" wrapText="1"/>
    </xf>
    <xf numFmtId="0" fontId="105" fillId="76" borderId="73" xfId="0" applyFont="1" applyFill="1" applyBorder="1" applyAlignment="1">
      <alignment horizontal="center" vertical="center" wrapText="1"/>
    </xf>
    <xf numFmtId="0" fontId="106" fillId="0" borderId="52"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96" xfId="0" applyFont="1" applyBorder="1" applyAlignment="1">
      <alignment horizontal="left" vertical="center" wrapText="1"/>
    </xf>
    <xf numFmtId="0" fontId="106" fillId="0" borderId="94" xfId="0" applyFont="1" applyBorder="1" applyAlignment="1">
      <alignment horizontal="left" vertical="center" wrapText="1"/>
    </xf>
    <xf numFmtId="0" fontId="106" fillId="3" borderId="96" xfId="0" applyFont="1" applyFill="1" applyBorder="1" applyAlignment="1">
      <alignment vertical="center" wrapText="1"/>
    </xf>
    <xf numFmtId="0" fontId="106" fillId="3" borderId="94" xfId="0" applyFont="1" applyFill="1" applyBorder="1" applyAlignment="1">
      <alignment vertical="center" wrapText="1"/>
    </xf>
    <xf numFmtId="0" fontId="126" fillId="3" borderId="96" xfId="0" applyFont="1" applyFill="1" applyBorder="1" applyAlignment="1">
      <alignment vertical="center" wrapText="1"/>
    </xf>
    <xf numFmtId="0" fontId="126" fillId="3" borderId="94" xfId="0" applyFont="1" applyFill="1" applyBorder="1" applyAlignment="1">
      <alignment vertical="center" wrapText="1"/>
    </xf>
    <xf numFmtId="0" fontId="106" fillId="0" borderId="96" xfId="0" applyFont="1" applyBorder="1" applyAlignment="1">
      <alignment horizontal="left"/>
    </xf>
    <xf numFmtId="0" fontId="106" fillId="0" borderId="94" xfId="0" applyFont="1" applyBorder="1" applyAlignment="1">
      <alignment horizontal="left"/>
    </xf>
    <xf numFmtId="0" fontId="106" fillId="82" borderId="96" xfId="0" applyFont="1" applyFill="1" applyBorder="1" applyAlignment="1">
      <alignment vertical="center" wrapText="1"/>
    </xf>
    <xf numFmtId="0" fontId="106" fillId="82" borderId="94" xfId="0" applyFont="1" applyFill="1" applyBorder="1" applyAlignment="1">
      <alignment vertical="center" wrapText="1"/>
    </xf>
    <xf numFmtId="0" fontId="106" fillId="82" borderId="136" xfId="0" applyFont="1" applyFill="1" applyBorder="1" applyAlignment="1">
      <alignment horizontal="left" vertical="center" wrapText="1"/>
    </xf>
    <xf numFmtId="0" fontId="106" fillId="82" borderId="137" xfId="0" applyFont="1" applyFill="1" applyBorder="1" applyAlignment="1">
      <alignment horizontal="left" vertical="center" wrapText="1"/>
    </xf>
    <xf numFmtId="0" fontId="106" fillId="82" borderId="138" xfId="0" applyFont="1" applyFill="1" applyBorder="1" applyAlignment="1">
      <alignment horizontal="left" vertical="center" wrapText="1"/>
    </xf>
    <xf numFmtId="0" fontId="106" fillId="3" borderId="75" xfId="0" applyFont="1" applyFill="1" applyBorder="1" applyAlignment="1">
      <alignment horizontal="left" vertical="center" wrapText="1"/>
    </xf>
    <xf numFmtId="0" fontId="106" fillId="3" borderId="76" xfId="0" applyFont="1" applyFill="1" applyBorder="1" applyAlignment="1">
      <alignment horizontal="left" vertical="center" wrapText="1"/>
    </xf>
    <xf numFmtId="0" fontId="106" fillId="82" borderId="78" xfId="0" applyFont="1" applyFill="1" applyBorder="1" applyAlignment="1">
      <alignment horizontal="left" vertical="center" wrapText="1"/>
    </xf>
    <xf numFmtId="0" fontId="106" fillId="82" borderId="79" xfId="0" applyFont="1" applyFill="1" applyBorder="1" applyAlignment="1">
      <alignment horizontal="left" vertical="center" wrapText="1"/>
    </xf>
    <xf numFmtId="0" fontId="106" fillId="82" borderId="52" xfId="0" applyFont="1" applyFill="1" applyBorder="1" applyAlignment="1">
      <alignment vertical="center" wrapText="1"/>
    </xf>
    <xf numFmtId="0" fontId="106" fillId="82" borderId="11" xfId="0" applyFont="1" applyFill="1" applyBorder="1" applyAlignment="1">
      <alignment vertical="center" wrapText="1"/>
    </xf>
    <xf numFmtId="0" fontId="106" fillId="0" borderId="75" xfId="0" applyFont="1" applyBorder="1" applyAlignment="1">
      <alignment horizontal="left" vertical="center" wrapText="1"/>
    </xf>
    <xf numFmtId="0" fontId="106" fillId="0" borderId="76" xfId="0" applyFont="1" applyBorder="1" applyAlignment="1">
      <alignment horizontal="left" vertical="center" wrapText="1"/>
    </xf>
    <xf numFmtId="0" fontId="106" fillId="3" borderId="96" xfId="0" applyFont="1" applyFill="1" applyBorder="1" applyAlignment="1">
      <alignment horizontal="left" vertical="center" wrapText="1"/>
    </xf>
    <xf numFmtId="0" fontId="106" fillId="3" borderId="94" xfId="0" applyFont="1" applyFill="1" applyBorder="1" applyAlignment="1">
      <alignment horizontal="left" vertical="center" wrapText="1"/>
    </xf>
    <xf numFmtId="0" fontId="105" fillId="76" borderId="80" xfId="0" applyFont="1" applyFill="1" applyBorder="1" applyAlignment="1">
      <alignment horizontal="center" vertical="center" wrapText="1"/>
    </xf>
    <xf numFmtId="0" fontId="105" fillId="76" borderId="0" xfId="0" applyFont="1" applyFill="1" applyAlignment="1">
      <alignment horizontal="center" vertical="center" wrapText="1"/>
    </xf>
    <xf numFmtId="0" fontId="105" fillId="76" borderId="81" xfId="0" applyFont="1" applyFill="1" applyBorder="1" applyAlignment="1">
      <alignment horizontal="center" vertical="center" wrapText="1"/>
    </xf>
    <xf numFmtId="0" fontId="106" fillId="77" borderId="96" xfId="0" applyFont="1" applyFill="1" applyBorder="1" applyAlignment="1">
      <alignment vertical="center" wrapText="1"/>
    </xf>
    <xf numFmtId="0" fontId="106" fillId="77" borderId="94" xfId="0" applyFont="1" applyFill="1" applyBorder="1" applyAlignment="1">
      <alignment vertical="center" wrapText="1"/>
    </xf>
    <xf numFmtId="0" fontId="106" fillId="0" borderId="96" xfId="0" applyFont="1" applyBorder="1" applyAlignment="1">
      <alignment vertical="center" wrapText="1"/>
    </xf>
    <xf numFmtId="0" fontId="106" fillId="0" borderId="94" xfId="0" applyFont="1" applyBorder="1" applyAlignment="1">
      <alignment vertical="center" wrapText="1"/>
    </xf>
    <xf numFmtId="0" fontId="105" fillId="76" borderId="85" xfId="0" applyFont="1" applyFill="1" applyBorder="1" applyAlignment="1">
      <alignment horizontal="center" vertical="center"/>
    </xf>
    <xf numFmtId="0" fontId="105" fillId="76" borderId="86" xfId="0" applyFont="1" applyFill="1" applyBorder="1" applyAlignment="1">
      <alignment horizontal="center" vertical="center"/>
    </xf>
    <xf numFmtId="0" fontId="105" fillId="76" borderId="87" xfId="0" applyFont="1" applyFill="1" applyBorder="1" applyAlignment="1">
      <alignment horizontal="center" vertical="center"/>
    </xf>
    <xf numFmtId="0" fontId="105" fillId="76" borderId="143" xfId="0" applyFont="1" applyFill="1" applyBorder="1" applyAlignment="1">
      <alignment horizontal="center" vertical="center" wrapText="1"/>
    </xf>
    <xf numFmtId="0" fontId="105" fillId="0" borderId="143" xfId="0" applyFont="1" applyBorder="1" applyAlignment="1">
      <alignment horizontal="center" vertical="center"/>
    </xf>
    <xf numFmtId="0" fontId="106" fillId="0" borderId="146" xfId="13" applyFont="1" applyBorder="1" applyAlignment="1" applyProtection="1">
      <alignment horizontal="left" vertical="top" wrapText="1"/>
      <protection locked="0"/>
    </xf>
    <xf numFmtId="0" fontId="106" fillId="0" borderId="145" xfId="13" applyFont="1" applyBorder="1" applyAlignment="1" applyProtection="1">
      <alignment horizontal="left" vertical="top" wrapText="1"/>
      <protection locked="0"/>
    </xf>
    <xf numFmtId="0" fontId="106" fillId="3" borderId="146" xfId="13" applyFont="1" applyFill="1" applyBorder="1" applyAlignment="1" applyProtection="1">
      <alignment horizontal="left" vertical="top" wrapText="1"/>
      <protection locked="0"/>
    </xf>
    <xf numFmtId="0" fontId="106" fillId="3" borderId="145" xfId="13" applyFont="1" applyFill="1" applyBorder="1" applyAlignment="1" applyProtection="1">
      <alignment horizontal="left" vertical="top" wrapText="1"/>
      <protection locked="0"/>
    </xf>
    <xf numFmtId="0" fontId="105" fillId="0" borderId="83" xfId="0" applyFont="1" applyBorder="1" applyAlignment="1">
      <alignment horizontal="center" vertical="center"/>
    </xf>
    <xf numFmtId="49" fontId="106" fillId="0" borderId="0" xfId="0" applyNumberFormat="1" applyFont="1" applyAlignment="1">
      <alignment horizontal="center" vertical="center"/>
    </xf>
    <xf numFmtId="0" fontId="105" fillId="76" borderId="146" xfId="0" applyFont="1" applyFill="1" applyBorder="1" applyAlignment="1">
      <alignment horizontal="center" vertical="center" wrapText="1"/>
    </xf>
    <xf numFmtId="0" fontId="105" fillId="76" borderId="145" xfId="0" applyFont="1" applyFill="1" applyBorder="1" applyAlignment="1">
      <alignment horizontal="center" vertical="center" wrapText="1"/>
    </xf>
    <xf numFmtId="0" fontId="106" fillId="0" borderId="146" xfId="0" applyFont="1" applyBorder="1" applyAlignment="1">
      <alignment horizontal="left" vertical="center" wrapText="1"/>
    </xf>
    <xf numFmtId="0" fontId="106" fillId="0" borderId="145" xfId="0" applyFont="1" applyBorder="1" applyAlignment="1">
      <alignment horizontal="left" vertical="center" wrapText="1"/>
    </xf>
    <xf numFmtId="0" fontId="106" fillId="0" borderId="143" xfId="0" applyFont="1" applyBorder="1" applyAlignment="1">
      <alignment horizontal="left" vertical="top" wrapText="1"/>
    </xf>
    <xf numFmtId="0" fontId="106" fillId="0" borderId="146" xfId="0" applyFont="1" applyBorder="1" applyAlignment="1">
      <alignment horizontal="left" vertical="top" wrapText="1"/>
    </xf>
    <xf numFmtId="0" fontId="106" fillId="0" borderId="143" xfId="0" applyFont="1" applyBorder="1" applyAlignment="1">
      <alignment horizontal="left" vertical="center" wrapText="1"/>
    </xf>
    <xf numFmtId="0" fontId="106" fillId="0" borderId="143" xfId="0" applyFont="1" applyBorder="1" applyAlignment="1">
      <alignment horizontal="center"/>
    </xf>
    <xf numFmtId="0" fontId="106" fillId="0" borderId="145" xfId="0" applyFont="1" applyBorder="1" applyAlignment="1">
      <alignment horizontal="left" vertical="top" wrapText="1"/>
    </xf>
  </cellXfs>
  <cellStyles count="21415">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5"/>
  <sheetViews>
    <sheetView zoomScale="85" zoomScaleNormal="85" workbookViewId="0">
      <pane xSplit="1" ySplit="7" topLeftCell="B8" activePane="bottomRight" state="frozen"/>
      <selection pane="topRight" activeCell="B1" sqref="B1"/>
      <selection pane="bottomLeft" activeCell="A8" sqref="A8"/>
      <selection pane="bottomRight" activeCell="B2" sqref="B2"/>
    </sheetView>
  </sheetViews>
  <sheetFormatPr defaultRowHeight="15"/>
  <cols>
    <col min="1" max="1" width="10.28515625" style="1" customWidth="1"/>
    <col min="2" max="2" width="153" bestFit="1" customWidth="1"/>
    <col min="3" max="3" width="39.42578125" customWidth="1"/>
    <col min="7" max="7" width="25" customWidth="1"/>
  </cols>
  <sheetData>
    <row r="1" spans="1:3" ht="15.75">
      <c r="A1" s="6"/>
      <c r="B1" s="113" t="s">
        <v>159</v>
      </c>
      <c r="C1" s="45"/>
    </row>
    <row r="2" spans="1:3" s="110" customFormat="1" ht="16.5">
      <c r="A2" s="153">
        <v>1</v>
      </c>
      <c r="B2" s="111" t="s">
        <v>160</v>
      </c>
      <c r="C2" s="596" t="s">
        <v>959</v>
      </c>
    </row>
    <row r="3" spans="1:3" s="110" customFormat="1" ht="15.75">
      <c r="A3" s="153">
        <v>2</v>
      </c>
      <c r="B3" s="112" t="s">
        <v>161</v>
      </c>
      <c r="C3" s="597" t="s">
        <v>965</v>
      </c>
    </row>
    <row r="4" spans="1:3" s="110" customFormat="1" ht="15.75">
      <c r="A4" s="153">
        <v>3</v>
      </c>
      <c r="B4" s="112" t="s">
        <v>162</v>
      </c>
      <c r="C4" s="597" t="s">
        <v>966</v>
      </c>
    </row>
    <row r="5" spans="1:3" s="110" customFormat="1" ht="16.5">
      <c r="A5" s="154">
        <v>4</v>
      </c>
      <c r="B5" s="115" t="s">
        <v>163</v>
      </c>
      <c r="C5" s="596" t="s">
        <v>960</v>
      </c>
    </row>
    <row r="6" spans="1:3" s="114" customFormat="1" ht="65.25" customHeight="1">
      <c r="A6" s="697" t="s">
        <v>321</v>
      </c>
      <c r="B6" s="698"/>
      <c r="C6" s="698"/>
    </row>
    <row r="7" spans="1:3">
      <c r="A7" s="242" t="s">
        <v>251</v>
      </c>
      <c r="B7" s="243" t="s">
        <v>164</v>
      </c>
    </row>
    <row r="8" spans="1:3">
      <c r="A8" s="244">
        <v>1</v>
      </c>
      <c r="B8" s="240" t="s">
        <v>139</v>
      </c>
    </row>
    <row r="9" spans="1:3">
      <c r="A9" s="244">
        <v>2</v>
      </c>
      <c r="B9" s="240" t="s">
        <v>165</v>
      </c>
    </row>
    <row r="10" spans="1:3">
      <c r="A10" s="244">
        <v>3</v>
      </c>
      <c r="B10" s="240" t="s">
        <v>166</v>
      </c>
    </row>
    <row r="11" spans="1:3">
      <c r="A11" s="244">
        <v>4</v>
      </c>
      <c r="B11" s="240" t="s">
        <v>167</v>
      </c>
    </row>
    <row r="12" spans="1:3">
      <c r="A12" s="244">
        <v>5</v>
      </c>
      <c r="B12" s="240" t="s">
        <v>107</v>
      </c>
    </row>
    <row r="13" spans="1:3">
      <c r="A13" s="244">
        <v>6</v>
      </c>
      <c r="B13" s="245" t="s">
        <v>91</v>
      </c>
    </row>
    <row r="14" spans="1:3">
      <c r="A14" s="244">
        <v>7</v>
      </c>
      <c r="B14" s="240" t="s">
        <v>168</v>
      </c>
    </row>
    <row r="15" spans="1:3">
      <c r="A15" s="244">
        <v>8</v>
      </c>
      <c r="B15" s="240" t="s">
        <v>171</v>
      </c>
    </row>
    <row r="16" spans="1:3">
      <c r="A16" s="244">
        <v>9</v>
      </c>
      <c r="B16" s="240" t="s">
        <v>85</v>
      </c>
    </row>
    <row r="17" spans="1:2">
      <c r="A17" s="246" t="s">
        <v>378</v>
      </c>
      <c r="B17" s="240" t="s">
        <v>358</v>
      </c>
    </row>
    <row r="18" spans="1:2">
      <c r="A18" s="244">
        <v>10</v>
      </c>
      <c r="B18" s="240" t="s">
        <v>172</v>
      </c>
    </row>
    <row r="19" spans="1:2">
      <c r="A19" s="244">
        <v>11</v>
      </c>
      <c r="B19" s="245" t="s">
        <v>155</v>
      </c>
    </row>
    <row r="20" spans="1:2">
      <c r="A20" s="244">
        <v>12</v>
      </c>
      <c r="B20" s="245" t="s">
        <v>152</v>
      </c>
    </row>
    <row r="21" spans="1:2">
      <c r="A21" s="244">
        <v>13</v>
      </c>
      <c r="B21" s="247" t="s">
        <v>297</v>
      </c>
    </row>
    <row r="22" spans="1:2">
      <c r="A22" s="244">
        <v>14</v>
      </c>
      <c r="B22" s="240" t="s">
        <v>351</v>
      </c>
    </row>
    <row r="23" spans="1:2">
      <c r="A23" s="244">
        <v>15</v>
      </c>
      <c r="B23" s="240" t="s">
        <v>74</v>
      </c>
    </row>
    <row r="24" spans="1:2">
      <c r="A24" s="244">
        <v>15.1</v>
      </c>
      <c r="B24" s="240" t="s">
        <v>387</v>
      </c>
    </row>
    <row r="25" spans="1:2">
      <c r="A25" s="244">
        <v>16</v>
      </c>
      <c r="B25" s="240" t="s">
        <v>453</v>
      </c>
    </row>
    <row r="26" spans="1:2">
      <c r="A26" s="244">
        <v>17</v>
      </c>
      <c r="B26" s="240" t="s">
        <v>677</v>
      </c>
    </row>
    <row r="27" spans="1:2">
      <c r="A27" s="244">
        <v>18</v>
      </c>
      <c r="B27" s="240" t="s">
        <v>938</v>
      </c>
    </row>
    <row r="28" spans="1:2">
      <c r="A28" s="244">
        <v>19</v>
      </c>
      <c r="B28" s="240" t="s">
        <v>939</v>
      </c>
    </row>
    <row r="29" spans="1:2">
      <c r="A29" s="244">
        <v>20</v>
      </c>
      <c r="B29" s="240" t="s">
        <v>940</v>
      </c>
    </row>
    <row r="30" spans="1:2">
      <c r="A30" s="244">
        <v>21</v>
      </c>
      <c r="B30" s="240" t="s">
        <v>546</v>
      </c>
    </row>
    <row r="31" spans="1:2">
      <c r="A31" s="244">
        <v>22</v>
      </c>
      <c r="B31" s="240" t="s">
        <v>941</v>
      </c>
    </row>
    <row r="32" spans="1:2" ht="25.5">
      <c r="A32" s="244">
        <v>23</v>
      </c>
      <c r="B32" s="576" t="s">
        <v>937</v>
      </c>
    </row>
    <row r="33" spans="1:2">
      <c r="A33" s="244">
        <v>24</v>
      </c>
      <c r="B33" s="240" t="s">
        <v>942</v>
      </c>
    </row>
    <row r="34" spans="1:2">
      <c r="A34" s="244">
        <v>25</v>
      </c>
      <c r="B34" s="240" t="s">
        <v>943</v>
      </c>
    </row>
    <row r="35" spans="1:2">
      <c r="A35" s="244">
        <v>26</v>
      </c>
      <c r="B35" s="240" t="s">
        <v>723</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0" location="'12. CRM'!A1" display="საკრედიტო რისკის მიტიგაცია" xr:uid="{00000000-0004-0000-0000-00000A000000}"/>
    <hyperlink ref="B19" location="'11. CRWA'!A1" display="საკრედიტო რისკის მიხედვით შეწონილი რისკის პოზიციები" xr:uid="{00000000-0004-0000-0000-00000B000000}"/>
    <hyperlink ref="B21"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3"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2"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4" location="'15.1. LR'!A1" display="ლევერიჯის კოეფიციენტი" xr:uid="{00000000-0004-0000-0000-000010000000}"/>
    <hyperlink ref="B25" location="'16. NSFR'!A1" display="წმინდა სტაბილური დაფინანსების კოეფიციენტი" xr:uid="{00000000-0004-0000-0000-000011000000}"/>
    <hyperlink ref="B26"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0" location="'21. NPL'!A1" display="უმოქმედო სესხების ცვლილება" xr:uid="{00000000-0004-0000-0000-000015000000}"/>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29" location="'20. Reserves'!A1" display="რეზერვის ცვლილება სესხებზე და კორპორატიულ სავალო ფასიანი ქაღალდებზე" xr:uid="{00000000-0004-0000-0000-00001A000000}"/>
    <hyperlink ref="B35" location="'26. Retail Products'!A1" display="ზოგადი ინფორმაცია საცალო პროდუქტებზე" xr:uid="{00000000-0004-0000-0000-00001B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5" zoomScaleNormal="85" workbookViewId="0">
      <pane xSplit="1" ySplit="5" topLeftCell="B6" activePane="bottomRight" state="frozen"/>
      <selection activeCell="D15" sqref="D15"/>
      <selection pane="topRight" activeCell="D15" sqref="D15"/>
      <selection pane="bottomLeft" activeCell="D15" sqref="D15"/>
      <selection pane="bottomRight" activeCell="B6" sqref="B6"/>
    </sheetView>
  </sheetViews>
  <sheetFormatPr defaultRowHeight="15"/>
  <cols>
    <col min="1" max="1" width="9.5703125" style="1" bestFit="1" customWidth="1"/>
    <col min="2" max="2" width="132.42578125" style="1" customWidth="1"/>
    <col min="3" max="3" width="18.42578125" style="600" customWidth="1"/>
  </cols>
  <sheetData>
    <row r="1" spans="1:6" ht="15.75">
      <c r="A1" s="12" t="s">
        <v>108</v>
      </c>
      <c r="B1" s="11" t="str">
        <f>Info!C2</f>
        <v>სს თიბისი ბანკი</v>
      </c>
      <c r="D1" s="1"/>
      <c r="E1" s="1"/>
      <c r="F1" s="1"/>
    </row>
    <row r="2" spans="1:6" s="12" customFormat="1" ht="15.75" customHeight="1">
      <c r="A2" s="12" t="s">
        <v>109</v>
      </c>
      <c r="B2" s="311">
        <f>'1. key ratios'!B2</f>
        <v>45291</v>
      </c>
      <c r="C2" s="621"/>
    </row>
    <row r="3" spans="1:6" s="12" customFormat="1" ht="15.75" customHeight="1">
      <c r="C3" s="621"/>
    </row>
    <row r="4" spans="1:6" ht="15.75" thickBot="1">
      <c r="A4" s="1" t="s">
        <v>257</v>
      </c>
      <c r="B4" s="22" t="s">
        <v>85</v>
      </c>
    </row>
    <row r="5" spans="1:6">
      <c r="A5" s="75" t="s">
        <v>25</v>
      </c>
      <c r="B5" s="76"/>
      <c r="C5" s="622" t="s">
        <v>26</v>
      </c>
    </row>
    <row r="6" spans="1:6">
      <c r="A6" s="77">
        <v>1</v>
      </c>
      <c r="B6" s="41" t="s">
        <v>27</v>
      </c>
      <c r="C6" s="623">
        <f>SUM(C7:C11)</f>
        <v>4601764111.8317003</v>
      </c>
    </row>
    <row r="7" spans="1:6">
      <c r="A7" s="77">
        <v>2</v>
      </c>
      <c r="B7" s="38" t="s">
        <v>28</v>
      </c>
      <c r="C7" s="624">
        <v>21015907.690000001</v>
      </c>
    </row>
    <row r="8" spans="1:6">
      <c r="A8" s="77">
        <v>3</v>
      </c>
      <c r="B8" s="33" t="s">
        <v>29</v>
      </c>
      <c r="C8" s="624">
        <v>521190199.20999998</v>
      </c>
    </row>
    <row r="9" spans="1:6">
      <c r="A9" s="77">
        <v>4</v>
      </c>
      <c r="B9" s="33" t="s">
        <v>30</v>
      </c>
      <c r="C9" s="624">
        <v>12359635.6446</v>
      </c>
    </row>
    <row r="10" spans="1:6">
      <c r="A10" s="77">
        <v>5</v>
      </c>
      <c r="B10" s="33" t="s">
        <v>31</v>
      </c>
      <c r="C10" s="624">
        <v>-86143364.936500013</v>
      </c>
    </row>
    <row r="11" spans="1:6">
      <c r="A11" s="77">
        <v>6</v>
      </c>
      <c r="B11" s="39" t="s">
        <v>32</v>
      </c>
      <c r="C11" s="624">
        <v>4133341734.2236004</v>
      </c>
    </row>
    <row r="12" spans="1:6" s="2" customFormat="1">
      <c r="A12" s="77">
        <v>7</v>
      </c>
      <c r="B12" s="41" t="s">
        <v>33</v>
      </c>
      <c r="C12" s="625">
        <f>SUM(C13:C28)</f>
        <v>366730668.32160008</v>
      </c>
    </row>
    <row r="13" spans="1:6" s="2" customFormat="1">
      <c r="A13" s="77">
        <v>8</v>
      </c>
      <c r="B13" s="40" t="s">
        <v>34</v>
      </c>
      <c r="C13" s="624">
        <v>12359635.6446</v>
      </c>
    </row>
    <row r="14" spans="1:6" s="2" customFormat="1" ht="25.5">
      <c r="A14" s="77">
        <v>9</v>
      </c>
      <c r="B14" s="34" t="s">
        <v>35</v>
      </c>
      <c r="C14" s="624">
        <v>0</v>
      </c>
    </row>
    <row r="15" spans="1:6" s="2" customFormat="1">
      <c r="A15" s="77">
        <v>10</v>
      </c>
      <c r="B15" s="35" t="s">
        <v>36</v>
      </c>
      <c r="C15" s="624">
        <v>346246053.40700006</v>
      </c>
    </row>
    <row r="16" spans="1:6" s="2" customFormat="1">
      <c r="A16" s="77">
        <v>11</v>
      </c>
      <c r="B16" s="36" t="s">
        <v>37</v>
      </c>
      <c r="C16" s="624">
        <v>0</v>
      </c>
    </row>
    <row r="17" spans="1:3" s="2" customFormat="1">
      <c r="A17" s="77">
        <v>12</v>
      </c>
      <c r="B17" s="35" t="s">
        <v>38</v>
      </c>
      <c r="C17" s="624">
        <v>100</v>
      </c>
    </row>
    <row r="18" spans="1:3" s="2" customFormat="1">
      <c r="A18" s="77">
        <v>13</v>
      </c>
      <c r="B18" s="35" t="s">
        <v>39</v>
      </c>
      <c r="C18" s="624">
        <v>0</v>
      </c>
    </row>
    <row r="19" spans="1:3" s="2" customFormat="1">
      <c r="A19" s="77">
        <v>14</v>
      </c>
      <c r="B19" s="35" t="s">
        <v>40</v>
      </c>
      <c r="C19" s="624">
        <v>0</v>
      </c>
    </row>
    <row r="20" spans="1:3" s="2" customFormat="1" ht="25.5">
      <c r="A20" s="77">
        <v>15</v>
      </c>
      <c r="B20" s="35" t="s">
        <v>41</v>
      </c>
      <c r="C20" s="624">
        <v>0</v>
      </c>
    </row>
    <row r="21" spans="1:3" s="2" customFormat="1" ht="25.5">
      <c r="A21" s="77">
        <v>16</v>
      </c>
      <c r="B21" s="34" t="s">
        <v>42</v>
      </c>
      <c r="C21" s="624">
        <v>0</v>
      </c>
    </row>
    <row r="22" spans="1:3" s="2" customFormat="1">
      <c r="A22" s="77">
        <v>17</v>
      </c>
      <c r="B22" s="78" t="s">
        <v>43</v>
      </c>
      <c r="C22" s="624">
        <v>5572898.3599999994</v>
      </c>
    </row>
    <row r="23" spans="1:3" s="2" customFormat="1">
      <c r="A23" s="77">
        <v>18</v>
      </c>
      <c r="B23" s="680" t="s">
        <v>726</v>
      </c>
      <c r="C23" s="624">
        <v>2551980.91</v>
      </c>
    </row>
    <row r="24" spans="1:3" s="2" customFormat="1" ht="25.5">
      <c r="A24" s="77">
        <v>19</v>
      </c>
      <c r="B24" s="34" t="s">
        <v>44</v>
      </c>
      <c r="C24" s="624">
        <v>0</v>
      </c>
    </row>
    <row r="25" spans="1:3" s="2" customFormat="1" ht="25.5">
      <c r="A25" s="77">
        <v>20</v>
      </c>
      <c r="B25" s="34" t="s">
        <v>45</v>
      </c>
      <c r="C25" s="624">
        <v>0</v>
      </c>
    </row>
    <row r="26" spans="1:3" s="2" customFormat="1" ht="25.5">
      <c r="A26" s="77">
        <v>21</v>
      </c>
      <c r="B26" s="36" t="s">
        <v>46</v>
      </c>
      <c r="C26" s="624">
        <v>0</v>
      </c>
    </row>
    <row r="27" spans="1:3" s="2" customFormat="1">
      <c r="A27" s="77">
        <v>22</v>
      </c>
      <c r="B27" s="36" t="s">
        <v>47</v>
      </c>
      <c r="C27" s="624">
        <v>0</v>
      </c>
    </row>
    <row r="28" spans="1:3" s="2" customFormat="1" ht="25.5">
      <c r="A28" s="77">
        <v>23</v>
      </c>
      <c r="B28" s="36" t="s">
        <v>48</v>
      </c>
      <c r="C28" s="624">
        <v>0</v>
      </c>
    </row>
    <row r="29" spans="1:3" s="2" customFormat="1">
      <c r="A29" s="77">
        <v>24</v>
      </c>
      <c r="B29" s="42" t="s">
        <v>22</v>
      </c>
      <c r="C29" s="625">
        <f>C6-C12</f>
        <v>4235033443.5101004</v>
      </c>
    </row>
    <row r="30" spans="1:3" s="2" customFormat="1">
      <c r="A30" s="79"/>
      <c r="B30" s="37"/>
      <c r="C30" s="624">
        <v>0</v>
      </c>
    </row>
    <row r="31" spans="1:3" s="2" customFormat="1">
      <c r="A31" s="79">
        <v>25</v>
      </c>
      <c r="B31" s="42" t="s">
        <v>49</v>
      </c>
      <c r="C31" s="625">
        <f>C32+C35</f>
        <v>537880000</v>
      </c>
    </row>
    <row r="32" spans="1:3" s="2" customFormat="1">
      <c r="A32" s="79">
        <v>26</v>
      </c>
      <c r="B32" s="33" t="s">
        <v>50</v>
      </c>
      <c r="C32" s="626">
        <f>C33+C34</f>
        <v>537880000</v>
      </c>
    </row>
    <row r="33" spans="1:3" s="2" customFormat="1">
      <c r="A33" s="79">
        <v>27</v>
      </c>
      <c r="B33" s="108" t="s">
        <v>51</v>
      </c>
      <c r="C33" s="624">
        <v>0</v>
      </c>
    </row>
    <row r="34" spans="1:3" s="2" customFormat="1">
      <c r="A34" s="79">
        <v>28</v>
      </c>
      <c r="B34" s="108" t="s">
        <v>52</v>
      </c>
      <c r="C34" s="624">
        <v>537880000</v>
      </c>
    </row>
    <row r="35" spans="1:3" s="2" customFormat="1">
      <c r="A35" s="79">
        <v>29</v>
      </c>
      <c r="B35" s="33" t="s">
        <v>53</v>
      </c>
      <c r="C35" s="624">
        <v>0</v>
      </c>
    </row>
    <row r="36" spans="1:3" s="2" customFormat="1">
      <c r="A36" s="79">
        <v>30</v>
      </c>
      <c r="B36" s="42" t="s">
        <v>54</v>
      </c>
      <c r="C36" s="625">
        <f>SUM(C37:C41)</f>
        <v>0</v>
      </c>
    </row>
    <row r="37" spans="1:3" s="2" customFormat="1">
      <c r="A37" s="79">
        <v>31</v>
      </c>
      <c r="B37" s="34" t="s">
        <v>55</v>
      </c>
      <c r="C37" s="624">
        <v>0</v>
      </c>
    </row>
    <row r="38" spans="1:3" s="2" customFormat="1">
      <c r="A38" s="79">
        <v>32</v>
      </c>
      <c r="B38" s="35" t="s">
        <v>56</v>
      </c>
      <c r="C38" s="624">
        <v>0</v>
      </c>
    </row>
    <row r="39" spans="1:3" s="2" customFormat="1" ht="25.5">
      <c r="A39" s="79">
        <v>33</v>
      </c>
      <c r="B39" s="34" t="s">
        <v>57</v>
      </c>
      <c r="C39" s="624">
        <v>0</v>
      </c>
    </row>
    <row r="40" spans="1:3" s="2" customFormat="1" ht="25.5">
      <c r="A40" s="79">
        <v>34</v>
      </c>
      <c r="B40" s="34" t="s">
        <v>45</v>
      </c>
      <c r="C40" s="624">
        <v>0</v>
      </c>
    </row>
    <row r="41" spans="1:3" s="2" customFormat="1" ht="25.5">
      <c r="A41" s="79">
        <v>35</v>
      </c>
      <c r="B41" s="36" t="s">
        <v>58</v>
      </c>
      <c r="C41" s="624">
        <v>0</v>
      </c>
    </row>
    <row r="42" spans="1:3" s="2" customFormat="1">
      <c r="A42" s="79">
        <v>36</v>
      </c>
      <c r="B42" s="42" t="s">
        <v>23</v>
      </c>
      <c r="C42" s="625">
        <f>C31-C36</f>
        <v>537880000</v>
      </c>
    </row>
    <row r="43" spans="1:3" s="2" customFormat="1">
      <c r="A43" s="79"/>
      <c r="B43" s="37"/>
      <c r="C43" s="624">
        <v>0</v>
      </c>
    </row>
    <row r="44" spans="1:3" s="2" customFormat="1">
      <c r="A44" s="79">
        <v>37</v>
      </c>
      <c r="B44" s="43" t="s">
        <v>59</v>
      </c>
      <c r="C44" s="625">
        <f>SUM(C45:C47)</f>
        <v>601387995</v>
      </c>
    </row>
    <row r="45" spans="1:3" s="2" customFormat="1">
      <c r="A45" s="79">
        <v>38</v>
      </c>
      <c r="B45" s="33" t="s">
        <v>60</v>
      </c>
      <c r="C45" s="624">
        <v>601387995</v>
      </c>
    </row>
    <row r="46" spans="1:3" s="2" customFormat="1">
      <c r="A46" s="79">
        <v>39</v>
      </c>
      <c r="B46" s="33" t="s">
        <v>61</v>
      </c>
      <c r="C46" s="624">
        <v>0</v>
      </c>
    </row>
    <row r="47" spans="1:3" s="2" customFormat="1">
      <c r="A47" s="79">
        <v>40</v>
      </c>
      <c r="B47" s="681" t="s">
        <v>725</v>
      </c>
      <c r="C47" s="624">
        <v>0</v>
      </c>
    </row>
    <row r="48" spans="1:3" s="2" customFormat="1">
      <c r="A48" s="79">
        <v>41</v>
      </c>
      <c r="B48" s="43" t="s">
        <v>62</v>
      </c>
      <c r="C48" s="625">
        <f>SUM(C49:C52)</f>
        <v>0</v>
      </c>
    </row>
    <row r="49" spans="1:3" s="2" customFormat="1">
      <c r="A49" s="79">
        <v>42</v>
      </c>
      <c r="B49" s="34" t="s">
        <v>63</v>
      </c>
      <c r="C49" s="624">
        <v>0</v>
      </c>
    </row>
    <row r="50" spans="1:3" s="2" customFormat="1">
      <c r="A50" s="79">
        <v>43</v>
      </c>
      <c r="B50" s="35" t="s">
        <v>64</v>
      </c>
      <c r="C50" s="624">
        <v>0</v>
      </c>
    </row>
    <row r="51" spans="1:3" s="2" customFormat="1" ht="25.5">
      <c r="A51" s="79">
        <v>44</v>
      </c>
      <c r="B51" s="34" t="s">
        <v>65</v>
      </c>
      <c r="C51" s="624">
        <v>0</v>
      </c>
    </row>
    <row r="52" spans="1:3" s="2" customFormat="1" ht="25.5">
      <c r="A52" s="79">
        <v>45</v>
      </c>
      <c r="B52" s="34" t="s">
        <v>45</v>
      </c>
      <c r="C52" s="624">
        <v>0</v>
      </c>
    </row>
    <row r="53" spans="1:3" s="2" customFormat="1" ht="15.75" thickBot="1">
      <c r="A53" s="79">
        <v>46</v>
      </c>
      <c r="B53" s="80" t="s">
        <v>24</v>
      </c>
      <c r="C53" s="627">
        <f>C44-C48</f>
        <v>601387995</v>
      </c>
    </row>
    <row r="56" spans="1:3">
      <c r="B56" s="1" t="s">
        <v>141</v>
      </c>
    </row>
  </sheetData>
  <dataValidations count="1">
    <dataValidation operator="lessThanOrEqual" allowBlank="1" showInputMessage="1" showErrorMessage="1" errorTitle="Should be negative number" error="Should be whole negative number or 0" sqref="C29 C31:C32 C36 C42 C44 C48 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H23"/>
  <sheetViews>
    <sheetView tabSelected="1" zoomScale="85" zoomScaleNormal="85" workbookViewId="0">
      <selection activeCell="G18" sqref="G18"/>
    </sheetView>
  </sheetViews>
  <sheetFormatPr defaultColWidth="9.140625" defaultRowHeight="12.75"/>
  <cols>
    <col min="1" max="1" width="10.85546875" style="1" bestFit="1" customWidth="1"/>
    <col min="2" max="2" width="59" style="1" customWidth="1"/>
    <col min="3" max="3" width="16.7109375" style="1" bestFit="1" customWidth="1"/>
    <col min="4" max="4" width="22.140625" style="1" customWidth="1"/>
    <col min="5" max="16384" width="9.140625" style="1"/>
  </cols>
  <sheetData>
    <row r="1" spans="1:8" ht="15">
      <c r="A1" s="12" t="s">
        <v>108</v>
      </c>
      <c r="B1" s="11" t="str">
        <f>Info!C2</f>
        <v>სს თიბისი ბანკი</v>
      </c>
    </row>
    <row r="2" spans="1:8" s="12" customFormat="1" ht="15.75" customHeight="1">
      <c r="A2" s="12" t="s">
        <v>109</v>
      </c>
      <c r="B2" s="311">
        <f>'1. key ratios'!B2</f>
        <v>45291</v>
      </c>
    </row>
    <row r="3" spans="1:8" s="12" customFormat="1" ht="15.75" customHeight="1"/>
    <row r="4" spans="1:8" ht="13.5" thickBot="1">
      <c r="A4" s="1" t="s">
        <v>357</v>
      </c>
      <c r="B4" s="229" t="s">
        <v>358</v>
      </c>
    </row>
    <row r="5" spans="1:8" s="29" customFormat="1">
      <c r="A5" s="730" t="s">
        <v>359</v>
      </c>
      <c r="B5" s="731"/>
      <c r="C5" s="219" t="s">
        <v>360</v>
      </c>
      <c r="D5" s="220" t="s">
        <v>361</v>
      </c>
    </row>
    <row r="6" spans="1:8" s="230" customFormat="1">
      <c r="A6" s="221">
        <v>1</v>
      </c>
      <c r="B6" s="222" t="s">
        <v>362</v>
      </c>
      <c r="C6" s="222"/>
      <c r="D6" s="223"/>
    </row>
    <row r="7" spans="1:8" s="230" customFormat="1">
      <c r="A7" s="224" t="s">
        <v>363</v>
      </c>
      <c r="B7" s="225" t="s">
        <v>364</v>
      </c>
      <c r="C7" s="274">
        <v>4.4999999999999998E-2</v>
      </c>
      <c r="D7" s="628">
        <v>1095151041.3782327</v>
      </c>
      <c r="G7" s="630"/>
      <c r="H7" s="630"/>
    </row>
    <row r="8" spans="1:8" s="230" customFormat="1">
      <c r="A8" s="224" t="s">
        <v>365</v>
      </c>
      <c r="B8" s="225" t="s">
        <v>366</v>
      </c>
      <c r="C8" s="274">
        <v>0.06</v>
      </c>
      <c r="D8" s="628">
        <v>1460201388.5043104</v>
      </c>
      <c r="G8" s="630"/>
      <c r="H8" s="630"/>
    </row>
    <row r="9" spans="1:8" s="230" customFormat="1">
      <c r="A9" s="224" t="s">
        <v>367</v>
      </c>
      <c r="B9" s="225" t="s">
        <v>368</v>
      </c>
      <c r="C9" s="274">
        <v>0.08</v>
      </c>
      <c r="D9" s="628">
        <v>1946935184.6724141</v>
      </c>
      <c r="G9" s="630"/>
      <c r="H9" s="630"/>
    </row>
    <row r="10" spans="1:8" s="230" customFormat="1">
      <c r="A10" s="221" t="s">
        <v>369</v>
      </c>
      <c r="B10" s="222" t="s">
        <v>370</v>
      </c>
      <c r="C10" s="275"/>
      <c r="D10" s="272"/>
      <c r="G10" s="630"/>
      <c r="H10" s="630"/>
    </row>
    <row r="11" spans="1:8" s="231" customFormat="1">
      <c r="A11" s="226" t="s">
        <v>371</v>
      </c>
      <c r="B11" s="227" t="s">
        <v>433</v>
      </c>
      <c r="C11" s="274">
        <v>2.5000000000000001E-2</v>
      </c>
      <c r="D11" s="628">
        <v>608417245.21012938</v>
      </c>
      <c r="G11" s="630"/>
      <c r="H11" s="630"/>
    </row>
    <row r="12" spans="1:8" s="231" customFormat="1">
      <c r="A12" s="226" t="s">
        <v>372</v>
      </c>
      <c r="B12" s="227" t="s">
        <v>373</v>
      </c>
      <c r="C12" s="274">
        <v>0</v>
      </c>
      <c r="D12" s="628">
        <v>0</v>
      </c>
      <c r="G12" s="630"/>
      <c r="H12" s="630"/>
    </row>
    <row r="13" spans="1:8" s="231" customFormat="1">
      <c r="A13" s="226" t="s">
        <v>374</v>
      </c>
      <c r="B13" s="227" t="s">
        <v>375</v>
      </c>
      <c r="C13" s="274">
        <v>2.5000000000000001E-2</v>
      </c>
      <c r="D13" s="628">
        <v>608417245.21012938</v>
      </c>
      <c r="G13" s="630"/>
      <c r="H13" s="630"/>
    </row>
    <row r="14" spans="1:8" s="230" customFormat="1">
      <c r="A14" s="221" t="s">
        <v>376</v>
      </c>
      <c r="B14" s="222" t="s">
        <v>431</v>
      </c>
      <c r="C14" s="277"/>
      <c r="D14" s="272"/>
      <c r="G14" s="630"/>
      <c r="H14" s="630"/>
    </row>
    <row r="15" spans="1:8" s="230" customFormat="1">
      <c r="A15" s="241" t="s">
        <v>379</v>
      </c>
      <c r="B15" s="227" t="s">
        <v>432</v>
      </c>
      <c r="C15" s="274">
        <v>4.7579759134299196E-2</v>
      </c>
      <c r="D15" s="628">
        <v>1157933839.210072</v>
      </c>
      <c r="G15" s="630"/>
      <c r="H15" s="630"/>
    </row>
    <row r="16" spans="1:8" s="230" customFormat="1">
      <c r="A16" s="241" t="s">
        <v>380</v>
      </c>
      <c r="B16" s="227" t="s">
        <v>382</v>
      </c>
      <c r="C16" s="274">
        <v>5.6189067921681421E-2</v>
      </c>
      <c r="D16" s="628">
        <v>1367455916.6333704</v>
      </c>
      <c r="G16" s="630"/>
      <c r="H16" s="630"/>
    </row>
    <row r="17" spans="1:8" s="230" customFormat="1">
      <c r="A17" s="241" t="s">
        <v>381</v>
      </c>
      <c r="B17" s="227" t="s">
        <v>429</v>
      </c>
      <c r="C17" s="274">
        <v>6.751710579981593E-2</v>
      </c>
      <c r="D17" s="628">
        <v>1643142860.6113942</v>
      </c>
      <c r="G17" s="630"/>
      <c r="H17" s="630"/>
    </row>
    <row r="18" spans="1:8" s="29" customFormat="1">
      <c r="A18" s="732" t="s">
        <v>430</v>
      </c>
      <c r="B18" s="733"/>
      <c r="C18" s="278" t="s">
        <v>360</v>
      </c>
      <c r="D18" s="273" t="s">
        <v>361</v>
      </c>
      <c r="G18" s="630"/>
      <c r="H18" s="630"/>
    </row>
    <row r="19" spans="1:8" s="230" customFormat="1">
      <c r="A19" s="228">
        <v>4</v>
      </c>
      <c r="B19" s="227" t="s">
        <v>22</v>
      </c>
      <c r="C19" s="276">
        <v>0.14257975913429921</v>
      </c>
      <c r="D19" s="629">
        <v>3469919371.008564</v>
      </c>
      <c r="G19" s="630"/>
      <c r="H19" s="630"/>
    </row>
    <row r="20" spans="1:8" s="230" customFormat="1">
      <c r="A20" s="228">
        <v>5</v>
      </c>
      <c r="B20" s="227" t="s">
        <v>86</v>
      </c>
      <c r="C20" s="276">
        <v>0.16618906792168142</v>
      </c>
      <c r="D20" s="629">
        <v>4044491795.5579395</v>
      </c>
      <c r="G20" s="630"/>
      <c r="H20" s="630"/>
    </row>
    <row r="21" spans="1:8" s="230" customFormat="1" ht="13.5" thickBot="1">
      <c r="A21" s="232" t="s">
        <v>377</v>
      </c>
      <c r="B21" s="233" t="s">
        <v>85</v>
      </c>
      <c r="C21" s="276">
        <v>0.19751710579981593</v>
      </c>
      <c r="D21" s="629">
        <v>4806912535.7040672</v>
      </c>
      <c r="G21" s="630"/>
      <c r="H21" s="630"/>
    </row>
    <row r="23" spans="1:8" ht="63.75">
      <c r="B23" s="16" t="s">
        <v>434</v>
      </c>
    </row>
  </sheetData>
  <mergeCells count="2">
    <mergeCell ref="A5:B5"/>
    <mergeCell ref="A18:B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F69"/>
  <sheetViews>
    <sheetView zoomScale="85" zoomScaleNormal="85" workbookViewId="0">
      <pane xSplit="1" ySplit="5" topLeftCell="B6" activePane="bottomRight" state="frozen"/>
      <selection pane="topRight" activeCell="B1" sqref="B1"/>
      <selection pane="bottomLeft" activeCell="A5" sqref="A5"/>
      <selection pane="bottomRight" activeCell="B6" sqref="B6"/>
    </sheetView>
  </sheetViews>
  <sheetFormatPr defaultRowHeight="15.75"/>
  <cols>
    <col min="1" max="1" width="10.7109375" style="30" customWidth="1"/>
    <col min="2" max="2" width="91.85546875" style="30" customWidth="1"/>
    <col min="3" max="3" width="53.140625" style="30" customWidth="1"/>
    <col min="4" max="4" width="32.140625" style="30" customWidth="1"/>
    <col min="5" max="5" width="9.42578125" customWidth="1"/>
  </cols>
  <sheetData>
    <row r="1" spans="1:6">
      <c r="A1" s="12" t="s">
        <v>108</v>
      </c>
      <c r="B1" s="13" t="str">
        <f>Info!C2</f>
        <v>სს თიბისი ბანკი</v>
      </c>
      <c r="E1" s="1"/>
      <c r="F1" s="1"/>
    </row>
    <row r="2" spans="1:6" s="12" customFormat="1" ht="15.75" customHeight="1">
      <c r="A2" s="12" t="s">
        <v>109</v>
      </c>
      <c r="B2" s="311">
        <f>'1. key ratios'!B2</f>
        <v>45291</v>
      </c>
    </row>
    <row r="3" spans="1:6" s="12" customFormat="1" ht="15.75" customHeight="1">
      <c r="A3" s="19"/>
    </row>
    <row r="4" spans="1:6" s="12" customFormat="1" ht="15.75" customHeight="1" thickBot="1">
      <c r="A4" s="12" t="s">
        <v>258</v>
      </c>
      <c r="B4" s="130" t="s">
        <v>172</v>
      </c>
      <c r="D4" s="131" t="s">
        <v>87</v>
      </c>
    </row>
    <row r="5" spans="1:6" ht="25.5">
      <c r="A5" s="85" t="s">
        <v>25</v>
      </c>
      <c r="B5" s="86" t="s">
        <v>144</v>
      </c>
      <c r="C5" s="632" t="s">
        <v>858</v>
      </c>
      <c r="D5" s="633" t="s">
        <v>173</v>
      </c>
    </row>
    <row r="6" spans="1:6">
      <c r="A6" s="411">
        <v>1</v>
      </c>
      <c r="B6" s="374" t="s">
        <v>843</v>
      </c>
      <c r="C6" s="634">
        <f>SUM(C7:C9)</f>
        <v>5206926939.4700003</v>
      </c>
      <c r="D6" s="635"/>
      <c r="E6" s="4"/>
    </row>
    <row r="7" spans="1:6">
      <c r="A7" s="411">
        <v>1.1000000000000001</v>
      </c>
      <c r="B7" s="375" t="s">
        <v>96</v>
      </c>
      <c r="C7" s="430">
        <v>911830523.69999993</v>
      </c>
      <c r="D7" s="81">
        <v>0</v>
      </c>
      <c r="E7" s="4"/>
    </row>
    <row r="8" spans="1:6">
      <c r="A8" s="411">
        <v>1.2</v>
      </c>
      <c r="B8" s="375" t="s">
        <v>97</v>
      </c>
      <c r="C8" s="430">
        <v>2279688484.0700002</v>
      </c>
      <c r="D8" s="81">
        <v>0</v>
      </c>
      <c r="E8" s="4"/>
    </row>
    <row r="9" spans="1:6">
      <c r="A9" s="411">
        <v>1.3</v>
      </c>
      <c r="B9" s="375" t="s">
        <v>98</v>
      </c>
      <c r="C9" s="430">
        <v>2015407931.7</v>
      </c>
      <c r="D9" s="81">
        <v>0</v>
      </c>
      <c r="E9" s="4"/>
    </row>
    <row r="10" spans="1:6">
      <c r="A10" s="411">
        <v>2</v>
      </c>
      <c r="B10" s="376" t="s">
        <v>730</v>
      </c>
      <c r="C10" s="430">
        <v>40919473.100000001</v>
      </c>
      <c r="D10" s="81">
        <v>0</v>
      </c>
      <c r="E10" s="4"/>
    </row>
    <row r="11" spans="1:6">
      <c r="A11" s="411">
        <v>2.1</v>
      </c>
      <c r="B11" s="377" t="s">
        <v>731</v>
      </c>
      <c r="C11" s="430">
        <v>40919473.100000001</v>
      </c>
      <c r="D11" s="82">
        <v>0</v>
      </c>
      <c r="E11" s="5"/>
    </row>
    <row r="12" spans="1:6" ht="23.45" customHeight="1">
      <c r="A12" s="411">
        <v>3</v>
      </c>
      <c r="B12" s="378" t="s">
        <v>732</v>
      </c>
      <c r="C12" s="430">
        <v>0</v>
      </c>
      <c r="D12" s="82">
        <v>0</v>
      </c>
      <c r="E12" s="5"/>
    </row>
    <row r="13" spans="1:6" ht="23.1" customHeight="1">
      <c r="A13" s="411">
        <v>4</v>
      </c>
      <c r="B13" s="379" t="s">
        <v>733</v>
      </c>
      <c r="C13" s="430">
        <v>0</v>
      </c>
      <c r="D13" s="82">
        <v>0</v>
      </c>
      <c r="E13" s="5"/>
    </row>
    <row r="14" spans="1:6">
      <c r="A14" s="411">
        <v>5</v>
      </c>
      <c r="B14" s="379" t="s">
        <v>734</v>
      </c>
      <c r="C14" s="433">
        <f>SUM(C15:C17)</f>
        <v>3498654642.3600001</v>
      </c>
      <c r="D14" s="82"/>
      <c r="E14" s="5"/>
    </row>
    <row r="15" spans="1:6">
      <c r="A15" s="411">
        <v>5.0999999999999996</v>
      </c>
      <c r="B15" s="380" t="s">
        <v>735</v>
      </c>
      <c r="C15" s="430">
        <v>691886.56</v>
      </c>
      <c r="D15" s="82">
        <v>0</v>
      </c>
      <c r="E15" s="4"/>
    </row>
    <row r="16" spans="1:6">
      <c r="A16" s="411">
        <v>5.2</v>
      </c>
      <c r="B16" s="380" t="s">
        <v>569</v>
      </c>
      <c r="C16" s="430">
        <v>3497962755.8000002</v>
      </c>
      <c r="D16" s="81">
        <v>0</v>
      </c>
      <c r="E16" s="4"/>
    </row>
    <row r="17" spans="1:5">
      <c r="A17" s="411">
        <v>5.3</v>
      </c>
      <c r="B17" s="380" t="s">
        <v>736</v>
      </c>
      <c r="C17" s="430">
        <v>0</v>
      </c>
      <c r="D17" s="81">
        <v>0</v>
      </c>
      <c r="E17" s="4"/>
    </row>
    <row r="18" spans="1:5">
      <c r="A18" s="411">
        <v>6</v>
      </c>
      <c r="B18" s="378" t="s">
        <v>737</v>
      </c>
      <c r="C18" s="434">
        <f>SUM(C19:C20)</f>
        <v>20965694793.110001</v>
      </c>
      <c r="D18" s="81"/>
      <c r="E18" s="4"/>
    </row>
    <row r="19" spans="1:5">
      <c r="A19" s="411">
        <v>6.1</v>
      </c>
      <c r="B19" s="380" t="s">
        <v>569</v>
      </c>
      <c r="C19" s="431">
        <v>0</v>
      </c>
      <c r="D19" s="81">
        <v>0</v>
      </c>
      <c r="E19" s="4"/>
    </row>
    <row r="20" spans="1:5">
      <c r="A20" s="411">
        <v>6.2</v>
      </c>
      <c r="B20" s="380" t="s">
        <v>736</v>
      </c>
      <c r="C20" s="431">
        <v>20965694793.110001</v>
      </c>
      <c r="D20" s="81">
        <v>0</v>
      </c>
      <c r="E20" s="4"/>
    </row>
    <row r="21" spans="1:5">
      <c r="A21" s="411">
        <v>7</v>
      </c>
      <c r="B21" s="381" t="s">
        <v>738</v>
      </c>
      <c r="C21" s="431">
        <v>34459623.030000001</v>
      </c>
      <c r="D21" s="81">
        <v>0</v>
      </c>
      <c r="E21" s="4"/>
    </row>
    <row r="22" spans="1:5">
      <c r="A22" s="411">
        <v>8</v>
      </c>
      <c r="B22" s="382" t="s">
        <v>739</v>
      </c>
      <c r="C22" s="431">
        <v>0</v>
      </c>
      <c r="D22" s="81">
        <v>0</v>
      </c>
      <c r="E22" s="4"/>
    </row>
    <row r="23" spans="1:5">
      <c r="A23" s="411">
        <v>9</v>
      </c>
      <c r="B23" s="379" t="s">
        <v>740</v>
      </c>
      <c r="C23" s="434">
        <f>SUM(C24:C25)</f>
        <v>589371617.37999988</v>
      </c>
      <c r="D23" s="636"/>
      <c r="E23" s="4"/>
    </row>
    <row r="24" spans="1:5">
      <c r="A24" s="411">
        <v>9.1</v>
      </c>
      <c r="B24" s="383" t="s">
        <v>741</v>
      </c>
      <c r="C24" s="432">
        <v>574130198.76999986</v>
      </c>
      <c r="D24" s="83">
        <v>0</v>
      </c>
      <c r="E24" s="4"/>
    </row>
    <row r="25" spans="1:5">
      <c r="A25" s="411">
        <v>9.1999999999999993</v>
      </c>
      <c r="B25" s="383" t="s">
        <v>742</v>
      </c>
      <c r="C25" s="432">
        <v>15241418.609999999</v>
      </c>
      <c r="D25" s="637">
        <v>0</v>
      </c>
      <c r="E25" s="3"/>
    </row>
    <row r="26" spans="1:5">
      <c r="A26" s="411">
        <v>10</v>
      </c>
      <c r="B26" s="379" t="s">
        <v>36</v>
      </c>
      <c r="C26" s="435">
        <f>SUM(C27:C28)</f>
        <v>346246053.39999998</v>
      </c>
      <c r="D26" s="644" t="s">
        <v>988</v>
      </c>
      <c r="E26" s="4"/>
    </row>
    <row r="27" spans="1:5">
      <c r="A27" s="411">
        <v>10.1</v>
      </c>
      <c r="B27" s="383" t="s">
        <v>743</v>
      </c>
      <c r="C27" s="430">
        <v>27502089.170000002</v>
      </c>
      <c r="D27" s="644" t="s">
        <v>988</v>
      </c>
      <c r="E27" s="4"/>
    </row>
    <row r="28" spans="1:5">
      <c r="A28" s="411">
        <v>10.199999999999999</v>
      </c>
      <c r="B28" s="383" t="s">
        <v>744</v>
      </c>
      <c r="C28" s="430">
        <v>318743964.22999996</v>
      </c>
      <c r="D28" s="644" t="s">
        <v>988</v>
      </c>
      <c r="E28" s="4"/>
    </row>
    <row r="29" spans="1:5">
      <c r="A29" s="411">
        <v>11</v>
      </c>
      <c r="B29" s="379" t="s">
        <v>745</v>
      </c>
      <c r="C29" s="434">
        <f>SUM(C30:C31)</f>
        <v>0</v>
      </c>
      <c r="D29" s="81"/>
      <c r="E29" s="4"/>
    </row>
    <row r="30" spans="1:5">
      <c r="A30" s="411">
        <v>11.1</v>
      </c>
      <c r="B30" s="383" t="s">
        <v>746</v>
      </c>
      <c r="C30" s="430">
        <v>0</v>
      </c>
      <c r="D30" s="81">
        <v>0</v>
      </c>
      <c r="E30" s="4"/>
    </row>
    <row r="31" spans="1:5">
      <c r="A31" s="411">
        <v>11.2</v>
      </c>
      <c r="B31" s="383" t="s">
        <v>747</v>
      </c>
      <c r="C31" s="430">
        <v>0</v>
      </c>
      <c r="D31" s="81">
        <v>0</v>
      </c>
      <c r="E31" s="4"/>
    </row>
    <row r="32" spans="1:5">
      <c r="A32" s="411">
        <v>13</v>
      </c>
      <c r="B32" s="379" t="s">
        <v>99</v>
      </c>
      <c r="C32" s="430">
        <v>667898239.38999975</v>
      </c>
      <c r="D32" s="81">
        <v>0</v>
      </c>
      <c r="E32" s="4"/>
    </row>
    <row r="33" spans="1:5">
      <c r="A33" s="411">
        <v>13.1</v>
      </c>
      <c r="B33" s="384" t="s">
        <v>748</v>
      </c>
      <c r="C33" s="430">
        <v>276557634.80000001</v>
      </c>
      <c r="D33" s="81">
        <v>0</v>
      </c>
      <c r="E33" s="4"/>
    </row>
    <row r="34" spans="1:5">
      <c r="A34" s="411">
        <v>13.2</v>
      </c>
      <c r="B34" s="384" t="s">
        <v>749</v>
      </c>
      <c r="C34" s="430">
        <v>0</v>
      </c>
      <c r="D34" s="83">
        <v>0</v>
      </c>
      <c r="E34" s="4"/>
    </row>
    <row r="35" spans="1:5">
      <c r="A35" s="411">
        <v>14</v>
      </c>
      <c r="B35" s="385" t="s">
        <v>750</v>
      </c>
      <c r="C35" s="436">
        <f>SUM(C6,C10,C12,C13,C14,C18,C21,C22,C23,C26,C29,C32)</f>
        <v>31350171381.240002</v>
      </c>
      <c r="D35" s="83"/>
      <c r="E35" s="4"/>
    </row>
    <row r="36" spans="1:5">
      <c r="A36" s="411"/>
      <c r="B36" s="386" t="s">
        <v>104</v>
      </c>
      <c r="C36" s="646">
        <v>0</v>
      </c>
      <c r="D36" s="84">
        <v>0</v>
      </c>
      <c r="E36" s="4"/>
    </row>
    <row r="37" spans="1:5">
      <c r="A37" s="411">
        <v>15</v>
      </c>
      <c r="B37" s="387" t="s">
        <v>751</v>
      </c>
      <c r="C37" s="638">
        <v>62446503.990000002</v>
      </c>
      <c r="D37" s="637">
        <v>0</v>
      </c>
      <c r="E37" s="3"/>
    </row>
    <row r="38" spans="1:5">
      <c r="A38" s="411">
        <v>15.1</v>
      </c>
      <c r="B38" s="388" t="s">
        <v>731</v>
      </c>
      <c r="C38" s="638">
        <v>62446503.990000002</v>
      </c>
      <c r="D38" s="81">
        <v>0</v>
      </c>
      <c r="E38" s="4"/>
    </row>
    <row r="39" spans="1:5" ht="21">
      <c r="A39" s="411">
        <v>16</v>
      </c>
      <c r="B39" s="381" t="s">
        <v>752</v>
      </c>
      <c r="C39" s="638">
        <v>0</v>
      </c>
      <c r="D39" s="81">
        <v>0</v>
      </c>
      <c r="E39" s="4"/>
    </row>
    <row r="40" spans="1:5">
      <c r="A40" s="411">
        <v>17</v>
      </c>
      <c r="B40" s="381" t="s">
        <v>753</v>
      </c>
      <c r="C40" s="434">
        <f>SUM(C41:C44)</f>
        <v>24913163055.130001</v>
      </c>
      <c r="D40" s="81"/>
      <c r="E40" s="4"/>
    </row>
    <row r="41" spans="1:5">
      <c r="A41" s="411">
        <v>17.100000000000001</v>
      </c>
      <c r="B41" s="389" t="s">
        <v>754</v>
      </c>
      <c r="C41" s="430">
        <v>21007956196.220001</v>
      </c>
      <c r="D41" s="81">
        <v>0</v>
      </c>
      <c r="E41" s="4"/>
    </row>
    <row r="42" spans="1:5">
      <c r="A42" s="424">
        <v>17.2</v>
      </c>
      <c r="B42" s="425" t="s">
        <v>100</v>
      </c>
      <c r="C42" s="430">
        <v>3206847996.6599998</v>
      </c>
      <c r="D42" s="83">
        <v>0</v>
      </c>
      <c r="E42" s="4"/>
    </row>
    <row r="43" spans="1:5">
      <c r="A43" s="411">
        <v>17.3</v>
      </c>
      <c r="B43" s="426" t="s">
        <v>755</v>
      </c>
      <c r="C43" s="430">
        <v>615450928.05999994</v>
      </c>
      <c r="D43" s="639">
        <v>0</v>
      </c>
      <c r="E43" s="4"/>
    </row>
    <row r="44" spans="1:5">
      <c r="A44" s="411">
        <v>17.399999999999999</v>
      </c>
      <c r="B44" s="426" t="s">
        <v>756</v>
      </c>
      <c r="C44" s="430">
        <v>82907934.190000013</v>
      </c>
      <c r="D44" s="639">
        <v>0</v>
      </c>
      <c r="E44" s="4"/>
    </row>
    <row r="45" spans="1:5">
      <c r="A45" s="411">
        <v>18</v>
      </c>
      <c r="B45" s="397" t="s">
        <v>757</v>
      </c>
      <c r="C45" s="430">
        <v>21060073.730000004</v>
      </c>
      <c r="D45" s="639">
        <v>0</v>
      </c>
      <c r="E45" s="3"/>
    </row>
    <row r="46" spans="1:5">
      <c r="A46" s="411">
        <v>19</v>
      </c>
      <c r="B46" s="397" t="s">
        <v>758</v>
      </c>
      <c r="C46" s="434">
        <f>SUM(C47:C48)</f>
        <v>118487812.71000001</v>
      </c>
      <c r="D46" s="639"/>
    </row>
    <row r="47" spans="1:5">
      <c r="A47" s="411">
        <v>19.100000000000001</v>
      </c>
      <c r="B47" s="427" t="s">
        <v>759</v>
      </c>
      <c r="C47" s="430">
        <v>67555850.090000004</v>
      </c>
      <c r="D47" s="639">
        <v>0</v>
      </c>
    </row>
    <row r="48" spans="1:5">
      <c r="A48" s="411">
        <v>19.2</v>
      </c>
      <c r="B48" s="427" t="s">
        <v>760</v>
      </c>
      <c r="C48" s="430">
        <v>50931962.619999997</v>
      </c>
      <c r="D48" s="639">
        <v>0</v>
      </c>
    </row>
    <row r="49" spans="1:4">
      <c r="A49" s="411">
        <v>20</v>
      </c>
      <c r="B49" s="393" t="s">
        <v>101</v>
      </c>
      <c r="C49" s="430">
        <v>1392887875.6199999</v>
      </c>
      <c r="D49" s="639">
        <v>0</v>
      </c>
    </row>
    <row r="50" spans="1:4">
      <c r="A50" s="411">
        <v>21</v>
      </c>
      <c r="B50" s="394" t="s">
        <v>89</v>
      </c>
      <c r="C50" s="430">
        <v>240362048.72000003</v>
      </c>
      <c r="D50" s="639">
        <v>0</v>
      </c>
    </row>
    <row r="51" spans="1:4">
      <c r="A51" s="411">
        <v>21.1</v>
      </c>
      <c r="B51" s="390" t="s">
        <v>761</v>
      </c>
      <c r="C51" s="430">
        <v>747160.94</v>
      </c>
      <c r="D51" s="639">
        <v>0</v>
      </c>
    </row>
    <row r="52" spans="1:4">
      <c r="A52" s="411">
        <v>22</v>
      </c>
      <c r="B52" s="393" t="s">
        <v>762</v>
      </c>
      <c r="C52" s="434">
        <f>SUM(C37,C39,C40,C45,C46,C49,C50)</f>
        <v>26748407369.900002</v>
      </c>
      <c r="D52" s="639"/>
    </row>
    <row r="53" spans="1:4">
      <c r="A53" s="411"/>
      <c r="B53" s="395" t="s">
        <v>763</v>
      </c>
      <c r="C53" s="640">
        <v>0</v>
      </c>
      <c r="D53" s="639">
        <v>0</v>
      </c>
    </row>
    <row r="54" spans="1:4">
      <c r="A54" s="411">
        <v>23</v>
      </c>
      <c r="B54" s="393" t="s">
        <v>105</v>
      </c>
      <c r="C54" s="434">
        <v>21015907.690000001</v>
      </c>
      <c r="D54" s="644" t="s">
        <v>989</v>
      </c>
    </row>
    <row r="55" spans="1:4">
      <c r="A55" s="411">
        <v>24</v>
      </c>
      <c r="B55" s="393" t="s">
        <v>764</v>
      </c>
      <c r="C55" s="641">
        <v>0</v>
      </c>
      <c r="D55" s="645">
        <v>0</v>
      </c>
    </row>
    <row r="56" spans="1:4">
      <c r="A56" s="411">
        <v>25</v>
      </c>
      <c r="B56" s="393" t="s">
        <v>102</v>
      </c>
      <c r="C56" s="434">
        <v>521190199.20999998</v>
      </c>
      <c r="D56" s="644" t="s">
        <v>990</v>
      </c>
    </row>
    <row r="57" spans="1:4">
      <c r="A57" s="411">
        <v>26</v>
      </c>
      <c r="B57" s="397" t="s">
        <v>765</v>
      </c>
      <c r="C57" s="641">
        <v>-100</v>
      </c>
      <c r="D57" s="644" t="s">
        <v>991</v>
      </c>
    </row>
    <row r="58" spans="1:4">
      <c r="A58" s="411">
        <v>27</v>
      </c>
      <c r="B58" s="397" t="s">
        <v>766</v>
      </c>
      <c r="C58" s="434">
        <f>SUM(C59:C60)</f>
        <v>0</v>
      </c>
      <c r="D58" s="645">
        <v>0</v>
      </c>
    </row>
    <row r="59" spans="1:4">
      <c r="A59" s="411">
        <v>27.1</v>
      </c>
      <c r="B59" s="427" t="s">
        <v>767</v>
      </c>
      <c r="C59" s="430">
        <v>0</v>
      </c>
      <c r="D59" s="645">
        <v>0</v>
      </c>
    </row>
    <row r="60" spans="1:4">
      <c r="A60" s="411">
        <v>27.2</v>
      </c>
      <c r="B60" s="426" t="s">
        <v>768</v>
      </c>
      <c r="C60" s="430">
        <v>0</v>
      </c>
      <c r="D60" s="645">
        <v>0</v>
      </c>
    </row>
    <row r="61" spans="1:4">
      <c r="A61" s="411">
        <v>28</v>
      </c>
      <c r="B61" s="394" t="s">
        <v>769</v>
      </c>
      <c r="C61" s="642">
        <v>-86143364.939999998</v>
      </c>
      <c r="D61" s="644" t="s">
        <v>992</v>
      </c>
    </row>
    <row r="62" spans="1:4">
      <c r="A62" s="411">
        <v>29</v>
      </c>
      <c r="B62" s="397" t="s">
        <v>770</v>
      </c>
      <c r="C62" s="434">
        <f>SUM(C63:C65)</f>
        <v>12359636.030000001</v>
      </c>
      <c r="D62" s="644" t="s">
        <v>993</v>
      </c>
    </row>
    <row r="63" spans="1:4">
      <c r="A63" s="411">
        <v>29.1</v>
      </c>
      <c r="B63" s="428" t="s">
        <v>771</v>
      </c>
      <c r="C63" s="642">
        <v>0</v>
      </c>
      <c r="D63" s="645">
        <v>0</v>
      </c>
    </row>
    <row r="64" spans="1:4" ht="24" customHeight="1">
      <c r="A64" s="411">
        <v>29.2</v>
      </c>
      <c r="B64" s="427" t="s">
        <v>772</v>
      </c>
      <c r="C64" s="642">
        <v>0</v>
      </c>
      <c r="D64" s="645">
        <v>0</v>
      </c>
    </row>
    <row r="65" spans="1:4" ht="21.95" customHeight="1">
      <c r="A65" s="411">
        <v>29.3</v>
      </c>
      <c r="B65" s="429" t="s">
        <v>773</v>
      </c>
      <c r="C65" s="430">
        <v>12359636.030000001</v>
      </c>
      <c r="D65" s="645">
        <v>0</v>
      </c>
    </row>
    <row r="66" spans="1:4">
      <c r="A66" s="411">
        <v>30</v>
      </c>
      <c r="B66" s="397" t="s">
        <v>103</v>
      </c>
      <c r="C66" s="430">
        <v>4133341734.3799996</v>
      </c>
      <c r="D66" s="644" t="s">
        <v>994</v>
      </c>
    </row>
    <row r="67" spans="1:4">
      <c r="A67" s="411">
        <v>31</v>
      </c>
      <c r="B67" s="396" t="s">
        <v>774</v>
      </c>
      <c r="C67" s="434">
        <f>SUM(C54,C55,C56,C57,C58,C61,C62,C66)</f>
        <v>4601764012.3699999</v>
      </c>
      <c r="D67" s="645">
        <v>0</v>
      </c>
    </row>
    <row r="68" spans="1:4">
      <c r="A68" s="411">
        <v>32</v>
      </c>
      <c r="B68" s="397" t="s">
        <v>775</v>
      </c>
      <c r="C68" s="434">
        <f>SUM(C52,C67)</f>
        <v>31350171382.27</v>
      </c>
      <c r="D68" s="645">
        <v>0</v>
      </c>
    </row>
    <row r="69" spans="1:4">
      <c r="C69" s="643"/>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S22"/>
  <sheetViews>
    <sheetView zoomScale="85" zoomScaleNormal="85" workbookViewId="0">
      <pane xSplit="2" ySplit="7" topLeftCell="C8" activePane="bottomRight" state="frozen"/>
      <selection pane="topRight" activeCell="C1" sqref="C1"/>
      <selection pane="bottomLeft" activeCell="A8" sqref="A8"/>
      <selection pane="bottomRight" activeCell="C8" sqref="C8"/>
    </sheetView>
  </sheetViews>
  <sheetFormatPr defaultColWidth="9.140625" defaultRowHeight="12.75"/>
  <cols>
    <col min="1" max="1" width="10.5703125" style="1" bestFit="1" customWidth="1"/>
    <col min="2" max="2" width="97" style="1" bestFit="1" customWidth="1"/>
    <col min="3" max="3" width="15" style="1" bestFit="1" customWidth="1"/>
    <col min="4" max="4" width="13.42578125" style="1" bestFit="1" customWidth="1"/>
    <col min="5" max="5" width="13.5703125" style="1" bestFit="1" customWidth="1"/>
    <col min="6" max="6" width="13.42578125" style="1" bestFit="1" customWidth="1"/>
    <col min="7" max="7" width="15" style="1" bestFit="1" customWidth="1"/>
    <col min="8" max="8" width="13.42578125" style="1" bestFit="1" customWidth="1"/>
    <col min="9" max="9" width="12.7109375" style="1" bestFit="1" customWidth="1"/>
    <col min="10" max="10" width="13.5703125" style="1" bestFit="1" customWidth="1"/>
    <col min="11" max="11" width="15" style="1" bestFit="1" customWidth="1"/>
    <col min="12" max="12" width="13.5703125" style="1" bestFit="1" customWidth="1"/>
    <col min="13" max="13" width="16.140625" style="1" bestFit="1" customWidth="1"/>
    <col min="14" max="14" width="15" style="1" bestFit="1" customWidth="1"/>
    <col min="15" max="15" width="11.5703125" style="1" bestFit="1" customWidth="1"/>
    <col min="16" max="16" width="13.42578125" style="1" bestFit="1" customWidth="1"/>
    <col min="17" max="17" width="12.7109375" style="1" bestFit="1" customWidth="1"/>
    <col min="18" max="18" width="13.42578125" style="1" bestFit="1" customWidth="1"/>
    <col min="19" max="19" width="31.5703125" style="1" bestFit="1" customWidth="1"/>
    <col min="20" max="16384" width="9.140625" style="8"/>
  </cols>
  <sheetData>
    <row r="1" spans="1:19">
      <c r="A1" s="1" t="s">
        <v>108</v>
      </c>
      <c r="B1" s="1" t="str">
        <f>Info!C2</f>
        <v>სს თიბისი ბანკი</v>
      </c>
    </row>
    <row r="2" spans="1:19">
      <c r="A2" s="1" t="s">
        <v>109</v>
      </c>
      <c r="B2" s="311">
        <f>'1. key ratios'!B2</f>
        <v>45291</v>
      </c>
    </row>
    <row r="4" spans="1:19" ht="26.25" thickBot="1">
      <c r="A4" s="29" t="s">
        <v>259</v>
      </c>
      <c r="B4" s="178" t="s">
        <v>294</v>
      </c>
    </row>
    <row r="5" spans="1:19">
      <c r="A5" s="72"/>
      <c r="B5" s="74"/>
      <c r="C5" s="66" t="s">
        <v>0</v>
      </c>
      <c r="D5" s="66" t="s">
        <v>1</v>
      </c>
      <c r="E5" s="66" t="s">
        <v>2</v>
      </c>
      <c r="F5" s="66" t="s">
        <v>3</v>
      </c>
      <c r="G5" s="66" t="s">
        <v>4</v>
      </c>
      <c r="H5" s="66" t="s">
        <v>5</v>
      </c>
      <c r="I5" s="66" t="s">
        <v>145</v>
      </c>
      <c r="J5" s="66" t="s">
        <v>146</v>
      </c>
      <c r="K5" s="66" t="s">
        <v>147</v>
      </c>
      <c r="L5" s="66" t="s">
        <v>148</v>
      </c>
      <c r="M5" s="66" t="s">
        <v>149</v>
      </c>
      <c r="N5" s="66" t="s">
        <v>150</v>
      </c>
      <c r="O5" s="66" t="s">
        <v>281</v>
      </c>
      <c r="P5" s="66" t="s">
        <v>282</v>
      </c>
      <c r="Q5" s="66" t="s">
        <v>283</v>
      </c>
      <c r="R5" s="174" t="s">
        <v>284</v>
      </c>
      <c r="S5" s="67" t="s">
        <v>285</v>
      </c>
    </row>
    <row r="6" spans="1:19" ht="46.5" customHeight="1">
      <c r="A6" s="87"/>
      <c r="B6" s="738" t="s">
        <v>286</v>
      </c>
      <c r="C6" s="736">
        <v>0</v>
      </c>
      <c r="D6" s="737"/>
      <c r="E6" s="736">
        <v>0.2</v>
      </c>
      <c r="F6" s="737"/>
      <c r="G6" s="736">
        <v>0.35</v>
      </c>
      <c r="H6" s="737"/>
      <c r="I6" s="736">
        <v>0.5</v>
      </c>
      <c r="J6" s="737"/>
      <c r="K6" s="736">
        <v>0.75</v>
      </c>
      <c r="L6" s="737"/>
      <c r="M6" s="736">
        <v>1</v>
      </c>
      <c r="N6" s="737"/>
      <c r="O6" s="736">
        <v>1.5</v>
      </c>
      <c r="P6" s="737"/>
      <c r="Q6" s="736">
        <v>2.5</v>
      </c>
      <c r="R6" s="737"/>
      <c r="S6" s="734" t="s">
        <v>156</v>
      </c>
    </row>
    <row r="7" spans="1:19">
      <c r="A7" s="87"/>
      <c r="B7" s="739"/>
      <c r="C7" s="177" t="s">
        <v>279</v>
      </c>
      <c r="D7" s="177" t="s">
        <v>280</v>
      </c>
      <c r="E7" s="177" t="s">
        <v>279</v>
      </c>
      <c r="F7" s="177" t="s">
        <v>280</v>
      </c>
      <c r="G7" s="177" t="s">
        <v>279</v>
      </c>
      <c r="H7" s="177" t="s">
        <v>280</v>
      </c>
      <c r="I7" s="177" t="s">
        <v>279</v>
      </c>
      <c r="J7" s="177" t="s">
        <v>280</v>
      </c>
      <c r="K7" s="177" t="s">
        <v>279</v>
      </c>
      <c r="L7" s="177" t="s">
        <v>280</v>
      </c>
      <c r="M7" s="177" t="s">
        <v>279</v>
      </c>
      <c r="N7" s="177" t="s">
        <v>280</v>
      </c>
      <c r="O7" s="177" t="s">
        <v>279</v>
      </c>
      <c r="P7" s="177" t="s">
        <v>280</v>
      </c>
      <c r="Q7" s="177" t="s">
        <v>279</v>
      </c>
      <c r="R7" s="177" t="s">
        <v>280</v>
      </c>
      <c r="S7" s="735"/>
    </row>
    <row r="8" spans="1:19">
      <c r="A8" s="70">
        <v>1</v>
      </c>
      <c r="B8" s="107" t="s">
        <v>134</v>
      </c>
      <c r="C8" s="647">
        <v>2897320725.1410241</v>
      </c>
      <c r="D8" s="647">
        <v>0</v>
      </c>
      <c r="E8" s="647">
        <v>34530181.238559999</v>
      </c>
      <c r="F8" s="647">
        <v>0</v>
      </c>
      <c r="G8" s="647">
        <v>0</v>
      </c>
      <c r="H8" s="647">
        <v>0</v>
      </c>
      <c r="I8" s="647">
        <v>0</v>
      </c>
      <c r="J8" s="647">
        <v>0</v>
      </c>
      <c r="K8" s="647">
        <v>0</v>
      </c>
      <c r="L8" s="647">
        <v>0</v>
      </c>
      <c r="M8" s="647">
        <v>1600384138.3856552</v>
      </c>
      <c r="N8" s="647">
        <v>0</v>
      </c>
      <c r="O8" s="647">
        <v>0</v>
      </c>
      <c r="P8" s="647">
        <v>0</v>
      </c>
      <c r="Q8" s="647">
        <v>0</v>
      </c>
      <c r="R8" s="647">
        <v>0</v>
      </c>
      <c r="S8" s="648">
        <f>$C$6*SUM(C8:D8)+$E$6*SUM(E8:F8)+$G$6*SUM(G8:H8)+$I$6*SUM(I8:J8)+$K$6*SUM(K8:L8)+$M$6*SUM(M8:N8)+$O$6*SUM(O8:P8)+$Q$6*SUM(Q8:R8)</f>
        <v>1607290174.6333671</v>
      </c>
    </row>
    <row r="9" spans="1:19">
      <c r="A9" s="70">
        <v>2</v>
      </c>
      <c r="B9" s="107" t="s">
        <v>135</v>
      </c>
      <c r="C9" s="647">
        <v>0</v>
      </c>
      <c r="D9" s="647">
        <v>0</v>
      </c>
      <c r="E9" s="647">
        <v>0</v>
      </c>
      <c r="F9" s="647">
        <v>0</v>
      </c>
      <c r="G9" s="647">
        <v>0</v>
      </c>
      <c r="H9" s="647">
        <v>0</v>
      </c>
      <c r="I9" s="647">
        <v>0</v>
      </c>
      <c r="J9" s="647">
        <v>0</v>
      </c>
      <c r="K9" s="647">
        <v>0</v>
      </c>
      <c r="L9" s="647">
        <v>0</v>
      </c>
      <c r="M9" s="647">
        <v>0</v>
      </c>
      <c r="N9" s="647">
        <v>0</v>
      </c>
      <c r="O9" s="647">
        <v>0</v>
      </c>
      <c r="P9" s="647">
        <v>0</v>
      </c>
      <c r="Q9" s="647">
        <v>0</v>
      </c>
      <c r="R9" s="647">
        <v>0</v>
      </c>
      <c r="S9" s="648">
        <f t="shared" ref="S9:S21" si="0">$C$6*SUM(C9:D9)+$E$6*SUM(E9:F9)+$G$6*SUM(G9:H9)+$I$6*SUM(I9:J9)+$K$6*SUM(K9:L9)+$M$6*SUM(M9:N9)+$O$6*SUM(O9:P9)+$Q$6*SUM(Q9:R9)</f>
        <v>0</v>
      </c>
    </row>
    <row r="10" spans="1:19">
      <c r="A10" s="70">
        <v>3</v>
      </c>
      <c r="B10" s="107" t="s">
        <v>136</v>
      </c>
      <c r="C10" s="647">
        <v>303864771.29000002</v>
      </c>
      <c r="D10" s="647">
        <v>0</v>
      </c>
      <c r="E10" s="647">
        <v>0</v>
      </c>
      <c r="F10" s="647">
        <v>0</v>
      </c>
      <c r="G10" s="647">
        <v>0</v>
      </c>
      <c r="H10" s="647">
        <v>0</v>
      </c>
      <c r="I10" s="647">
        <v>0</v>
      </c>
      <c r="J10" s="647">
        <v>0</v>
      </c>
      <c r="K10" s="647">
        <v>0</v>
      </c>
      <c r="L10" s="647">
        <v>0</v>
      </c>
      <c r="M10" s="647">
        <v>0</v>
      </c>
      <c r="N10" s="647">
        <v>0</v>
      </c>
      <c r="O10" s="647">
        <v>0</v>
      </c>
      <c r="P10" s="647">
        <v>0</v>
      </c>
      <c r="Q10" s="647">
        <v>0</v>
      </c>
      <c r="R10" s="647">
        <v>0</v>
      </c>
      <c r="S10" s="648">
        <f t="shared" si="0"/>
        <v>0</v>
      </c>
    </row>
    <row r="11" spans="1:19">
      <c r="A11" s="70">
        <v>4</v>
      </c>
      <c r="B11" s="107" t="s">
        <v>137</v>
      </c>
      <c r="C11" s="647">
        <v>711280791.31039703</v>
      </c>
      <c r="D11" s="647">
        <v>0</v>
      </c>
      <c r="E11" s="647">
        <v>0</v>
      </c>
      <c r="F11" s="647">
        <v>0</v>
      </c>
      <c r="G11" s="647">
        <v>0</v>
      </c>
      <c r="H11" s="647">
        <v>0</v>
      </c>
      <c r="I11" s="647">
        <v>0</v>
      </c>
      <c r="J11" s="647">
        <v>0</v>
      </c>
      <c r="K11" s="647">
        <v>0</v>
      </c>
      <c r="L11" s="647">
        <v>0</v>
      </c>
      <c r="M11" s="647">
        <v>0</v>
      </c>
      <c r="N11" s="647">
        <v>0</v>
      </c>
      <c r="O11" s="647">
        <v>0</v>
      </c>
      <c r="P11" s="647">
        <v>0</v>
      </c>
      <c r="Q11" s="647">
        <v>0</v>
      </c>
      <c r="R11" s="647">
        <v>0</v>
      </c>
      <c r="S11" s="648">
        <f t="shared" si="0"/>
        <v>0</v>
      </c>
    </row>
    <row r="12" spans="1:19">
      <c r="A12" s="70">
        <v>5</v>
      </c>
      <c r="B12" s="107" t="s">
        <v>948</v>
      </c>
      <c r="C12" s="647">
        <v>0</v>
      </c>
      <c r="D12" s="647">
        <v>0</v>
      </c>
      <c r="E12" s="647">
        <v>0</v>
      </c>
      <c r="F12" s="647">
        <v>0</v>
      </c>
      <c r="G12" s="647">
        <v>0</v>
      </c>
      <c r="H12" s="647">
        <v>0</v>
      </c>
      <c r="I12" s="647">
        <v>0</v>
      </c>
      <c r="J12" s="647">
        <v>0</v>
      </c>
      <c r="K12" s="647">
        <v>0</v>
      </c>
      <c r="L12" s="647">
        <v>0</v>
      </c>
      <c r="M12" s="647">
        <v>0</v>
      </c>
      <c r="N12" s="647">
        <v>0</v>
      </c>
      <c r="O12" s="647">
        <v>0</v>
      </c>
      <c r="P12" s="647">
        <v>0</v>
      </c>
      <c r="Q12" s="647">
        <v>0</v>
      </c>
      <c r="R12" s="647">
        <v>0</v>
      </c>
      <c r="S12" s="648">
        <f t="shared" si="0"/>
        <v>0</v>
      </c>
    </row>
    <row r="13" spans="1:19">
      <c r="A13" s="70">
        <v>6</v>
      </c>
      <c r="B13" s="107" t="s">
        <v>138</v>
      </c>
      <c r="C13" s="647">
        <v>151907607.7229</v>
      </c>
      <c r="D13" s="647">
        <v>0</v>
      </c>
      <c r="E13" s="647">
        <v>1818484376.7193093</v>
      </c>
      <c r="F13" s="647">
        <v>44268335.395000003</v>
      </c>
      <c r="G13" s="647">
        <v>0</v>
      </c>
      <c r="H13" s="647">
        <v>0</v>
      </c>
      <c r="I13" s="647">
        <v>39099899.965846315</v>
      </c>
      <c r="J13" s="647">
        <v>147405884.035</v>
      </c>
      <c r="K13" s="647">
        <v>0</v>
      </c>
      <c r="L13" s="647">
        <v>0</v>
      </c>
      <c r="M13" s="647">
        <v>1989782.1168033599</v>
      </c>
      <c r="N13" s="647">
        <v>57289465.310000002</v>
      </c>
      <c r="O13" s="647">
        <v>0</v>
      </c>
      <c r="P13" s="647">
        <v>0</v>
      </c>
      <c r="Q13" s="647">
        <v>0</v>
      </c>
      <c r="R13" s="647">
        <v>0</v>
      </c>
      <c r="S13" s="648">
        <f t="shared" si="0"/>
        <v>525082681.85008836</v>
      </c>
    </row>
    <row r="14" spans="1:19">
      <c r="A14" s="70">
        <v>7</v>
      </c>
      <c r="B14" s="107" t="s">
        <v>71</v>
      </c>
      <c r="C14" s="647">
        <v>0</v>
      </c>
      <c r="D14" s="647">
        <v>0</v>
      </c>
      <c r="E14" s="647">
        <v>0</v>
      </c>
      <c r="F14" s="647">
        <v>0</v>
      </c>
      <c r="G14" s="647">
        <v>0</v>
      </c>
      <c r="H14" s="647">
        <v>0</v>
      </c>
      <c r="I14" s="647">
        <v>0</v>
      </c>
      <c r="J14" s="647">
        <v>0</v>
      </c>
      <c r="K14" s="647">
        <v>0</v>
      </c>
      <c r="L14" s="647">
        <v>0</v>
      </c>
      <c r="M14" s="647">
        <v>7958384392.1938629</v>
      </c>
      <c r="N14" s="647">
        <v>1166970231.8471501</v>
      </c>
      <c r="O14" s="647">
        <v>0</v>
      </c>
      <c r="P14" s="647">
        <v>0</v>
      </c>
      <c r="Q14" s="647">
        <v>0</v>
      </c>
      <c r="R14" s="647">
        <v>0</v>
      </c>
      <c r="S14" s="648">
        <f t="shared" si="0"/>
        <v>9125354624.0410137</v>
      </c>
    </row>
    <row r="15" spans="1:19">
      <c r="A15" s="70">
        <v>8</v>
      </c>
      <c r="B15" s="107" t="s">
        <v>72</v>
      </c>
      <c r="C15" s="647">
        <v>0</v>
      </c>
      <c r="D15" s="647">
        <v>0</v>
      </c>
      <c r="E15" s="647">
        <v>0</v>
      </c>
      <c r="F15" s="647">
        <v>0</v>
      </c>
      <c r="G15" s="647">
        <v>0</v>
      </c>
      <c r="H15" s="647">
        <v>0</v>
      </c>
      <c r="I15" s="647">
        <v>0</v>
      </c>
      <c r="J15" s="647">
        <v>0</v>
      </c>
      <c r="K15" s="647">
        <v>5870662542.7100077</v>
      </c>
      <c r="L15" s="647">
        <v>108012677.37815</v>
      </c>
      <c r="M15" s="647">
        <v>0</v>
      </c>
      <c r="N15" s="647">
        <v>0</v>
      </c>
      <c r="O15" s="647">
        <v>0</v>
      </c>
      <c r="P15" s="647">
        <v>0</v>
      </c>
      <c r="Q15" s="647">
        <v>0</v>
      </c>
      <c r="R15" s="647">
        <v>0</v>
      </c>
      <c r="S15" s="648">
        <f t="shared" si="0"/>
        <v>4484006415.0661182</v>
      </c>
    </row>
    <row r="16" spans="1:19">
      <c r="A16" s="70">
        <v>9</v>
      </c>
      <c r="B16" s="107" t="s">
        <v>949</v>
      </c>
      <c r="C16" s="647">
        <v>0</v>
      </c>
      <c r="D16" s="647">
        <v>0</v>
      </c>
      <c r="E16" s="647">
        <v>0</v>
      </c>
      <c r="F16" s="647">
        <v>0</v>
      </c>
      <c r="G16" s="647">
        <v>4145137023.2199998</v>
      </c>
      <c r="H16" s="647">
        <v>14212168.36545</v>
      </c>
      <c r="I16" s="647">
        <v>0</v>
      </c>
      <c r="J16" s="647">
        <v>0</v>
      </c>
      <c r="K16" s="647">
        <v>0</v>
      </c>
      <c r="L16" s="647">
        <v>0</v>
      </c>
      <c r="M16" s="647">
        <v>0</v>
      </c>
      <c r="N16" s="647">
        <v>0</v>
      </c>
      <c r="O16" s="647">
        <v>0</v>
      </c>
      <c r="P16" s="647">
        <v>0</v>
      </c>
      <c r="Q16" s="647">
        <v>0</v>
      </c>
      <c r="R16" s="647">
        <v>0</v>
      </c>
      <c r="S16" s="648">
        <f t="shared" si="0"/>
        <v>1455772217.0549073</v>
      </c>
    </row>
    <row r="17" spans="1:19">
      <c r="A17" s="70">
        <v>10</v>
      </c>
      <c r="B17" s="107" t="s">
        <v>67</v>
      </c>
      <c r="C17" s="647">
        <v>0</v>
      </c>
      <c r="D17" s="647">
        <v>0</v>
      </c>
      <c r="E17" s="647">
        <v>0</v>
      </c>
      <c r="F17" s="647">
        <v>0</v>
      </c>
      <c r="G17" s="647">
        <v>0</v>
      </c>
      <c r="H17" s="647">
        <v>0</v>
      </c>
      <c r="I17" s="647">
        <v>11073899.27</v>
      </c>
      <c r="J17" s="647">
        <v>0</v>
      </c>
      <c r="K17" s="647">
        <v>0</v>
      </c>
      <c r="L17" s="647">
        <v>0</v>
      </c>
      <c r="M17" s="647">
        <v>63087809.380000018</v>
      </c>
      <c r="N17" s="647">
        <v>68197.054999999993</v>
      </c>
      <c r="O17" s="647">
        <v>90180456.730000019</v>
      </c>
      <c r="P17" s="647">
        <v>700795.65</v>
      </c>
      <c r="Q17" s="647">
        <v>0</v>
      </c>
      <c r="R17" s="647">
        <v>0</v>
      </c>
      <c r="S17" s="648">
        <f t="shared" si="0"/>
        <v>205014834.64000008</v>
      </c>
    </row>
    <row r="18" spans="1:19">
      <c r="A18" s="70">
        <v>11</v>
      </c>
      <c r="B18" s="107" t="s">
        <v>68</v>
      </c>
      <c r="C18" s="647">
        <v>0</v>
      </c>
      <c r="D18" s="647">
        <v>0</v>
      </c>
      <c r="E18" s="647">
        <v>0</v>
      </c>
      <c r="F18" s="647">
        <v>0</v>
      </c>
      <c r="G18" s="647">
        <v>0</v>
      </c>
      <c r="H18" s="647">
        <v>0</v>
      </c>
      <c r="I18" s="647">
        <v>0</v>
      </c>
      <c r="J18" s="647">
        <v>0</v>
      </c>
      <c r="K18" s="647">
        <v>0</v>
      </c>
      <c r="L18" s="647">
        <v>0</v>
      </c>
      <c r="M18" s="647">
        <v>349028026.01999998</v>
      </c>
      <c r="N18" s="647">
        <v>0</v>
      </c>
      <c r="O18" s="647">
        <v>0</v>
      </c>
      <c r="P18" s="647">
        <v>0</v>
      </c>
      <c r="Q18" s="647">
        <v>6890629.2862999886</v>
      </c>
      <c r="R18" s="647">
        <v>0</v>
      </c>
      <c r="S18" s="648">
        <f t="shared" si="0"/>
        <v>366254599.23574996</v>
      </c>
    </row>
    <row r="19" spans="1:19">
      <c r="A19" s="70">
        <v>12</v>
      </c>
      <c r="B19" s="107" t="s">
        <v>69</v>
      </c>
      <c r="C19" s="647">
        <v>0</v>
      </c>
      <c r="D19" s="647">
        <v>0</v>
      </c>
      <c r="E19" s="647">
        <v>0</v>
      </c>
      <c r="F19" s="647">
        <v>0</v>
      </c>
      <c r="G19" s="647">
        <v>0</v>
      </c>
      <c r="H19" s="647">
        <v>0</v>
      </c>
      <c r="I19" s="647">
        <v>0</v>
      </c>
      <c r="J19" s="647">
        <v>0</v>
      </c>
      <c r="K19" s="647">
        <v>0</v>
      </c>
      <c r="L19" s="647">
        <v>0</v>
      </c>
      <c r="M19" s="647">
        <v>0</v>
      </c>
      <c r="N19" s="647">
        <v>0</v>
      </c>
      <c r="O19" s="647">
        <v>0</v>
      </c>
      <c r="P19" s="647">
        <v>0</v>
      </c>
      <c r="Q19" s="647">
        <v>0</v>
      </c>
      <c r="R19" s="647">
        <v>0</v>
      </c>
      <c r="S19" s="648">
        <f t="shared" si="0"/>
        <v>0</v>
      </c>
    </row>
    <row r="20" spans="1:19">
      <c r="A20" s="70">
        <v>13</v>
      </c>
      <c r="B20" s="107" t="s">
        <v>70</v>
      </c>
      <c r="C20" s="647">
        <v>0</v>
      </c>
      <c r="D20" s="647">
        <v>0</v>
      </c>
      <c r="E20" s="647">
        <v>0</v>
      </c>
      <c r="F20" s="647">
        <v>0</v>
      </c>
      <c r="G20" s="647">
        <v>0</v>
      </c>
      <c r="H20" s="647">
        <v>0</v>
      </c>
      <c r="I20" s="647">
        <v>0</v>
      </c>
      <c r="J20" s="647">
        <v>0</v>
      </c>
      <c r="K20" s="647">
        <v>0</v>
      </c>
      <c r="L20" s="647">
        <v>0</v>
      </c>
      <c r="M20" s="647">
        <v>0</v>
      </c>
      <c r="N20" s="647">
        <v>0</v>
      </c>
      <c r="O20" s="647">
        <v>0</v>
      </c>
      <c r="P20" s="647">
        <v>0</v>
      </c>
      <c r="Q20" s="647">
        <v>0</v>
      </c>
      <c r="R20" s="647">
        <v>0</v>
      </c>
      <c r="S20" s="648">
        <f t="shared" si="0"/>
        <v>0</v>
      </c>
    </row>
    <row r="21" spans="1:19">
      <c r="A21" s="70">
        <v>14</v>
      </c>
      <c r="B21" s="107" t="s">
        <v>154</v>
      </c>
      <c r="C21" s="647">
        <v>911830523.67619991</v>
      </c>
      <c r="D21" s="647">
        <v>0</v>
      </c>
      <c r="E21" s="647">
        <v>0</v>
      </c>
      <c r="F21" s="647">
        <v>0</v>
      </c>
      <c r="G21" s="647">
        <v>0</v>
      </c>
      <c r="H21" s="647">
        <v>0</v>
      </c>
      <c r="I21" s="647">
        <v>0</v>
      </c>
      <c r="J21" s="647">
        <v>0</v>
      </c>
      <c r="K21" s="647">
        <v>0</v>
      </c>
      <c r="L21" s="647">
        <v>0</v>
      </c>
      <c r="M21" s="647">
        <v>4004106128.3767996</v>
      </c>
      <c r="N21" s="647">
        <v>67573637.390249997</v>
      </c>
      <c r="O21" s="647">
        <v>0</v>
      </c>
      <c r="P21" s="647">
        <v>0</v>
      </c>
      <c r="Q21" s="647">
        <v>26556743.758000001</v>
      </c>
      <c r="R21" s="647">
        <v>0</v>
      </c>
      <c r="S21" s="648">
        <f t="shared" si="0"/>
        <v>4138071625.1620498</v>
      </c>
    </row>
    <row r="22" spans="1:19" ht="13.5" thickBot="1">
      <c r="A22" s="54"/>
      <c r="B22" s="91" t="s">
        <v>66</v>
      </c>
      <c r="C22" s="649">
        <f>SUM(C8:C21)</f>
        <v>4976204419.140521</v>
      </c>
      <c r="D22" s="649">
        <f t="shared" ref="D22:S22" si="1">SUM(D8:D21)</f>
        <v>0</v>
      </c>
      <c r="E22" s="649">
        <f t="shared" si="1"/>
        <v>1853014557.9578693</v>
      </c>
      <c r="F22" s="649">
        <f t="shared" si="1"/>
        <v>44268335.395000003</v>
      </c>
      <c r="G22" s="649">
        <f t="shared" si="1"/>
        <v>4145137023.2199998</v>
      </c>
      <c r="H22" s="649">
        <f t="shared" si="1"/>
        <v>14212168.36545</v>
      </c>
      <c r="I22" s="649">
        <f t="shared" si="1"/>
        <v>50173799.235846311</v>
      </c>
      <c r="J22" s="649">
        <f t="shared" si="1"/>
        <v>147405884.035</v>
      </c>
      <c r="K22" s="649">
        <f t="shared" si="1"/>
        <v>5870662542.7100077</v>
      </c>
      <c r="L22" s="649">
        <f t="shared" si="1"/>
        <v>108012677.37815</v>
      </c>
      <c r="M22" s="649">
        <f t="shared" si="1"/>
        <v>13976980276.473122</v>
      </c>
      <c r="N22" s="649">
        <f t="shared" si="1"/>
        <v>1291901531.6024001</v>
      </c>
      <c r="O22" s="649">
        <f t="shared" si="1"/>
        <v>90180456.730000019</v>
      </c>
      <c r="P22" s="649">
        <f t="shared" si="1"/>
        <v>700795.65</v>
      </c>
      <c r="Q22" s="649">
        <f t="shared" si="1"/>
        <v>33447373.04429999</v>
      </c>
      <c r="R22" s="649">
        <f t="shared" si="1"/>
        <v>0</v>
      </c>
      <c r="S22" s="650">
        <f t="shared" si="1"/>
        <v>21906847171.683292</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V28"/>
  <sheetViews>
    <sheetView zoomScale="85" zoomScaleNormal="85" workbookViewId="0">
      <pane xSplit="2" ySplit="6" topLeftCell="C7" activePane="bottomRight" state="frozen"/>
      <selection pane="topRight" activeCell="C1" sqref="C1"/>
      <selection pane="bottomLeft" activeCell="A6" sqref="A6"/>
      <selection pane="bottomRight" activeCell="B6" sqref="B6"/>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7109375" style="1" customWidth="1"/>
    <col min="10" max="10" width="21.5703125" style="1" customWidth="1"/>
    <col min="11" max="11" width="15.7109375" style="1" customWidth="1"/>
    <col min="12" max="12" width="13.28515625" style="1" customWidth="1"/>
    <col min="13" max="13" width="20.85546875" style="1" customWidth="1"/>
    <col min="14" max="14" width="19.28515625" style="1" customWidth="1"/>
    <col min="15" max="15" width="18.42578125" style="1" customWidth="1"/>
    <col min="16" max="16" width="19" style="1" customWidth="1"/>
    <col min="17" max="17" width="20.28515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8"/>
  </cols>
  <sheetData>
    <row r="1" spans="1:22">
      <c r="A1" s="1" t="s">
        <v>108</v>
      </c>
      <c r="B1" s="1" t="str">
        <f>Info!C2</f>
        <v>სს თიბისი ბანკი</v>
      </c>
    </row>
    <row r="2" spans="1:22">
      <c r="A2" s="1" t="s">
        <v>109</v>
      </c>
      <c r="B2" s="311">
        <f>'1. key ratios'!B2</f>
        <v>45291</v>
      </c>
    </row>
    <row r="4" spans="1:22" ht="27.75" thickBot="1">
      <c r="A4" s="1" t="s">
        <v>260</v>
      </c>
      <c r="B4" s="178" t="s">
        <v>295</v>
      </c>
      <c r="V4" s="131" t="s">
        <v>87</v>
      </c>
    </row>
    <row r="5" spans="1:22">
      <c r="A5" s="52"/>
      <c r="B5" s="53"/>
      <c r="C5" s="740" t="s">
        <v>116</v>
      </c>
      <c r="D5" s="741"/>
      <c r="E5" s="741"/>
      <c r="F5" s="741"/>
      <c r="G5" s="741"/>
      <c r="H5" s="741"/>
      <c r="I5" s="741"/>
      <c r="J5" s="741"/>
      <c r="K5" s="741"/>
      <c r="L5" s="742"/>
      <c r="M5" s="740" t="s">
        <v>117</v>
      </c>
      <c r="N5" s="741"/>
      <c r="O5" s="741"/>
      <c r="P5" s="741"/>
      <c r="Q5" s="741"/>
      <c r="R5" s="741"/>
      <c r="S5" s="742"/>
      <c r="T5" s="745" t="s">
        <v>293</v>
      </c>
      <c r="U5" s="745" t="s">
        <v>292</v>
      </c>
      <c r="V5" s="743" t="s">
        <v>118</v>
      </c>
    </row>
    <row r="6" spans="1:22" s="29" customFormat="1" ht="127.5">
      <c r="A6" s="68"/>
      <c r="B6" s="109"/>
      <c r="C6" s="50" t="s">
        <v>119</v>
      </c>
      <c r="D6" s="49" t="s">
        <v>120</v>
      </c>
      <c r="E6" s="47" t="s">
        <v>121</v>
      </c>
      <c r="F6" s="47" t="s">
        <v>287</v>
      </c>
      <c r="G6" s="49" t="s">
        <v>122</v>
      </c>
      <c r="H6" s="49" t="s">
        <v>123</v>
      </c>
      <c r="I6" s="49" t="s">
        <v>124</v>
      </c>
      <c r="J6" s="49" t="s">
        <v>153</v>
      </c>
      <c r="K6" s="49" t="s">
        <v>125</v>
      </c>
      <c r="L6" s="51" t="s">
        <v>126</v>
      </c>
      <c r="M6" s="50" t="s">
        <v>127</v>
      </c>
      <c r="N6" s="49" t="s">
        <v>128</v>
      </c>
      <c r="O6" s="49" t="s">
        <v>129</v>
      </c>
      <c r="P6" s="49" t="s">
        <v>130</v>
      </c>
      <c r="Q6" s="49" t="s">
        <v>131</v>
      </c>
      <c r="R6" s="49" t="s">
        <v>132</v>
      </c>
      <c r="S6" s="51" t="s">
        <v>133</v>
      </c>
      <c r="T6" s="746"/>
      <c r="U6" s="746"/>
      <c r="V6" s="744"/>
    </row>
    <row r="7" spans="1:22">
      <c r="A7" s="90">
        <v>1</v>
      </c>
      <c r="B7" s="107" t="s">
        <v>134</v>
      </c>
      <c r="C7" s="651">
        <v>0</v>
      </c>
      <c r="D7" s="651">
        <v>0</v>
      </c>
      <c r="E7" s="651">
        <v>0</v>
      </c>
      <c r="F7" s="651">
        <v>0</v>
      </c>
      <c r="G7" s="651">
        <v>0</v>
      </c>
      <c r="H7" s="651">
        <v>0</v>
      </c>
      <c r="I7" s="651">
        <v>0</v>
      </c>
      <c r="J7" s="651">
        <v>0</v>
      </c>
      <c r="K7" s="651">
        <v>0</v>
      </c>
      <c r="L7" s="651">
        <v>0</v>
      </c>
      <c r="M7" s="651">
        <v>0</v>
      </c>
      <c r="N7" s="651">
        <v>0</v>
      </c>
      <c r="O7" s="651">
        <v>0</v>
      </c>
      <c r="P7" s="651">
        <v>0</v>
      </c>
      <c r="Q7" s="651">
        <v>0</v>
      </c>
      <c r="R7" s="651">
        <v>0</v>
      </c>
      <c r="S7" s="651">
        <v>0</v>
      </c>
      <c r="T7" s="651">
        <v>0</v>
      </c>
      <c r="U7" s="651">
        <v>0</v>
      </c>
      <c r="V7" s="163">
        <f>SUM(C7:S7)</f>
        <v>0</v>
      </c>
    </row>
    <row r="8" spans="1:22">
      <c r="A8" s="90">
        <v>2</v>
      </c>
      <c r="B8" s="107" t="s">
        <v>135</v>
      </c>
      <c r="C8" s="651">
        <v>0</v>
      </c>
      <c r="D8" s="651">
        <v>0</v>
      </c>
      <c r="E8" s="651">
        <v>0</v>
      </c>
      <c r="F8" s="651">
        <v>0</v>
      </c>
      <c r="G8" s="651">
        <v>0</v>
      </c>
      <c r="H8" s="651">
        <v>0</v>
      </c>
      <c r="I8" s="651">
        <v>0</v>
      </c>
      <c r="J8" s="651">
        <v>0</v>
      </c>
      <c r="K8" s="651">
        <v>0</v>
      </c>
      <c r="L8" s="651">
        <v>0</v>
      </c>
      <c r="M8" s="651">
        <v>0</v>
      </c>
      <c r="N8" s="651">
        <v>0</v>
      </c>
      <c r="O8" s="651">
        <v>0</v>
      </c>
      <c r="P8" s="651">
        <v>0</v>
      </c>
      <c r="Q8" s="651">
        <v>0</v>
      </c>
      <c r="R8" s="651">
        <v>0</v>
      </c>
      <c r="S8" s="651">
        <v>0</v>
      </c>
      <c r="T8" s="651">
        <v>0</v>
      </c>
      <c r="U8" s="651">
        <v>0</v>
      </c>
      <c r="V8" s="163">
        <f t="shared" ref="V8:V20" si="0">SUM(C8:S8)</f>
        <v>0</v>
      </c>
    </row>
    <row r="9" spans="1:22">
      <c r="A9" s="90">
        <v>3</v>
      </c>
      <c r="B9" s="107" t="s">
        <v>136</v>
      </c>
      <c r="C9" s="651">
        <v>0</v>
      </c>
      <c r="D9" s="651">
        <v>0</v>
      </c>
      <c r="E9" s="651">
        <v>0</v>
      </c>
      <c r="F9" s="651">
        <v>0</v>
      </c>
      <c r="G9" s="651">
        <v>0</v>
      </c>
      <c r="H9" s="651">
        <v>0</v>
      </c>
      <c r="I9" s="651">
        <v>0</v>
      </c>
      <c r="J9" s="651">
        <v>0</v>
      </c>
      <c r="K9" s="651">
        <v>0</v>
      </c>
      <c r="L9" s="651">
        <v>0</v>
      </c>
      <c r="M9" s="651">
        <v>0</v>
      </c>
      <c r="N9" s="651">
        <v>0</v>
      </c>
      <c r="O9" s="651">
        <v>0</v>
      </c>
      <c r="P9" s="651">
        <v>0</v>
      </c>
      <c r="Q9" s="651">
        <v>0</v>
      </c>
      <c r="R9" s="651">
        <v>0</v>
      </c>
      <c r="S9" s="651">
        <v>0</v>
      </c>
      <c r="T9" s="651">
        <v>0</v>
      </c>
      <c r="U9" s="651">
        <v>0</v>
      </c>
      <c r="V9" s="163">
        <f>SUM(C9:S9)</f>
        <v>0</v>
      </c>
    </row>
    <row r="10" spans="1:22">
      <c r="A10" s="90">
        <v>4</v>
      </c>
      <c r="B10" s="107" t="s">
        <v>137</v>
      </c>
      <c r="C10" s="651">
        <v>0</v>
      </c>
      <c r="D10" s="651">
        <v>0</v>
      </c>
      <c r="E10" s="651">
        <v>0</v>
      </c>
      <c r="F10" s="651">
        <v>0</v>
      </c>
      <c r="G10" s="651">
        <v>0</v>
      </c>
      <c r="H10" s="651">
        <v>0</v>
      </c>
      <c r="I10" s="651">
        <v>0</v>
      </c>
      <c r="J10" s="651">
        <v>0</v>
      </c>
      <c r="K10" s="651">
        <v>0</v>
      </c>
      <c r="L10" s="651">
        <v>0</v>
      </c>
      <c r="M10" s="651">
        <v>0</v>
      </c>
      <c r="N10" s="651">
        <v>0</v>
      </c>
      <c r="O10" s="651">
        <v>0</v>
      </c>
      <c r="P10" s="651">
        <v>0</v>
      </c>
      <c r="Q10" s="651">
        <v>0</v>
      </c>
      <c r="R10" s="651">
        <v>0</v>
      </c>
      <c r="S10" s="651">
        <v>0</v>
      </c>
      <c r="T10" s="651">
        <v>0</v>
      </c>
      <c r="U10" s="651">
        <v>0</v>
      </c>
      <c r="V10" s="163">
        <f t="shared" si="0"/>
        <v>0</v>
      </c>
    </row>
    <row r="11" spans="1:22">
      <c r="A11" s="90">
        <v>5</v>
      </c>
      <c r="B11" s="107" t="s">
        <v>948</v>
      </c>
      <c r="C11" s="651">
        <v>0</v>
      </c>
      <c r="D11" s="651">
        <v>0</v>
      </c>
      <c r="E11" s="651">
        <v>0</v>
      </c>
      <c r="F11" s="651">
        <v>0</v>
      </c>
      <c r="G11" s="651">
        <v>0</v>
      </c>
      <c r="H11" s="651">
        <v>0</v>
      </c>
      <c r="I11" s="651">
        <v>0</v>
      </c>
      <c r="J11" s="651">
        <v>0</v>
      </c>
      <c r="K11" s="651">
        <v>0</v>
      </c>
      <c r="L11" s="651">
        <v>0</v>
      </c>
      <c r="M11" s="651">
        <v>0</v>
      </c>
      <c r="N11" s="651">
        <v>0</v>
      </c>
      <c r="O11" s="651">
        <v>0</v>
      </c>
      <c r="P11" s="651">
        <v>0</v>
      </c>
      <c r="Q11" s="651">
        <v>0</v>
      </c>
      <c r="R11" s="651">
        <v>0</v>
      </c>
      <c r="S11" s="651">
        <v>0</v>
      </c>
      <c r="T11" s="651">
        <v>0</v>
      </c>
      <c r="U11" s="651">
        <v>0</v>
      </c>
      <c r="V11" s="163">
        <f t="shared" si="0"/>
        <v>0</v>
      </c>
    </row>
    <row r="12" spans="1:22">
      <c r="A12" s="90">
        <v>6</v>
      </c>
      <c r="B12" s="107" t="s">
        <v>138</v>
      </c>
      <c r="C12" s="651">
        <v>0</v>
      </c>
      <c r="D12" s="651">
        <v>0</v>
      </c>
      <c r="E12" s="651">
        <v>0</v>
      </c>
      <c r="F12" s="651">
        <v>0</v>
      </c>
      <c r="G12" s="651">
        <v>0</v>
      </c>
      <c r="H12" s="651">
        <v>0</v>
      </c>
      <c r="I12" s="651">
        <v>0</v>
      </c>
      <c r="J12" s="651">
        <v>0</v>
      </c>
      <c r="K12" s="651">
        <v>0</v>
      </c>
      <c r="L12" s="651">
        <v>0</v>
      </c>
      <c r="M12" s="651">
        <v>0</v>
      </c>
      <c r="N12" s="651">
        <v>0</v>
      </c>
      <c r="O12" s="651">
        <v>0</v>
      </c>
      <c r="P12" s="651">
        <v>0</v>
      </c>
      <c r="Q12" s="651">
        <v>0</v>
      </c>
      <c r="R12" s="651">
        <v>152.18</v>
      </c>
      <c r="S12" s="651">
        <v>0</v>
      </c>
      <c r="T12" s="651">
        <v>152.18</v>
      </c>
      <c r="U12" s="651">
        <v>364747.696</v>
      </c>
      <c r="V12" s="163">
        <f t="shared" si="0"/>
        <v>152.18</v>
      </c>
    </row>
    <row r="13" spans="1:22">
      <c r="A13" s="90">
        <v>7</v>
      </c>
      <c r="B13" s="107" t="s">
        <v>71</v>
      </c>
      <c r="C13" s="651">
        <v>0</v>
      </c>
      <c r="D13" s="651">
        <v>187518237.77000001</v>
      </c>
      <c r="E13" s="651">
        <v>0</v>
      </c>
      <c r="F13" s="651">
        <v>0</v>
      </c>
      <c r="G13" s="651">
        <v>0</v>
      </c>
      <c r="H13" s="651">
        <v>0</v>
      </c>
      <c r="I13" s="651">
        <v>0</v>
      </c>
      <c r="J13" s="651">
        <v>0</v>
      </c>
      <c r="K13" s="651">
        <v>0</v>
      </c>
      <c r="L13" s="651">
        <v>0</v>
      </c>
      <c r="M13" s="651">
        <v>21363904.84</v>
      </c>
      <c r="N13" s="651">
        <v>0</v>
      </c>
      <c r="O13" s="651">
        <v>35059992.75</v>
      </c>
      <c r="P13" s="651">
        <v>0</v>
      </c>
      <c r="Q13" s="651">
        <v>0</v>
      </c>
      <c r="R13" s="651">
        <v>0</v>
      </c>
      <c r="S13" s="651">
        <v>0</v>
      </c>
      <c r="T13" s="651">
        <v>243942135.36000001</v>
      </c>
      <c r="U13" s="651">
        <v>143343921.95300001</v>
      </c>
      <c r="V13" s="163">
        <f t="shared" si="0"/>
        <v>243942135.36000001</v>
      </c>
    </row>
    <row r="14" spans="1:22">
      <c r="A14" s="90">
        <v>8</v>
      </c>
      <c r="B14" s="107" t="s">
        <v>72</v>
      </c>
      <c r="C14" s="651">
        <v>0</v>
      </c>
      <c r="D14" s="651">
        <v>63279886.419999987</v>
      </c>
      <c r="E14" s="651">
        <v>0</v>
      </c>
      <c r="F14" s="651">
        <v>0</v>
      </c>
      <c r="G14" s="651">
        <v>0</v>
      </c>
      <c r="H14" s="651">
        <v>0</v>
      </c>
      <c r="I14" s="651">
        <v>0</v>
      </c>
      <c r="J14" s="651">
        <v>0</v>
      </c>
      <c r="K14" s="651">
        <v>0</v>
      </c>
      <c r="L14" s="651">
        <v>0</v>
      </c>
      <c r="M14" s="651">
        <v>1409539.3</v>
      </c>
      <c r="N14" s="651">
        <v>0</v>
      </c>
      <c r="O14" s="651">
        <v>30660519.770000003</v>
      </c>
      <c r="P14" s="651">
        <v>0</v>
      </c>
      <c r="Q14" s="651">
        <v>0</v>
      </c>
      <c r="R14" s="651">
        <v>0</v>
      </c>
      <c r="S14" s="651">
        <v>0</v>
      </c>
      <c r="T14" s="651">
        <v>95349945.489999995</v>
      </c>
      <c r="U14" s="651">
        <v>11159089.047900001</v>
      </c>
      <c r="V14" s="163">
        <f t="shared" si="0"/>
        <v>95349945.48999998</v>
      </c>
    </row>
    <row r="15" spans="1:22">
      <c r="A15" s="90">
        <v>9</v>
      </c>
      <c r="B15" s="107" t="s">
        <v>949</v>
      </c>
      <c r="C15" s="651">
        <v>0</v>
      </c>
      <c r="D15" s="651">
        <v>6929700.8699999973</v>
      </c>
      <c r="E15" s="651">
        <v>0</v>
      </c>
      <c r="F15" s="651">
        <v>0</v>
      </c>
      <c r="G15" s="651">
        <v>0</v>
      </c>
      <c r="H15" s="651">
        <v>0</v>
      </c>
      <c r="I15" s="651">
        <v>0</v>
      </c>
      <c r="J15" s="651">
        <v>0</v>
      </c>
      <c r="K15" s="651">
        <v>0</v>
      </c>
      <c r="L15" s="651">
        <v>0</v>
      </c>
      <c r="M15" s="651">
        <v>24605.890000000003</v>
      </c>
      <c r="N15" s="651">
        <v>0</v>
      </c>
      <c r="O15" s="651">
        <v>1707652.79</v>
      </c>
      <c r="P15" s="651">
        <v>0</v>
      </c>
      <c r="Q15" s="651">
        <v>0</v>
      </c>
      <c r="R15" s="651">
        <v>0</v>
      </c>
      <c r="S15" s="651">
        <v>0</v>
      </c>
      <c r="T15" s="651">
        <v>8661959.549999997</v>
      </c>
      <c r="U15" s="651">
        <v>163084.0295</v>
      </c>
      <c r="V15" s="163">
        <f t="shared" si="0"/>
        <v>8661959.549999997</v>
      </c>
    </row>
    <row r="16" spans="1:22">
      <c r="A16" s="90">
        <v>10</v>
      </c>
      <c r="B16" s="107" t="s">
        <v>67</v>
      </c>
      <c r="C16" s="651">
        <v>0</v>
      </c>
      <c r="D16" s="651">
        <v>270616.44</v>
      </c>
      <c r="E16" s="651">
        <v>0</v>
      </c>
      <c r="F16" s="651">
        <v>0</v>
      </c>
      <c r="G16" s="651">
        <v>0</v>
      </c>
      <c r="H16" s="651">
        <v>0</v>
      </c>
      <c r="I16" s="651">
        <v>0</v>
      </c>
      <c r="J16" s="651">
        <v>0</v>
      </c>
      <c r="K16" s="651">
        <v>0</v>
      </c>
      <c r="L16" s="651">
        <v>0</v>
      </c>
      <c r="M16" s="651">
        <v>2005021.5699999998</v>
      </c>
      <c r="N16" s="651">
        <v>0</v>
      </c>
      <c r="O16" s="651">
        <v>2147062.6</v>
      </c>
      <c r="P16" s="651">
        <v>0</v>
      </c>
      <c r="Q16" s="651">
        <v>0</v>
      </c>
      <c r="R16" s="651">
        <v>0</v>
      </c>
      <c r="S16" s="651">
        <v>0</v>
      </c>
      <c r="T16" s="651">
        <v>4422700.6100000003</v>
      </c>
      <c r="U16" s="651">
        <v>670422.60479999997</v>
      </c>
      <c r="V16" s="163">
        <f t="shared" si="0"/>
        <v>4422700.6099999994</v>
      </c>
    </row>
    <row r="17" spans="1:22">
      <c r="A17" s="90">
        <v>11</v>
      </c>
      <c r="B17" s="107" t="s">
        <v>68</v>
      </c>
      <c r="C17" s="651">
        <v>0</v>
      </c>
      <c r="D17" s="651">
        <v>52122475.650000006</v>
      </c>
      <c r="E17" s="651">
        <v>0</v>
      </c>
      <c r="F17" s="651">
        <v>0</v>
      </c>
      <c r="G17" s="651">
        <v>0</v>
      </c>
      <c r="H17" s="651">
        <v>0</v>
      </c>
      <c r="I17" s="651">
        <v>0</v>
      </c>
      <c r="J17" s="651">
        <v>0</v>
      </c>
      <c r="K17" s="651">
        <v>0</v>
      </c>
      <c r="L17" s="651">
        <v>0</v>
      </c>
      <c r="M17" s="651">
        <v>0</v>
      </c>
      <c r="N17" s="651">
        <v>0</v>
      </c>
      <c r="O17" s="651">
        <v>0</v>
      </c>
      <c r="P17" s="651">
        <v>0</v>
      </c>
      <c r="Q17" s="651">
        <v>0</v>
      </c>
      <c r="R17" s="651">
        <v>0</v>
      </c>
      <c r="S17" s="651">
        <v>0</v>
      </c>
      <c r="T17" s="651">
        <v>52122475.650000006</v>
      </c>
      <c r="U17" s="651">
        <v>0</v>
      </c>
      <c r="V17" s="163">
        <f t="shared" si="0"/>
        <v>52122475.650000006</v>
      </c>
    </row>
    <row r="18" spans="1:22">
      <c r="A18" s="90">
        <v>12</v>
      </c>
      <c r="B18" s="107" t="s">
        <v>69</v>
      </c>
      <c r="C18" s="651">
        <v>0</v>
      </c>
      <c r="D18" s="651">
        <v>0</v>
      </c>
      <c r="E18" s="651">
        <v>0</v>
      </c>
      <c r="F18" s="651">
        <v>0</v>
      </c>
      <c r="G18" s="651">
        <v>0</v>
      </c>
      <c r="H18" s="651">
        <v>0</v>
      </c>
      <c r="I18" s="651">
        <v>0</v>
      </c>
      <c r="J18" s="651">
        <v>0</v>
      </c>
      <c r="K18" s="651">
        <v>0</v>
      </c>
      <c r="L18" s="651">
        <v>0</v>
      </c>
      <c r="M18" s="651">
        <v>0</v>
      </c>
      <c r="N18" s="651">
        <v>0</v>
      </c>
      <c r="O18" s="651">
        <v>0</v>
      </c>
      <c r="P18" s="651">
        <v>0</v>
      </c>
      <c r="Q18" s="651">
        <v>0</v>
      </c>
      <c r="R18" s="651">
        <v>0</v>
      </c>
      <c r="S18" s="651">
        <v>0</v>
      </c>
      <c r="T18" s="651">
        <v>0</v>
      </c>
      <c r="U18" s="651">
        <v>0</v>
      </c>
      <c r="V18" s="163">
        <f t="shared" si="0"/>
        <v>0</v>
      </c>
    </row>
    <row r="19" spans="1:22">
      <c r="A19" s="90">
        <v>13</v>
      </c>
      <c r="B19" s="107" t="s">
        <v>70</v>
      </c>
      <c r="C19" s="651">
        <v>0</v>
      </c>
      <c r="D19" s="651">
        <v>0</v>
      </c>
      <c r="E19" s="651">
        <v>0</v>
      </c>
      <c r="F19" s="651">
        <v>0</v>
      </c>
      <c r="G19" s="651">
        <v>0</v>
      </c>
      <c r="H19" s="651">
        <v>0</v>
      </c>
      <c r="I19" s="651">
        <v>0</v>
      </c>
      <c r="J19" s="651">
        <v>0</v>
      </c>
      <c r="K19" s="651">
        <v>0</v>
      </c>
      <c r="L19" s="651">
        <v>0</v>
      </c>
      <c r="M19" s="651">
        <v>0</v>
      </c>
      <c r="N19" s="651">
        <v>0</v>
      </c>
      <c r="O19" s="651">
        <v>0</v>
      </c>
      <c r="P19" s="651">
        <v>0</v>
      </c>
      <c r="Q19" s="651">
        <v>0</v>
      </c>
      <c r="R19" s="651">
        <v>0</v>
      </c>
      <c r="S19" s="651">
        <v>0</v>
      </c>
      <c r="T19" s="651">
        <v>0</v>
      </c>
      <c r="U19" s="651">
        <v>0</v>
      </c>
      <c r="V19" s="163">
        <f t="shared" si="0"/>
        <v>0</v>
      </c>
    </row>
    <row r="20" spans="1:22">
      <c r="A20" s="90">
        <v>14</v>
      </c>
      <c r="B20" s="107" t="s">
        <v>154</v>
      </c>
      <c r="C20" s="651">
        <v>0</v>
      </c>
      <c r="D20" s="651">
        <v>326401391.62999994</v>
      </c>
      <c r="E20" s="651">
        <v>0</v>
      </c>
      <c r="F20" s="651">
        <v>0</v>
      </c>
      <c r="G20" s="651">
        <v>0</v>
      </c>
      <c r="H20" s="651">
        <v>0</v>
      </c>
      <c r="I20" s="651">
        <v>0</v>
      </c>
      <c r="J20" s="651">
        <v>0</v>
      </c>
      <c r="K20" s="651">
        <v>0</v>
      </c>
      <c r="L20" s="651">
        <v>0</v>
      </c>
      <c r="M20" s="651">
        <v>35052663.600000001</v>
      </c>
      <c r="N20" s="651">
        <v>0</v>
      </c>
      <c r="O20" s="651">
        <v>10668213.82</v>
      </c>
      <c r="P20" s="651">
        <v>0</v>
      </c>
      <c r="Q20" s="651">
        <v>0</v>
      </c>
      <c r="R20" s="651">
        <v>0</v>
      </c>
      <c r="S20" s="651">
        <v>0</v>
      </c>
      <c r="T20" s="651">
        <v>372122269.04999995</v>
      </c>
      <c r="U20" s="651">
        <v>16006580.2596</v>
      </c>
      <c r="V20" s="163">
        <f t="shared" si="0"/>
        <v>372122269.04999995</v>
      </c>
    </row>
    <row r="21" spans="1:22" ht="13.5" thickBot="1">
      <c r="A21" s="54"/>
      <c r="B21" s="55" t="s">
        <v>66</v>
      </c>
      <c r="C21" s="164">
        <f>SUM(C7:C20)</f>
        <v>0</v>
      </c>
      <c r="D21" s="162">
        <f t="shared" ref="D21:V21" si="1">SUM(D7:D20)</f>
        <v>636522308.77999997</v>
      </c>
      <c r="E21" s="162">
        <f t="shared" si="1"/>
        <v>0</v>
      </c>
      <c r="F21" s="162">
        <f t="shared" si="1"/>
        <v>0</v>
      </c>
      <c r="G21" s="162">
        <f t="shared" si="1"/>
        <v>0</v>
      </c>
      <c r="H21" s="162">
        <f t="shared" si="1"/>
        <v>0</v>
      </c>
      <c r="I21" s="162">
        <f t="shared" si="1"/>
        <v>0</v>
      </c>
      <c r="J21" s="162">
        <f t="shared" si="1"/>
        <v>0</v>
      </c>
      <c r="K21" s="162">
        <f t="shared" si="1"/>
        <v>0</v>
      </c>
      <c r="L21" s="165">
        <f t="shared" si="1"/>
        <v>0</v>
      </c>
      <c r="M21" s="164">
        <f t="shared" si="1"/>
        <v>59855735.200000003</v>
      </c>
      <c r="N21" s="162">
        <f t="shared" si="1"/>
        <v>0</v>
      </c>
      <c r="O21" s="162">
        <f t="shared" si="1"/>
        <v>80243441.729999989</v>
      </c>
      <c r="P21" s="162">
        <f t="shared" si="1"/>
        <v>0</v>
      </c>
      <c r="Q21" s="162">
        <f t="shared" si="1"/>
        <v>0</v>
      </c>
      <c r="R21" s="162">
        <f t="shared" si="1"/>
        <v>152.18</v>
      </c>
      <c r="S21" s="165">
        <f t="shared" si="1"/>
        <v>0</v>
      </c>
      <c r="T21" s="165">
        <f>SUM(T7:T20)</f>
        <v>776621637.88999999</v>
      </c>
      <c r="U21" s="165">
        <f t="shared" si="1"/>
        <v>171707845.59080002</v>
      </c>
      <c r="V21" s="166">
        <f t="shared" si="1"/>
        <v>776621637.88999999</v>
      </c>
    </row>
    <row r="24" spans="1:22">
      <c r="C24" s="32"/>
      <c r="D24" s="32"/>
      <c r="E24" s="32"/>
    </row>
    <row r="25" spans="1:22">
      <c r="A25" s="28"/>
      <c r="B25" s="28"/>
      <c r="D25" s="32"/>
      <c r="E25" s="32"/>
    </row>
    <row r="26" spans="1:22">
      <c r="A26" s="28"/>
      <c r="B26" s="48"/>
      <c r="D26" s="32"/>
      <c r="E26" s="32"/>
    </row>
    <row r="27" spans="1:22">
      <c r="A27" s="28"/>
      <c r="B27" s="28"/>
      <c r="D27" s="32"/>
      <c r="E27" s="32"/>
    </row>
    <row r="28" spans="1:22">
      <c r="A28" s="28"/>
      <c r="B28" s="48"/>
      <c r="D28" s="32"/>
      <c r="E28" s="3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I28"/>
  <sheetViews>
    <sheetView zoomScale="85" zoomScaleNormal="85" workbookViewId="0">
      <pane xSplit="1" ySplit="7" topLeftCell="B8" activePane="bottomRight" state="frozen"/>
      <selection activeCell="L18" sqref="L18"/>
      <selection pane="topRight" activeCell="L18" sqref="L18"/>
      <selection pane="bottomLeft" activeCell="L18" sqref="L18"/>
      <selection pane="bottomRight" activeCell="B8" sqref="B8"/>
    </sheetView>
  </sheetViews>
  <sheetFormatPr defaultColWidth="9.140625" defaultRowHeight="12.75"/>
  <cols>
    <col min="1" max="1" width="10.5703125" style="1" bestFit="1" customWidth="1"/>
    <col min="2" max="2" width="101.85546875" style="1" customWidth="1"/>
    <col min="3" max="3" width="13.7109375" style="1" customWidth="1"/>
    <col min="4" max="4" width="14.85546875" style="1" bestFit="1" customWidth="1"/>
    <col min="5" max="5" width="17.7109375" style="1" customWidth="1"/>
    <col min="6" max="6" width="15.85546875" style="1" customWidth="1"/>
    <col min="7" max="7" width="17.42578125" style="1" customWidth="1"/>
    <col min="8" max="8" width="15.28515625" style="1" customWidth="1"/>
    <col min="9" max="16384" width="9.140625" style="8"/>
  </cols>
  <sheetData>
    <row r="1" spans="1:9">
      <c r="A1" s="1" t="s">
        <v>108</v>
      </c>
      <c r="B1" s="1" t="str">
        <f>Info!C2</f>
        <v>სს თიბისი ბანკი</v>
      </c>
    </row>
    <row r="2" spans="1:9">
      <c r="A2" s="1" t="s">
        <v>109</v>
      </c>
      <c r="B2" s="311">
        <f>'1. key ratios'!B2</f>
        <v>45291</v>
      </c>
    </row>
    <row r="4" spans="1:9" ht="13.5" thickBot="1">
      <c r="A4" s="1" t="s">
        <v>261</v>
      </c>
      <c r="B4" s="22" t="s">
        <v>296</v>
      </c>
    </row>
    <row r="5" spans="1:9">
      <c r="A5" s="52"/>
      <c r="B5" s="88"/>
      <c r="C5" s="92" t="s">
        <v>0</v>
      </c>
      <c r="D5" s="92" t="s">
        <v>1</v>
      </c>
      <c r="E5" s="92" t="s">
        <v>2</v>
      </c>
      <c r="F5" s="92" t="s">
        <v>3</v>
      </c>
      <c r="G5" s="175" t="s">
        <v>4</v>
      </c>
      <c r="H5" s="93" t="s">
        <v>5</v>
      </c>
      <c r="I5" s="17"/>
    </row>
    <row r="6" spans="1:9" ht="15" customHeight="1">
      <c r="A6" s="87"/>
      <c r="B6" s="15"/>
      <c r="C6" s="738" t="s">
        <v>288</v>
      </c>
      <c r="D6" s="749" t="s">
        <v>309</v>
      </c>
      <c r="E6" s="750"/>
      <c r="F6" s="738" t="s">
        <v>315</v>
      </c>
      <c r="G6" s="738" t="s">
        <v>316</v>
      </c>
      <c r="H6" s="747" t="s">
        <v>290</v>
      </c>
      <c r="I6" s="17"/>
    </row>
    <row r="7" spans="1:9" ht="63.75">
      <c r="A7" s="87"/>
      <c r="B7" s="15"/>
      <c r="C7" s="739"/>
      <c r="D7" s="176" t="s">
        <v>291</v>
      </c>
      <c r="E7" s="176" t="s">
        <v>289</v>
      </c>
      <c r="F7" s="739"/>
      <c r="G7" s="739"/>
      <c r="H7" s="748"/>
      <c r="I7" s="17"/>
    </row>
    <row r="8" spans="1:9">
      <c r="A8" s="44">
        <v>1</v>
      </c>
      <c r="B8" s="107" t="s">
        <v>134</v>
      </c>
      <c r="C8" s="679">
        <v>4532235044.7652397</v>
      </c>
      <c r="D8" s="679">
        <v>0</v>
      </c>
      <c r="E8" s="679">
        <v>0</v>
      </c>
      <c r="F8" s="679">
        <v>1607290174.6333671</v>
      </c>
      <c r="G8" s="679">
        <v>1607290174.6333671</v>
      </c>
      <c r="H8" s="179">
        <f>G8/(C8+E8)</f>
        <v>0.35463522053866059</v>
      </c>
    </row>
    <row r="9" spans="1:9" ht="15" customHeight="1">
      <c r="A9" s="44">
        <v>2</v>
      </c>
      <c r="B9" s="107" t="s">
        <v>135</v>
      </c>
      <c r="C9" s="679">
        <v>0</v>
      </c>
      <c r="D9" s="679">
        <v>0</v>
      </c>
      <c r="E9" s="679">
        <v>0</v>
      </c>
      <c r="F9" s="679">
        <v>0</v>
      </c>
      <c r="G9" s="679">
        <v>0</v>
      </c>
      <c r="H9" s="179"/>
    </row>
    <row r="10" spans="1:9">
      <c r="A10" s="44">
        <v>3</v>
      </c>
      <c r="B10" s="107" t="s">
        <v>136</v>
      </c>
      <c r="C10" s="679">
        <v>303864771.29000002</v>
      </c>
      <c r="D10" s="679">
        <v>0</v>
      </c>
      <c r="E10" s="679">
        <v>0</v>
      </c>
      <c r="F10" s="679">
        <v>0</v>
      </c>
      <c r="G10" s="679">
        <v>0</v>
      </c>
      <c r="H10" s="179">
        <f t="shared" ref="H10:H21" si="0">G10/(C10+E10)</f>
        <v>0</v>
      </c>
    </row>
    <row r="11" spans="1:9">
      <c r="A11" s="44">
        <v>4</v>
      </c>
      <c r="B11" s="107" t="s">
        <v>137</v>
      </c>
      <c r="C11" s="679">
        <v>711280791.31039703</v>
      </c>
      <c r="D11" s="679">
        <v>0</v>
      </c>
      <c r="E11" s="679">
        <v>0</v>
      </c>
      <c r="F11" s="679">
        <v>0</v>
      </c>
      <c r="G11" s="679">
        <v>0</v>
      </c>
      <c r="H11" s="179">
        <f t="shared" si="0"/>
        <v>0</v>
      </c>
    </row>
    <row r="12" spans="1:9">
      <c r="A12" s="44">
        <v>5</v>
      </c>
      <c r="B12" s="107" t="s">
        <v>948</v>
      </c>
      <c r="C12" s="679">
        <v>0</v>
      </c>
      <c r="D12" s="679">
        <v>0</v>
      </c>
      <c r="E12" s="679">
        <v>0</v>
      </c>
      <c r="F12" s="679">
        <v>0</v>
      </c>
      <c r="G12" s="679">
        <v>0</v>
      </c>
      <c r="H12" s="179"/>
    </row>
    <row r="13" spans="1:9">
      <c r="A13" s="44">
        <v>6</v>
      </c>
      <c r="B13" s="107" t="s">
        <v>138</v>
      </c>
      <c r="C13" s="679">
        <v>2011481666.524859</v>
      </c>
      <c r="D13" s="679">
        <v>496350795.46999997</v>
      </c>
      <c r="E13" s="679">
        <v>248963684.74000001</v>
      </c>
      <c r="F13" s="679">
        <v>525082681.85008836</v>
      </c>
      <c r="G13" s="679">
        <v>524717781.97408837</v>
      </c>
      <c r="H13" s="179">
        <f t="shared" si="0"/>
        <v>0.23213026657798927</v>
      </c>
    </row>
    <row r="14" spans="1:9">
      <c r="A14" s="44">
        <v>7</v>
      </c>
      <c r="B14" s="107" t="s">
        <v>71</v>
      </c>
      <c r="C14" s="679">
        <v>7958384392.1938629</v>
      </c>
      <c r="D14" s="679">
        <v>2310380197.4647002</v>
      </c>
      <c r="E14" s="679">
        <v>1166970231.8471501</v>
      </c>
      <c r="F14" s="679">
        <v>9125354624.0410137</v>
      </c>
      <c r="G14" s="679">
        <v>8738068566.728014</v>
      </c>
      <c r="H14" s="179">
        <f>G14/(C14+E14)</f>
        <v>0.95755934171668422</v>
      </c>
    </row>
    <row r="15" spans="1:9">
      <c r="A15" s="44">
        <v>8</v>
      </c>
      <c r="B15" s="107" t="s">
        <v>72</v>
      </c>
      <c r="C15" s="679">
        <v>5870662542.7100077</v>
      </c>
      <c r="D15" s="679">
        <v>383191003.46210003</v>
      </c>
      <c r="E15" s="679">
        <v>108012677.37815</v>
      </c>
      <c r="F15" s="679">
        <v>4484006415.0661182</v>
      </c>
      <c r="G15" s="679">
        <v>4377497380.5282183</v>
      </c>
      <c r="H15" s="179">
        <f t="shared" si="0"/>
        <v>0.73218517805081085</v>
      </c>
    </row>
    <row r="16" spans="1:9">
      <c r="A16" s="44">
        <v>9</v>
      </c>
      <c r="B16" s="107" t="s">
        <v>949</v>
      </c>
      <c r="C16" s="679">
        <v>4145137023.2199998</v>
      </c>
      <c r="D16" s="679">
        <v>40984603.159599997</v>
      </c>
      <c r="E16" s="679">
        <v>14212168.36545</v>
      </c>
      <c r="F16" s="679">
        <v>1455772217.0549073</v>
      </c>
      <c r="G16" s="679">
        <v>1446947173.4754074</v>
      </c>
      <c r="H16" s="179">
        <f t="shared" si="0"/>
        <v>0.34787826335972138</v>
      </c>
    </row>
    <row r="17" spans="1:8">
      <c r="A17" s="44">
        <v>10</v>
      </c>
      <c r="B17" s="107" t="s">
        <v>67</v>
      </c>
      <c r="C17" s="679">
        <v>164342165.38000005</v>
      </c>
      <c r="D17" s="679">
        <v>3608932.75</v>
      </c>
      <c r="E17" s="679">
        <v>768992.70500000007</v>
      </c>
      <c r="F17" s="679">
        <v>205014834.64000005</v>
      </c>
      <c r="G17" s="679">
        <v>199921711.42520002</v>
      </c>
      <c r="H17" s="179">
        <f t="shared" si="0"/>
        <v>1.2108310167764633</v>
      </c>
    </row>
    <row r="18" spans="1:8">
      <c r="A18" s="44">
        <v>11</v>
      </c>
      <c r="B18" s="107" t="s">
        <v>68</v>
      </c>
      <c r="C18" s="679">
        <v>355918655.30629998</v>
      </c>
      <c r="D18" s="679">
        <v>68533.594700000001</v>
      </c>
      <c r="E18" s="679">
        <v>0</v>
      </c>
      <c r="F18" s="679">
        <v>366254599.23574996</v>
      </c>
      <c r="G18" s="679">
        <v>314132123.58574998</v>
      </c>
      <c r="H18" s="179">
        <f t="shared" si="0"/>
        <v>0.88259527535978988</v>
      </c>
    </row>
    <row r="19" spans="1:8">
      <c r="A19" s="44">
        <v>12</v>
      </c>
      <c r="B19" s="107" t="s">
        <v>69</v>
      </c>
      <c r="C19" s="679">
        <v>0</v>
      </c>
      <c r="D19" s="679">
        <v>0</v>
      </c>
      <c r="E19" s="679">
        <v>0</v>
      </c>
      <c r="F19" s="679">
        <v>0</v>
      </c>
      <c r="G19" s="679">
        <v>0</v>
      </c>
      <c r="H19" s="179"/>
    </row>
    <row r="20" spans="1:8">
      <c r="A20" s="44">
        <v>13</v>
      </c>
      <c r="B20" s="107" t="s">
        <v>70</v>
      </c>
      <c r="C20" s="679">
        <v>0</v>
      </c>
      <c r="D20" s="679">
        <v>0</v>
      </c>
      <c r="E20" s="679">
        <v>0</v>
      </c>
      <c r="F20" s="679">
        <v>0</v>
      </c>
      <c r="G20" s="679">
        <v>0</v>
      </c>
      <c r="H20" s="179"/>
    </row>
    <row r="21" spans="1:8">
      <c r="A21" s="44">
        <v>14</v>
      </c>
      <c r="B21" s="107" t="s">
        <v>154</v>
      </c>
      <c r="C21" s="679">
        <v>4942493395.8109989</v>
      </c>
      <c r="D21" s="679">
        <v>234372089.5889</v>
      </c>
      <c r="E21" s="679">
        <v>67573637.390249997</v>
      </c>
      <c r="F21" s="679">
        <v>4138071625.1620498</v>
      </c>
      <c r="G21" s="679">
        <v>3749942775.8524499</v>
      </c>
      <c r="H21" s="179">
        <f t="shared" si="0"/>
        <v>0.74848155743265055</v>
      </c>
    </row>
    <row r="22" spans="1:8" ht="13.5" thickBot="1">
      <c r="A22" s="89"/>
      <c r="B22" s="94" t="s">
        <v>66</v>
      </c>
      <c r="C22" s="162">
        <f>SUM(C8:C21)</f>
        <v>30995800448.511665</v>
      </c>
      <c r="D22" s="162">
        <f>SUM(D8:D21)</f>
        <v>3468956155.4899998</v>
      </c>
      <c r="E22" s="162">
        <f>SUM(E8:E21)</f>
        <v>1606501392.4259999</v>
      </c>
      <c r="F22" s="162">
        <f>SUM(F8:F21)</f>
        <v>21906847171.683292</v>
      </c>
      <c r="G22" s="162">
        <f>SUM(G8:G21)</f>
        <v>20958517688.202496</v>
      </c>
      <c r="H22" s="180">
        <f>G22/(C22+E22)</f>
        <v>0.64285392456202461</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K28"/>
  <sheetViews>
    <sheetView zoomScale="85" zoomScaleNormal="85" workbookViewId="0">
      <pane xSplit="2" ySplit="6" topLeftCell="C7" activePane="bottomRight" state="frozen"/>
      <selection pane="topRight" activeCell="C1" sqref="C1"/>
      <selection pane="bottomLeft" activeCell="A6" sqref="A6"/>
      <selection pane="bottomRight" activeCell="C7" sqref="C7"/>
    </sheetView>
  </sheetViews>
  <sheetFormatPr defaultColWidth="9.140625" defaultRowHeight="12.75"/>
  <cols>
    <col min="1" max="1" width="10.5703125" style="1" bestFit="1" customWidth="1"/>
    <col min="2" max="2" width="104.140625" style="1" customWidth="1"/>
    <col min="3" max="5" width="13.5703125" style="1" bestFit="1" customWidth="1"/>
    <col min="6" max="11" width="12.7109375" style="1" customWidth="1"/>
    <col min="12" max="16384" width="9.140625" style="1"/>
  </cols>
  <sheetData>
    <row r="1" spans="1:11">
      <c r="A1" s="1" t="s">
        <v>108</v>
      </c>
      <c r="B1" s="1" t="str">
        <f>Info!C2</f>
        <v>სს თიბისი ბანკი</v>
      </c>
    </row>
    <row r="2" spans="1:11">
      <c r="A2" s="1" t="s">
        <v>109</v>
      </c>
      <c r="B2" s="311">
        <f>'1. key ratios'!B2</f>
        <v>45291</v>
      </c>
    </row>
    <row r="4" spans="1:11" ht="13.5" thickBot="1">
      <c r="A4" s="1" t="s">
        <v>352</v>
      </c>
      <c r="B4" s="22" t="s">
        <v>351</v>
      </c>
    </row>
    <row r="5" spans="1:11" ht="30" customHeight="1">
      <c r="A5" s="754"/>
      <c r="B5" s="755"/>
      <c r="C5" s="756" t="s">
        <v>384</v>
      </c>
      <c r="D5" s="756"/>
      <c r="E5" s="756"/>
      <c r="F5" s="756" t="s">
        <v>385</v>
      </c>
      <c r="G5" s="756"/>
      <c r="H5" s="756"/>
      <c r="I5" s="756" t="s">
        <v>386</v>
      </c>
      <c r="J5" s="756"/>
      <c r="K5" s="757"/>
    </row>
    <row r="6" spans="1:11">
      <c r="A6" s="200"/>
      <c r="B6" s="201"/>
      <c r="C6" s="202" t="s">
        <v>26</v>
      </c>
      <c r="D6" s="202" t="s">
        <v>90</v>
      </c>
      <c r="E6" s="202" t="s">
        <v>66</v>
      </c>
      <c r="F6" s="202" t="s">
        <v>26</v>
      </c>
      <c r="G6" s="202" t="s">
        <v>90</v>
      </c>
      <c r="H6" s="202" t="s">
        <v>66</v>
      </c>
      <c r="I6" s="202" t="s">
        <v>26</v>
      </c>
      <c r="J6" s="202" t="s">
        <v>90</v>
      </c>
      <c r="K6" s="204" t="s">
        <v>66</v>
      </c>
    </row>
    <row r="7" spans="1:11">
      <c r="A7" s="205" t="s">
        <v>322</v>
      </c>
      <c r="B7" s="199"/>
      <c r="C7" s="199"/>
      <c r="D7" s="199"/>
      <c r="E7" s="199"/>
      <c r="F7" s="199"/>
      <c r="G7" s="199"/>
      <c r="H7" s="199"/>
      <c r="I7" s="199"/>
      <c r="J7" s="199"/>
      <c r="K7" s="206"/>
    </row>
    <row r="8" spans="1:11">
      <c r="A8" s="198">
        <v>1</v>
      </c>
      <c r="B8" s="186" t="s">
        <v>322</v>
      </c>
      <c r="C8" s="683"/>
      <c r="D8" s="683"/>
      <c r="E8" s="683"/>
      <c r="F8" s="336">
        <v>3132283826.479425</v>
      </c>
      <c r="G8" s="336">
        <v>4063184880.6286201</v>
      </c>
      <c r="H8" s="336">
        <v>7195468707.1080456</v>
      </c>
      <c r="I8" s="336">
        <v>3052982618.2523489</v>
      </c>
      <c r="J8" s="336">
        <v>2372315594.7171741</v>
      </c>
      <c r="K8" s="336">
        <v>5425298212.9695225</v>
      </c>
    </row>
    <row r="9" spans="1:11">
      <c r="A9" s="205" t="s">
        <v>323</v>
      </c>
      <c r="B9" s="199"/>
      <c r="C9" s="684"/>
      <c r="D9" s="684"/>
      <c r="E9" s="684"/>
      <c r="F9" s="684"/>
      <c r="G9" s="684"/>
      <c r="H9" s="684"/>
      <c r="I9" s="684"/>
      <c r="J9" s="684"/>
      <c r="K9" s="685"/>
    </row>
    <row r="10" spans="1:11">
      <c r="A10" s="207">
        <v>2</v>
      </c>
      <c r="B10" s="187" t="s">
        <v>324</v>
      </c>
      <c r="C10" s="336">
        <v>2732892052.9740148</v>
      </c>
      <c r="D10" s="336">
        <v>6389346903.2622833</v>
      </c>
      <c r="E10" s="336">
        <v>9122238956.2362976</v>
      </c>
      <c r="F10" s="336">
        <v>410143274.46195763</v>
      </c>
      <c r="G10" s="336">
        <v>1330385545.3878329</v>
      </c>
      <c r="H10" s="336">
        <v>1740528819.8497906</v>
      </c>
      <c r="I10" s="336">
        <v>2276717387.8680105</v>
      </c>
      <c r="J10" s="336">
        <v>1638053094.0517237</v>
      </c>
      <c r="K10" s="336">
        <v>3914770481.919734</v>
      </c>
    </row>
    <row r="11" spans="1:11">
      <c r="A11" s="207">
        <v>3</v>
      </c>
      <c r="B11" s="187" t="s">
        <v>325</v>
      </c>
      <c r="C11" s="336">
        <v>7303741542.0726242</v>
      </c>
      <c r="D11" s="336">
        <v>6254899752.7038422</v>
      </c>
      <c r="E11" s="336">
        <v>13558641294.776466</v>
      </c>
      <c r="F11" s="336">
        <v>2549558362.2629557</v>
      </c>
      <c r="G11" s="336">
        <v>1615231618.3997219</v>
      </c>
      <c r="H11" s="336">
        <v>4164789980.6626778</v>
      </c>
      <c r="I11" s="336">
        <v>130694710.62545681</v>
      </c>
      <c r="J11" s="336">
        <v>115802681.01913309</v>
      </c>
      <c r="K11" s="336">
        <v>246497391.6445899</v>
      </c>
    </row>
    <row r="12" spans="1:11">
      <c r="A12" s="207">
        <v>4</v>
      </c>
      <c r="B12" s="187" t="s">
        <v>326</v>
      </c>
      <c r="C12" s="336">
        <v>1065778492.3076923</v>
      </c>
      <c r="D12" s="336">
        <v>0</v>
      </c>
      <c r="E12" s="336">
        <v>1065778492.3076923</v>
      </c>
      <c r="F12" s="336">
        <v>0</v>
      </c>
      <c r="G12" s="336">
        <v>0</v>
      </c>
      <c r="H12" s="336">
        <v>0</v>
      </c>
      <c r="I12" s="336">
        <v>0</v>
      </c>
      <c r="J12" s="336">
        <v>0</v>
      </c>
      <c r="K12" s="336">
        <v>0</v>
      </c>
    </row>
    <row r="13" spans="1:11">
      <c r="A13" s="207">
        <v>5</v>
      </c>
      <c r="B13" s="187" t="s">
        <v>327</v>
      </c>
      <c r="C13" s="336">
        <v>1921613126.0895422</v>
      </c>
      <c r="D13" s="336">
        <v>5739320355.7435455</v>
      </c>
      <c r="E13" s="336">
        <v>7660933481.8330879</v>
      </c>
      <c r="F13" s="336">
        <v>365420368.99330699</v>
      </c>
      <c r="G13" s="336">
        <v>2286025259.6455369</v>
      </c>
      <c r="H13" s="336">
        <v>2651445628.638844</v>
      </c>
      <c r="I13" s="336">
        <v>245297959.6426177</v>
      </c>
      <c r="J13" s="336">
        <v>2142482440.1887093</v>
      </c>
      <c r="K13" s="336">
        <v>2387780399.831327</v>
      </c>
    </row>
    <row r="14" spans="1:11">
      <c r="A14" s="207">
        <v>6</v>
      </c>
      <c r="B14" s="187" t="s">
        <v>342</v>
      </c>
      <c r="C14" s="336">
        <v>0</v>
      </c>
      <c r="D14" s="336">
        <v>0</v>
      </c>
      <c r="E14" s="336">
        <v>0</v>
      </c>
      <c r="F14" s="336">
        <v>0</v>
      </c>
      <c r="G14" s="336">
        <v>0</v>
      </c>
      <c r="H14" s="336">
        <v>0</v>
      </c>
      <c r="I14" s="336">
        <v>0</v>
      </c>
      <c r="J14" s="336">
        <v>0</v>
      </c>
      <c r="K14" s="336">
        <v>0</v>
      </c>
    </row>
    <row r="15" spans="1:11">
      <c r="A15" s="207">
        <v>7</v>
      </c>
      <c r="B15" s="187" t="s">
        <v>329</v>
      </c>
      <c r="C15" s="336">
        <v>36631767.182999991</v>
      </c>
      <c r="D15" s="336">
        <v>107058630.90494612</v>
      </c>
      <c r="E15" s="336">
        <v>143690398.08794612</v>
      </c>
      <c r="F15" s="336">
        <v>36631767.183000073</v>
      </c>
      <c r="G15" s="336">
        <v>78418040.54289341</v>
      </c>
      <c r="H15" s="336">
        <v>115049807.72589348</v>
      </c>
      <c r="I15" s="336">
        <v>36934536.41376932</v>
      </c>
      <c r="J15" s="336">
        <v>104879965.94101858</v>
      </c>
      <c r="K15" s="336">
        <v>141814502.35478789</v>
      </c>
    </row>
    <row r="16" spans="1:11">
      <c r="A16" s="207">
        <v>8</v>
      </c>
      <c r="B16" s="188" t="s">
        <v>330</v>
      </c>
      <c r="C16" s="336">
        <v>13060656980.626873</v>
      </c>
      <c r="D16" s="336">
        <v>18490625642.614616</v>
      </c>
      <c r="E16" s="336">
        <v>31551282623.241493</v>
      </c>
      <c r="F16" s="336">
        <v>3361753772.9012203</v>
      </c>
      <c r="G16" s="336">
        <v>5310060463.9759855</v>
      </c>
      <c r="H16" s="336">
        <v>8671814236.8772049</v>
      </c>
      <c r="I16" s="336">
        <v>2689644594.5498543</v>
      </c>
      <c r="J16" s="336">
        <v>4001218181.2005849</v>
      </c>
      <c r="K16" s="336">
        <v>6690862775.7504387</v>
      </c>
    </row>
    <row r="17" spans="1:11">
      <c r="A17" s="205" t="s">
        <v>331</v>
      </c>
      <c r="B17" s="199"/>
      <c r="C17" s="684"/>
      <c r="D17" s="684"/>
      <c r="E17" s="684"/>
      <c r="F17" s="684"/>
      <c r="G17" s="684"/>
      <c r="H17" s="684"/>
      <c r="I17" s="684"/>
      <c r="J17" s="684"/>
      <c r="K17" s="685"/>
    </row>
    <row r="18" spans="1:11">
      <c r="A18" s="207">
        <v>9</v>
      </c>
      <c r="B18" s="187" t="s">
        <v>332</v>
      </c>
      <c r="C18" s="336">
        <v>0</v>
      </c>
      <c r="D18" s="336">
        <v>0</v>
      </c>
      <c r="E18" s="336">
        <v>0</v>
      </c>
      <c r="F18" s="336">
        <v>0</v>
      </c>
      <c r="G18" s="336">
        <v>0</v>
      </c>
      <c r="H18" s="336">
        <v>0</v>
      </c>
      <c r="I18" s="336">
        <v>0</v>
      </c>
      <c r="J18" s="336">
        <v>0</v>
      </c>
      <c r="K18" s="336">
        <v>0</v>
      </c>
    </row>
    <row r="19" spans="1:11">
      <c r="A19" s="207">
        <v>10</v>
      </c>
      <c r="B19" s="187" t="s">
        <v>333</v>
      </c>
      <c r="C19" s="336">
        <v>8640457774.3699646</v>
      </c>
      <c r="D19" s="336">
        <v>10639872981.82905</v>
      </c>
      <c r="E19" s="336">
        <v>19280330756.199013</v>
      </c>
      <c r="F19" s="336">
        <v>213759766.17563239</v>
      </c>
      <c r="G19" s="336">
        <v>92424954.260896519</v>
      </c>
      <c r="H19" s="336">
        <v>306184720.43652892</v>
      </c>
      <c r="I19" s="336">
        <v>293060974.40270936</v>
      </c>
      <c r="J19" s="336">
        <v>1789440796.935374</v>
      </c>
      <c r="K19" s="336">
        <v>2082501771.3380833</v>
      </c>
    </row>
    <row r="20" spans="1:11">
      <c r="A20" s="207">
        <v>11</v>
      </c>
      <c r="B20" s="187" t="s">
        <v>334</v>
      </c>
      <c r="C20" s="336">
        <v>1657405.2743076922</v>
      </c>
      <c r="D20" s="336">
        <v>1754454.5314926056</v>
      </c>
      <c r="E20" s="336">
        <v>3411859.8058002978</v>
      </c>
      <c r="F20" s="336">
        <v>292873372.28702372</v>
      </c>
      <c r="G20" s="336">
        <v>1889702353.7201271</v>
      </c>
      <c r="H20" s="336">
        <v>2182575726.0071507</v>
      </c>
      <c r="I20" s="336">
        <v>292873372.28702366</v>
      </c>
      <c r="J20" s="336">
        <v>1889230973.2507954</v>
      </c>
      <c r="K20" s="336">
        <v>2182104345.5378189</v>
      </c>
    </row>
    <row r="21" spans="1:11" ht="13.5" thickBot="1">
      <c r="A21" s="139">
        <v>12</v>
      </c>
      <c r="B21" s="208" t="s">
        <v>335</v>
      </c>
      <c r="C21" s="336">
        <v>8642115179.6442719</v>
      </c>
      <c r="D21" s="336">
        <v>10641627436.360542</v>
      </c>
      <c r="E21" s="336">
        <v>19283742616.004814</v>
      </c>
      <c r="F21" s="336">
        <v>506633138.46265614</v>
      </c>
      <c r="G21" s="336">
        <v>1982127307.9810236</v>
      </c>
      <c r="H21" s="336">
        <v>2488760446.4436798</v>
      </c>
      <c r="I21" s="336">
        <v>585934346.68973303</v>
      </c>
      <c r="J21" s="336">
        <v>3678671770.1861696</v>
      </c>
      <c r="K21" s="336">
        <v>4264606116.8759022</v>
      </c>
    </row>
    <row r="22" spans="1:11" ht="38.25" customHeight="1" thickBot="1">
      <c r="A22" s="196"/>
      <c r="B22" s="197"/>
      <c r="C22" s="334"/>
      <c r="D22" s="334"/>
      <c r="E22" s="334"/>
      <c r="F22" s="751" t="s">
        <v>336</v>
      </c>
      <c r="G22" s="752"/>
      <c r="H22" s="752"/>
      <c r="I22" s="751" t="s">
        <v>337</v>
      </c>
      <c r="J22" s="752"/>
      <c r="K22" s="753"/>
    </row>
    <row r="23" spans="1:11">
      <c r="A23" s="192">
        <v>13</v>
      </c>
      <c r="B23" s="189" t="s">
        <v>322</v>
      </c>
      <c r="C23" s="686"/>
      <c r="D23" s="686"/>
      <c r="E23" s="686"/>
      <c r="F23" s="336">
        <v>3132283826.479425</v>
      </c>
      <c r="G23" s="336">
        <v>4063184880.6286201</v>
      </c>
      <c r="H23" s="336">
        <v>7195468707.1080456</v>
      </c>
      <c r="I23" s="336">
        <v>3052982618.2523489</v>
      </c>
      <c r="J23" s="336">
        <v>2372315594.7171741</v>
      </c>
      <c r="K23" s="336">
        <v>5425298212.9695225</v>
      </c>
    </row>
    <row r="24" spans="1:11" ht="13.5" thickBot="1">
      <c r="A24" s="193">
        <v>14</v>
      </c>
      <c r="B24" s="190" t="s">
        <v>338</v>
      </c>
      <c r="C24" s="687"/>
      <c r="D24" s="688"/>
      <c r="E24" s="689"/>
      <c r="F24" s="336">
        <v>2855120634.4385643</v>
      </c>
      <c r="G24" s="336">
        <v>3327933155.9949617</v>
      </c>
      <c r="H24" s="336">
        <v>6183053790.4335251</v>
      </c>
      <c r="I24" s="336">
        <v>2103710247.8601213</v>
      </c>
      <c r="J24" s="336">
        <v>1000304545.3001462</v>
      </c>
      <c r="K24" s="336">
        <v>2426256658.8745365</v>
      </c>
    </row>
    <row r="25" spans="1:11" ht="13.5" thickBot="1">
      <c r="A25" s="194">
        <v>15</v>
      </c>
      <c r="B25" s="191" t="s">
        <v>339</v>
      </c>
      <c r="C25" s="690"/>
      <c r="D25" s="690"/>
      <c r="E25" s="690"/>
      <c r="F25" s="691">
        <v>1.0970758253426172</v>
      </c>
      <c r="G25" s="691">
        <v>1.2209334413190274</v>
      </c>
      <c r="H25" s="691">
        <v>1.1637402731706681</v>
      </c>
      <c r="I25" s="691">
        <v>1.4512372230718658</v>
      </c>
      <c r="J25" s="691">
        <v>2.3715933371124982</v>
      </c>
      <c r="K25" s="691">
        <v>2.2360776190455245</v>
      </c>
    </row>
    <row r="28" spans="1:11" ht="38.25">
      <c r="B28" s="16"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N22"/>
  <sheetViews>
    <sheetView zoomScale="85" zoomScaleNormal="85" workbookViewId="0">
      <pane xSplit="1" ySplit="5" topLeftCell="B6" activePane="bottomRight" state="frozen"/>
      <selection pane="topRight" activeCell="B1" sqref="B1"/>
      <selection pane="bottomLeft" activeCell="A5" sqref="A5"/>
      <selection pane="bottomRight" activeCell="B6" sqref="B6"/>
    </sheetView>
  </sheetViews>
  <sheetFormatPr defaultColWidth="9.140625" defaultRowHeight="15"/>
  <cols>
    <col min="1" max="1" width="10.5703125" style="30" bestFit="1" customWidth="1"/>
    <col min="2" max="2" width="95" style="30" customWidth="1"/>
    <col min="3" max="3" width="13.85546875" style="30" bestFit="1" customWidth="1"/>
    <col min="4" max="4" width="10" style="30" bestFit="1" customWidth="1"/>
    <col min="5" max="5" width="18.28515625" style="30" bestFit="1" customWidth="1"/>
    <col min="6" max="13" width="10.7109375" style="30" customWidth="1"/>
    <col min="14" max="14" width="31" style="30" bestFit="1" customWidth="1"/>
    <col min="15" max="16384" width="9.140625" style="8"/>
  </cols>
  <sheetData>
    <row r="1" spans="1:14">
      <c r="A1" s="1" t="s">
        <v>108</v>
      </c>
      <c r="B1" s="30" t="str">
        <f>Info!C2</f>
        <v>სს თიბისი ბანკი</v>
      </c>
    </row>
    <row r="2" spans="1:14" ht="14.25" customHeight="1">
      <c r="A2" s="30" t="s">
        <v>109</v>
      </c>
      <c r="B2" s="311">
        <f>'1. key ratios'!B2</f>
        <v>45291</v>
      </c>
    </row>
    <row r="3" spans="1:14" ht="14.25" customHeight="1"/>
    <row r="4" spans="1:14" ht="15.75" thickBot="1">
      <c r="A4" s="1" t="s">
        <v>262</v>
      </c>
      <c r="B4" s="46" t="s">
        <v>74</v>
      </c>
    </row>
    <row r="5" spans="1:14" s="18" customFormat="1" ht="12.75">
      <c r="A5" s="103"/>
      <c r="B5" s="104"/>
      <c r="C5" s="105" t="s">
        <v>0</v>
      </c>
      <c r="D5" s="105" t="s">
        <v>1</v>
      </c>
      <c r="E5" s="105" t="s">
        <v>2</v>
      </c>
      <c r="F5" s="105" t="s">
        <v>3</v>
      </c>
      <c r="G5" s="105" t="s">
        <v>4</v>
      </c>
      <c r="H5" s="105" t="s">
        <v>5</v>
      </c>
      <c r="I5" s="105" t="s">
        <v>145</v>
      </c>
      <c r="J5" s="105" t="s">
        <v>146</v>
      </c>
      <c r="K5" s="105" t="s">
        <v>147</v>
      </c>
      <c r="L5" s="105" t="s">
        <v>148</v>
      </c>
      <c r="M5" s="105" t="s">
        <v>149</v>
      </c>
      <c r="N5" s="106" t="s">
        <v>150</v>
      </c>
    </row>
    <row r="6" spans="1:14" ht="60">
      <c r="A6" s="95"/>
      <c r="B6" s="56"/>
      <c r="C6" s="57" t="s">
        <v>84</v>
      </c>
      <c r="D6" s="58" t="s">
        <v>73</v>
      </c>
      <c r="E6" s="59" t="s">
        <v>83</v>
      </c>
      <c r="F6" s="60">
        <v>0</v>
      </c>
      <c r="G6" s="60">
        <v>0.2</v>
      </c>
      <c r="H6" s="60">
        <v>0.35</v>
      </c>
      <c r="I6" s="60">
        <v>0.5</v>
      </c>
      <c r="J6" s="60">
        <v>0.75</v>
      </c>
      <c r="K6" s="60">
        <v>1</v>
      </c>
      <c r="L6" s="60">
        <v>1.5</v>
      </c>
      <c r="M6" s="60">
        <v>2.5</v>
      </c>
      <c r="N6" s="96" t="s">
        <v>74</v>
      </c>
    </row>
    <row r="7" spans="1:14">
      <c r="A7" s="97">
        <v>1</v>
      </c>
      <c r="B7" s="61" t="s">
        <v>75</v>
      </c>
      <c r="C7" s="167">
        <f>SUM(C8:C13)</f>
        <v>3893504044.0535464</v>
      </c>
      <c r="D7" s="56"/>
      <c r="E7" s="170">
        <f t="shared" ref="E7:M7" si="0">SUM(E8:E13)</f>
        <v>120349567.79972357</v>
      </c>
      <c r="F7" s="167">
        <f>SUM(F8:F13)</f>
        <v>23565963.921944</v>
      </c>
      <c r="G7" s="167">
        <f t="shared" si="0"/>
        <v>44476169.598049797</v>
      </c>
      <c r="H7" s="167">
        <f t="shared" si="0"/>
        <v>0</v>
      </c>
      <c r="I7" s="167">
        <f t="shared" si="0"/>
        <v>3168715.4143163199</v>
      </c>
      <c r="J7" s="167">
        <f t="shared" si="0"/>
        <v>0</v>
      </c>
      <c r="K7" s="167">
        <f t="shared" si="0"/>
        <v>49138718.865413435</v>
      </c>
      <c r="L7" s="167">
        <f t="shared" si="0"/>
        <v>0</v>
      </c>
      <c r="M7" s="167">
        <f t="shared" si="0"/>
        <v>0</v>
      </c>
      <c r="N7" s="98">
        <f>SUM(N8:N13)</f>
        <v>59618310.492181554</v>
      </c>
    </row>
    <row r="8" spans="1:14">
      <c r="A8" s="97">
        <v>1.1000000000000001</v>
      </c>
      <c r="B8" s="62" t="s">
        <v>76</v>
      </c>
      <c r="C8" s="168">
        <v>2941097973.7025256</v>
      </c>
      <c r="D8" s="652">
        <v>0.02</v>
      </c>
      <c r="E8" s="170">
        <f>C8*D8</f>
        <v>58821959.474050514</v>
      </c>
      <c r="F8" s="653">
        <v>3122058</v>
      </c>
      <c r="G8" s="653">
        <v>44476169.598049797</v>
      </c>
      <c r="H8" s="653">
        <v>0</v>
      </c>
      <c r="I8" s="653">
        <v>1245794.4143163201</v>
      </c>
      <c r="J8" s="653">
        <v>0</v>
      </c>
      <c r="K8" s="653">
        <v>9977937.4616843909</v>
      </c>
      <c r="L8" s="653">
        <v>0</v>
      </c>
      <c r="M8" s="653">
        <v>0</v>
      </c>
      <c r="N8" s="98">
        <f>SUMPRODUCT($F$6:$M$6,F8:M8)</f>
        <v>19496068.588452511</v>
      </c>
    </row>
    <row r="9" spans="1:14">
      <c r="A9" s="97">
        <v>1.2</v>
      </c>
      <c r="B9" s="62" t="s">
        <v>77</v>
      </c>
      <c r="C9" s="168">
        <v>664684428.01282096</v>
      </c>
      <c r="D9" s="652">
        <v>0.05</v>
      </c>
      <c r="E9" s="170">
        <f>C9*D9</f>
        <v>33234221.40064105</v>
      </c>
      <c r="F9" s="653">
        <v>0</v>
      </c>
      <c r="G9" s="653">
        <v>0</v>
      </c>
      <c r="H9" s="653">
        <v>0</v>
      </c>
      <c r="I9" s="653">
        <v>0</v>
      </c>
      <c r="J9" s="653">
        <v>0</v>
      </c>
      <c r="K9" s="653">
        <v>33234221.400641046</v>
      </c>
      <c r="L9" s="653">
        <v>0</v>
      </c>
      <c r="M9" s="653">
        <v>0</v>
      </c>
      <c r="N9" s="98">
        <f t="shared" ref="N9:N12" si="1">SUMPRODUCT($F$6:$M$6,F9:M9)</f>
        <v>33234221.400641046</v>
      </c>
    </row>
    <row r="10" spans="1:14">
      <c r="A10" s="97">
        <v>1.3</v>
      </c>
      <c r="B10" s="62" t="s">
        <v>78</v>
      </c>
      <c r="C10" s="168">
        <v>152253000.0386</v>
      </c>
      <c r="D10" s="652">
        <v>0.08</v>
      </c>
      <c r="E10" s="170">
        <f>C10*D10</f>
        <v>12180240.003087999</v>
      </c>
      <c r="F10" s="653">
        <v>6253680</v>
      </c>
      <c r="G10" s="653">
        <v>0</v>
      </c>
      <c r="H10" s="653">
        <v>0</v>
      </c>
      <c r="I10" s="653">
        <v>0</v>
      </c>
      <c r="J10" s="653">
        <v>0</v>
      </c>
      <c r="K10" s="653">
        <v>5926560.0030880002</v>
      </c>
      <c r="L10" s="653">
        <v>0</v>
      </c>
      <c r="M10" s="653">
        <v>0</v>
      </c>
      <c r="N10" s="98">
        <f>SUMPRODUCT($F$6:$M$6,F10:M10)</f>
        <v>5926560.0030880002</v>
      </c>
    </row>
    <row r="11" spans="1:14">
      <c r="A11" s="97">
        <v>1.4</v>
      </c>
      <c r="B11" s="62" t="s">
        <v>79</v>
      </c>
      <c r="C11" s="168">
        <v>95082100</v>
      </c>
      <c r="D11" s="652">
        <v>0.11</v>
      </c>
      <c r="E11" s="170">
        <f>C11*D11</f>
        <v>10459031</v>
      </c>
      <c r="F11" s="653">
        <v>8536110</v>
      </c>
      <c r="G11" s="653">
        <v>0</v>
      </c>
      <c r="H11" s="653">
        <v>0</v>
      </c>
      <c r="I11" s="653">
        <v>1922921</v>
      </c>
      <c r="J11" s="653">
        <v>0</v>
      </c>
      <c r="K11" s="653">
        <v>0</v>
      </c>
      <c r="L11" s="653">
        <v>0</v>
      </c>
      <c r="M11" s="653">
        <v>0</v>
      </c>
      <c r="N11" s="98">
        <f t="shared" si="1"/>
        <v>961460.5</v>
      </c>
    </row>
    <row r="12" spans="1:14">
      <c r="A12" s="97">
        <v>1.5</v>
      </c>
      <c r="B12" s="62" t="s">
        <v>80</v>
      </c>
      <c r="C12" s="168">
        <v>40386542.299599998</v>
      </c>
      <c r="D12" s="652">
        <v>0.14000000000000001</v>
      </c>
      <c r="E12" s="170">
        <f>C12*D12</f>
        <v>5654115.9219439998</v>
      </c>
      <c r="F12" s="653">
        <v>5654115.9219439998</v>
      </c>
      <c r="G12" s="653">
        <v>0</v>
      </c>
      <c r="H12" s="653">
        <v>0</v>
      </c>
      <c r="I12" s="653">
        <v>0</v>
      </c>
      <c r="J12" s="653">
        <v>0</v>
      </c>
      <c r="K12" s="653">
        <v>0</v>
      </c>
      <c r="L12" s="653">
        <v>0</v>
      </c>
      <c r="M12" s="653">
        <v>0</v>
      </c>
      <c r="N12" s="98">
        <f t="shared" si="1"/>
        <v>0</v>
      </c>
    </row>
    <row r="13" spans="1:14">
      <c r="A13" s="97">
        <v>1.6</v>
      </c>
      <c r="B13" s="63" t="s">
        <v>81</v>
      </c>
      <c r="C13" s="168">
        <v>0</v>
      </c>
      <c r="D13" s="64"/>
      <c r="E13" s="168"/>
      <c r="F13" s="653">
        <v>0</v>
      </c>
      <c r="G13" s="653">
        <v>0</v>
      </c>
      <c r="H13" s="653">
        <v>0</v>
      </c>
      <c r="I13" s="653">
        <v>0</v>
      </c>
      <c r="J13" s="653">
        <v>0</v>
      </c>
      <c r="K13" s="653">
        <v>0</v>
      </c>
      <c r="L13" s="653">
        <v>0</v>
      </c>
      <c r="M13" s="653">
        <v>0</v>
      </c>
      <c r="N13" s="98">
        <f>SUMPRODUCT($F$6:$M$6,F13:M13)</f>
        <v>0</v>
      </c>
    </row>
    <row r="14" spans="1:14">
      <c r="A14" s="97">
        <v>2</v>
      </c>
      <c r="B14" s="65" t="s">
        <v>82</v>
      </c>
      <c r="C14" s="167">
        <f>SUM(C15:C20)</f>
        <v>19636980</v>
      </c>
      <c r="D14" s="56"/>
      <c r="E14" s="170">
        <f t="shared" ref="E14:M14" si="2">SUM(E15:E20)</f>
        <v>618862.4</v>
      </c>
      <c r="F14" s="653">
        <f t="shared" si="2"/>
        <v>0</v>
      </c>
      <c r="G14" s="653">
        <f t="shared" si="2"/>
        <v>0</v>
      </c>
      <c r="H14" s="653">
        <f t="shared" si="2"/>
        <v>0</v>
      </c>
      <c r="I14" s="653">
        <f t="shared" si="2"/>
        <v>618862.39999999991</v>
      </c>
      <c r="J14" s="653">
        <f t="shared" si="2"/>
        <v>0</v>
      </c>
      <c r="K14" s="653">
        <f t="shared" si="2"/>
        <v>0</v>
      </c>
      <c r="L14" s="653">
        <f t="shared" si="2"/>
        <v>0</v>
      </c>
      <c r="M14" s="653">
        <f t="shared" si="2"/>
        <v>0</v>
      </c>
      <c r="N14" s="98">
        <f>SUM(N15:N20)</f>
        <v>309431.19999999995</v>
      </c>
    </row>
    <row r="15" spans="1:14">
      <c r="A15" s="97">
        <v>2.1</v>
      </c>
      <c r="B15" s="63" t="s">
        <v>76</v>
      </c>
      <c r="C15" s="168">
        <v>0</v>
      </c>
      <c r="D15" s="652">
        <v>5.0000000000000001E-3</v>
      </c>
      <c r="E15" s="170">
        <f>C15*D15</f>
        <v>0</v>
      </c>
      <c r="F15" s="653">
        <v>0</v>
      </c>
      <c r="G15" s="653">
        <v>0</v>
      </c>
      <c r="H15" s="653">
        <v>0</v>
      </c>
      <c r="I15" s="653">
        <v>0</v>
      </c>
      <c r="J15" s="653">
        <v>0</v>
      </c>
      <c r="K15" s="653">
        <v>0</v>
      </c>
      <c r="L15" s="653">
        <v>0</v>
      </c>
      <c r="M15" s="653">
        <v>0</v>
      </c>
      <c r="N15" s="98">
        <f>SUMPRODUCT($F$6:$M$6,F15:M15)</f>
        <v>0</v>
      </c>
    </row>
    <row r="16" spans="1:14">
      <c r="A16" s="97">
        <v>2.2000000000000002</v>
      </c>
      <c r="B16" s="63" t="s">
        <v>77</v>
      </c>
      <c r="C16" s="168">
        <v>0</v>
      </c>
      <c r="D16" s="652">
        <v>0.01</v>
      </c>
      <c r="E16" s="170">
        <f>C16*D16</f>
        <v>0</v>
      </c>
      <c r="F16" s="653">
        <v>0</v>
      </c>
      <c r="G16" s="653">
        <v>0</v>
      </c>
      <c r="H16" s="653">
        <v>0</v>
      </c>
      <c r="I16" s="653">
        <v>0</v>
      </c>
      <c r="J16" s="653">
        <v>0</v>
      </c>
      <c r="K16" s="653">
        <v>0</v>
      </c>
      <c r="L16" s="653">
        <v>0</v>
      </c>
      <c r="M16" s="653">
        <v>0</v>
      </c>
      <c r="N16" s="98">
        <f t="shared" ref="N16:N20" si="3">SUMPRODUCT($F$6:$M$6,F16:M16)</f>
        <v>0</v>
      </c>
    </row>
    <row r="17" spans="1:14">
      <c r="A17" s="97">
        <v>2.2999999999999998</v>
      </c>
      <c r="B17" s="63" t="s">
        <v>78</v>
      </c>
      <c r="C17" s="168">
        <v>8330840</v>
      </c>
      <c r="D17" s="652">
        <v>0.02</v>
      </c>
      <c r="E17" s="170">
        <f>C17*D17</f>
        <v>166616.80000000002</v>
      </c>
      <c r="F17" s="653">
        <v>0</v>
      </c>
      <c r="G17" s="653">
        <v>0</v>
      </c>
      <c r="H17" s="653">
        <v>0</v>
      </c>
      <c r="I17" s="653">
        <v>166616.79999999999</v>
      </c>
      <c r="J17" s="653">
        <v>0</v>
      </c>
      <c r="K17" s="653">
        <v>0</v>
      </c>
      <c r="L17" s="653">
        <v>0</v>
      </c>
      <c r="M17" s="653">
        <v>0</v>
      </c>
      <c r="N17" s="98">
        <f t="shared" si="3"/>
        <v>83308.399999999994</v>
      </c>
    </row>
    <row r="18" spans="1:14">
      <c r="A18" s="97">
        <v>2.4</v>
      </c>
      <c r="B18" s="63" t="s">
        <v>79</v>
      </c>
      <c r="C18" s="168">
        <v>0</v>
      </c>
      <c r="D18" s="652">
        <v>0.03</v>
      </c>
      <c r="E18" s="170">
        <f>C18*D18</f>
        <v>0</v>
      </c>
      <c r="F18" s="653">
        <v>0</v>
      </c>
      <c r="G18" s="653">
        <v>0</v>
      </c>
      <c r="H18" s="653">
        <v>0</v>
      </c>
      <c r="I18" s="653">
        <v>0</v>
      </c>
      <c r="J18" s="653">
        <v>0</v>
      </c>
      <c r="K18" s="653">
        <v>0</v>
      </c>
      <c r="L18" s="653">
        <v>0</v>
      </c>
      <c r="M18" s="653">
        <v>0</v>
      </c>
      <c r="N18" s="98">
        <f t="shared" si="3"/>
        <v>0</v>
      </c>
    </row>
    <row r="19" spans="1:14">
      <c r="A19" s="97">
        <v>2.5</v>
      </c>
      <c r="B19" s="63" t="s">
        <v>80</v>
      </c>
      <c r="C19" s="168">
        <v>11306140</v>
      </c>
      <c r="D19" s="652">
        <v>0.04</v>
      </c>
      <c r="E19" s="170">
        <f>C19*D19</f>
        <v>452245.60000000003</v>
      </c>
      <c r="F19" s="653">
        <v>0</v>
      </c>
      <c r="G19" s="653">
        <v>0</v>
      </c>
      <c r="H19" s="653">
        <v>0</v>
      </c>
      <c r="I19" s="653">
        <v>452245.6</v>
      </c>
      <c r="J19" s="653">
        <v>0</v>
      </c>
      <c r="K19" s="653">
        <v>0</v>
      </c>
      <c r="L19" s="653">
        <v>0</v>
      </c>
      <c r="M19" s="653">
        <v>0</v>
      </c>
      <c r="N19" s="98">
        <f t="shared" si="3"/>
        <v>226122.8</v>
      </c>
    </row>
    <row r="20" spans="1:14">
      <c r="A20" s="97">
        <v>2.6</v>
      </c>
      <c r="B20" s="63" t="s">
        <v>81</v>
      </c>
      <c r="C20" s="168">
        <v>0</v>
      </c>
      <c r="D20" s="64"/>
      <c r="E20" s="171"/>
      <c r="F20" s="653">
        <v>0</v>
      </c>
      <c r="G20" s="653">
        <v>0</v>
      </c>
      <c r="H20" s="653">
        <v>0</v>
      </c>
      <c r="I20" s="653">
        <v>0</v>
      </c>
      <c r="J20" s="653">
        <v>0</v>
      </c>
      <c r="K20" s="653">
        <v>0</v>
      </c>
      <c r="L20" s="653">
        <v>0</v>
      </c>
      <c r="M20" s="653">
        <v>0</v>
      </c>
      <c r="N20" s="98">
        <f t="shared" si="3"/>
        <v>0</v>
      </c>
    </row>
    <row r="21" spans="1:14" ht="15.75" thickBot="1">
      <c r="A21" s="99">
        <v>3</v>
      </c>
      <c r="B21" s="100" t="s">
        <v>66</v>
      </c>
      <c r="C21" s="169">
        <f>C14+C7</f>
        <v>3913141024.0535464</v>
      </c>
      <c r="D21" s="101"/>
      <c r="E21" s="172">
        <f>E14+E7</f>
        <v>120968430.19972357</v>
      </c>
      <c r="F21" s="654">
        <f>F7+F14</f>
        <v>23565963.921944</v>
      </c>
      <c r="G21" s="654">
        <f t="shared" ref="G21:L21" si="4">G7+G14</f>
        <v>44476169.598049797</v>
      </c>
      <c r="H21" s="654">
        <f t="shared" si="4"/>
        <v>0</v>
      </c>
      <c r="I21" s="654">
        <f t="shared" si="4"/>
        <v>3787577.8143163198</v>
      </c>
      <c r="J21" s="654">
        <f t="shared" si="4"/>
        <v>0</v>
      </c>
      <c r="K21" s="654">
        <f t="shared" si="4"/>
        <v>49138718.865413435</v>
      </c>
      <c r="L21" s="654">
        <f t="shared" si="4"/>
        <v>0</v>
      </c>
      <c r="M21" s="654">
        <f>M7+M14</f>
        <v>0</v>
      </c>
      <c r="N21" s="102">
        <f>N14+N7</f>
        <v>59927741.692181557</v>
      </c>
    </row>
    <row r="22" spans="1:14">
      <c r="E22" s="173"/>
      <c r="F22" s="631"/>
      <c r="G22" s="631"/>
      <c r="H22" s="631"/>
      <c r="I22" s="631"/>
      <c r="J22" s="631"/>
      <c r="K22" s="631"/>
      <c r="L22" s="631"/>
      <c r="M22" s="631"/>
    </row>
  </sheetData>
  <conditionalFormatting sqref="E8:E12">
    <cfRule type="expression" dxfId="28" priority="2">
      <formula>(C8*D8)&lt;&gt;SUM(#REF!)</formula>
    </cfRule>
  </conditionalFormatting>
  <conditionalFormatting sqref="E15:E19">
    <cfRule type="expression" dxfId="27" priority="1">
      <formula>(C15*D15)&lt;&gt;SUM(#REF!)</formula>
    </cfRule>
  </conditionalFormatting>
  <conditionalFormatting sqref="E20">
    <cfRule type="expression" dxfId="26" priority="3">
      <formula>$E$88&lt;&gt;SUM(#REF!)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E43"/>
  <sheetViews>
    <sheetView zoomScale="85" zoomScaleNormal="85" workbookViewId="0"/>
  </sheetViews>
  <sheetFormatPr defaultRowHeight="15"/>
  <cols>
    <col min="1" max="1" width="11.42578125" customWidth="1"/>
    <col min="2" max="2" width="76.85546875" style="2" customWidth="1"/>
    <col min="3" max="3" width="22.85546875" customWidth="1"/>
  </cols>
  <sheetData>
    <row r="1" spans="1:5">
      <c r="A1" s="1" t="s">
        <v>108</v>
      </c>
      <c r="B1" t="str">
        <f>Info!C2</f>
        <v>სს თიბისი ბანკი</v>
      </c>
    </row>
    <row r="2" spans="1:5">
      <c r="A2" s="1" t="s">
        <v>109</v>
      </c>
      <c r="B2" s="311">
        <f>'1. key ratios'!B2</f>
        <v>45291</v>
      </c>
    </row>
    <row r="3" spans="1:5">
      <c r="A3" s="1"/>
      <c r="B3"/>
    </row>
    <row r="4" spans="1:5">
      <c r="A4" s="1" t="s">
        <v>428</v>
      </c>
      <c r="B4" t="s">
        <v>387</v>
      </c>
    </row>
    <row r="5" spans="1:5">
      <c r="A5" s="248"/>
      <c r="B5" s="248" t="s">
        <v>388</v>
      </c>
      <c r="C5" s="260"/>
    </row>
    <row r="6" spans="1:5">
      <c r="A6" s="249">
        <v>1</v>
      </c>
      <c r="B6" s="261" t="s">
        <v>440</v>
      </c>
      <c r="C6" s="262">
        <v>31350171381.190666</v>
      </c>
      <c r="E6" s="612"/>
    </row>
    <row r="7" spans="1:5">
      <c r="A7" s="249">
        <v>2</v>
      </c>
      <c r="B7" s="261" t="s">
        <v>389</v>
      </c>
      <c r="C7" s="262">
        <v>-366730668.32160008</v>
      </c>
      <c r="E7" s="612"/>
    </row>
    <row r="8" spans="1:5">
      <c r="A8" s="250">
        <v>3</v>
      </c>
      <c r="B8" s="263" t="s">
        <v>390</v>
      </c>
      <c r="C8" s="264">
        <f>C6+C7</f>
        <v>30983440712.869064</v>
      </c>
      <c r="E8" s="612"/>
    </row>
    <row r="9" spans="1:5">
      <c r="A9" s="251"/>
      <c r="B9" s="251" t="s">
        <v>391</v>
      </c>
      <c r="C9" s="265"/>
      <c r="E9" s="612"/>
    </row>
    <row r="10" spans="1:5">
      <c r="A10" s="252">
        <v>4</v>
      </c>
      <c r="B10" s="266" t="s">
        <v>392</v>
      </c>
      <c r="C10" s="262">
        <v>0</v>
      </c>
      <c r="E10" s="612"/>
    </row>
    <row r="11" spans="1:5">
      <c r="A11" s="252">
        <v>5</v>
      </c>
      <c r="B11" s="267" t="s">
        <v>393</v>
      </c>
      <c r="C11" s="262">
        <v>0</v>
      </c>
      <c r="E11" s="612"/>
    </row>
    <row r="12" spans="1:5">
      <c r="A12" s="252" t="s">
        <v>394</v>
      </c>
      <c r="B12" s="261" t="s">
        <v>395</v>
      </c>
      <c r="C12" s="264">
        <f>'15. CCR'!E21</f>
        <v>120968430.19972357</v>
      </c>
      <c r="E12" s="612"/>
    </row>
    <row r="13" spans="1:5">
      <c r="A13" s="253">
        <v>6</v>
      </c>
      <c r="B13" s="268" t="s">
        <v>396</v>
      </c>
      <c r="C13" s="262">
        <v>0</v>
      </c>
      <c r="E13" s="612"/>
    </row>
    <row r="14" spans="1:5">
      <c r="A14" s="253">
        <v>7</v>
      </c>
      <c r="B14" s="269" t="s">
        <v>397</v>
      </c>
      <c r="C14" s="262">
        <v>0</v>
      </c>
      <c r="E14" s="612"/>
    </row>
    <row r="15" spans="1:5">
      <c r="A15" s="254">
        <v>8</v>
      </c>
      <c r="B15" s="261" t="s">
        <v>398</v>
      </c>
      <c r="C15" s="262">
        <v>0</v>
      </c>
      <c r="E15" s="612"/>
    </row>
    <row r="16" spans="1:5" ht="24">
      <c r="A16" s="253">
        <v>9</v>
      </c>
      <c r="B16" s="269" t="s">
        <v>399</v>
      </c>
      <c r="C16" s="262">
        <v>0</v>
      </c>
      <c r="E16" s="612"/>
    </row>
    <row r="17" spans="1:5">
      <c r="A17" s="253">
        <v>10</v>
      </c>
      <c r="B17" s="269" t="s">
        <v>400</v>
      </c>
      <c r="C17" s="262">
        <v>0</v>
      </c>
      <c r="E17" s="612"/>
    </row>
    <row r="18" spans="1:5">
      <c r="A18" s="255">
        <v>11</v>
      </c>
      <c r="B18" s="270" t="s">
        <v>401</v>
      </c>
      <c r="C18" s="264">
        <f>SUM(C10:C17)</f>
        <v>120968430.19972357</v>
      </c>
      <c r="E18" s="612"/>
    </row>
    <row r="19" spans="1:5">
      <c r="A19" s="251"/>
      <c r="B19" s="251" t="s">
        <v>402</v>
      </c>
      <c r="C19" s="271"/>
      <c r="E19" s="612"/>
    </row>
    <row r="20" spans="1:5">
      <c r="A20" s="253">
        <v>12</v>
      </c>
      <c r="B20" s="266" t="s">
        <v>403</v>
      </c>
      <c r="C20" s="262">
        <v>0</v>
      </c>
      <c r="E20" s="612"/>
    </row>
    <row r="21" spans="1:5">
      <c r="A21" s="253">
        <v>13</v>
      </c>
      <c r="B21" s="266" t="s">
        <v>404</v>
      </c>
      <c r="C21" s="262">
        <v>0</v>
      </c>
      <c r="E21" s="612"/>
    </row>
    <row r="22" spans="1:5">
      <c r="A22" s="253">
        <v>14</v>
      </c>
      <c r="B22" s="266" t="s">
        <v>405</v>
      </c>
      <c r="C22" s="262">
        <v>0</v>
      </c>
      <c r="E22" s="612"/>
    </row>
    <row r="23" spans="1:5" ht="24">
      <c r="A23" s="253" t="s">
        <v>406</v>
      </c>
      <c r="B23" s="266" t="s">
        <v>407</v>
      </c>
      <c r="C23" s="262">
        <v>0</v>
      </c>
      <c r="E23" s="612"/>
    </row>
    <row r="24" spans="1:5">
      <c r="A24" s="253">
        <v>15</v>
      </c>
      <c r="B24" s="266" t="s">
        <v>408</v>
      </c>
      <c r="C24" s="262">
        <v>0</v>
      </c>
      <c r="E24" s="612"/>
    </row>
    <row r="25" spans="1:5">
      <c r="A25" s="253" t="s">
        <v>409</v>
      </c>
      <c r="B25" s="261" t="s">
        <v>410</v>
      </c>
      <c r="C25" s="262">
        <v>0</v>
      </c>
      <c r="E25" s="612"/>
    </row>
    <row r="26" spans="1:5">
      <c r="A26" s="255">
        <v>16</v>
      </c>
      <c r="B26" s="270" t="s">
        <v>411</v>
      </c>
      <c r="C26" s="264">
        <f>SUM(C20:C25)</f>
        <v>0</v>
      </c>
      <c r="E26" s="612"/>
    </row>
    <row r="27" spans="1:5">
      <c r="A27" s="251"/>
      <c r="B27" s="251" t="s">
        <v>412</v>
      </c>
      <c r="C27" s="265"/>
      <c r="E27" s="612"/>
    </row>
    <row r="28" spans="1:5">
      <c r="A28" s="252">
        <v>17</v>
      </c>
      <c r="B28" s="261" t="s">
        <v>413</v>
      </c>
      <c r="C28" s="262">
        <v>3468956155.4900002</v>
      </c>
      <c r="E28" s="612"/>
    </row>
    <row r="29" spans="1:5">
      <c r="A29" s="252">
        <v>18</v>
      </c>
      <c r="B29" s="261" t="s">
        <v>414</v>
      </c>
      <c r="C29" s="262">
        <v>-1786952746.8860002</v>
      </c>
      <c r="E29" s="612"/>
    </row>
    <row r="30" spans="1:5">
      <c r="A30" s="255">
        <v>19</v>
      </c>
      <c r="B30" s="270" t="s">
        <v>415</v>
      </c>
      <c r="C30" s="264">
        <f>C28+C29</f>
        <v>1682003408.6040001</v>
      </c>
      <c r="E30" s="612"/>
    </row>
    <row r="31" spans="1:5">
      <c r="A31" s="256"/>
      <c r="B31" s="251" t="s">
        <v>416</v>
      </c>
      <c r="C31" s="265"/>
      <c r="E31" s="612"/>
    </row>
    <row r="32" spans="1:5">
      <c r="A32" s="252" t="s">
        <v>417</v>
      </c>
      <c r="B32" s="266" t="s">
        <v>418</v>
      </c>
      <c r="C32" s="262">
        <v>0</v>
      </c>
      <c r="E32" s="612"/>
    </row>
    <row r="33" spans="1:5">
      <c r="A33" s="252" t="s">
        <v>419</v>
      </c>
      <c r="B33" s="267" t="s">
        <v>420</v>
      </c>
      <c r="C33" s="262">
        <v>0</v>
      </c>
      <c r="E33" s="612"/>
    </row>
    <row r="34" spans="1:5">
      <c r="A34" s="251"/>
      <c r="B34" s="251" t="s">
        <v>421</v>
      </c>
      <c r="C34" s="265"/>
      <c r="E34" s="612"/>
    </row>
    <row r="35" spans="1:5">
      <c r="A35" s="255">
        <v>20</v>
      </c>
      <c r="B35" s="270" t="s">
        <v>86</v>
      </c>
      <c r="C35" s="264">
        <f>'1. key ratios'!C9</f>
        <v>4772913443.5101004</v>
      </c>
      <c r="E35" s="612"/>
    </row>
    <row r="36" spans="1:5">
      <c r="A36" s="255">
        <v>21</v>
      </c>
      <c r="B36" s="270" t="s">
        <v>422</v>
      </c>
      <c r="C36" s="264">
        <f>C8+C18+C26+C30</f>
        <v>32786412551.672787</v>
      </c>
      <c r="E36" s="612"/>
    </row>
    <row r="37" spans="1:5">
      <c r="A37" s="257"/>
      <c r="B37" s="257" t="s">
        <v>387</v>
      </c>
      <c r="C37" s="265"/>
      <c r="E37" s="612"/>
    </row>
    <row r="38" spans="1:5">
      <c r="A38" s="255">
        <v>22</v>
      </c>
      <c r="B38" s="270" t="s">
        <v>387</v>
      </c>
      <c r="C38" s="655">
        <f>IFERROR(C35/C36,0)</f>
        <v>0.1455759588209837</v>
      </c>
      <c r="E38" s="612"/>
    </row>
    <row r="39" spans="1:5">
      <c r="A39" s="257"/>
      <c r="B39" s="257" t="s">
        <v>423</v>
      </c>
      <c r="C39" s="265"/>
      <c r="E39" s="612"/>
    </row>
    <row r="40" spans="1:5">
      <c r="A40" s="258" t="s">
        <v>424</v>
      </c>
      <c r="B40" s="266" t="s">
        <v>425</v>
      </c>
      <c r="C40" s="262">
        <v>0</v>
      </c>
      <c r="E40" s="612"/>
    </row>
    <row r="41" spans="1:5">
      <c r="A41" s="259" t="s">
        <v>426</v>
      </c>
      <c r="B41" s="267" t="s">
        <v>427</v>
      </c>
      <c r="C41" s="262">
        <v>0</v>
      </c>
      <c r="E41" s="612"/>
    </row>
    <row r="43" spans="1:5">
      <c r="B43" s="280" t="s">
        <v>441</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G42"/>
  <sheetViews>
    <sheetView zoomScale="85" zoomScaleNormal="85" workbookViewId="0">
      <pane xSplit="2" ySplit="6" topLeftCell="C7" activePane="bottomRight" state="frozen"/>
      <selection pane="topRight" activeCell="C1" sqref="C1"/>
      <selection pane="bottomLeft" activeCell="A7" sqref="A7"/>
      <selection pane="bottomRight" activeCell="C7" sqref="C7"/>
    </sheetView>
  </sheetViews>
  <sheetFormatPr defaultRowHeight="15"/>
  <cols>
    <col min="1" max="1" width="9.85546875" style="1" bestFit="1" customWidth="1"/>
    <col min="2" max="2" width="82.5703125" style="16" customWidth="1"/>
    <col min="3" max="3" width="13.5703125" style="1" bestFit="1" customWidth="1"/>
    <col min="4" max="4" width="12.7109375" style="1" bestFit="1" customWidth="1"/>
    <col min="5" max="5" width="17.5703125" style="1" customWidth="1"/>
    <col min="6" max="6" width="21.85546875" style="1" customWidth="1"/>
    <col min="7" max="7" width="17.5703125" style="1" customWidth="1"/>
  </cols>
  <sheetData>
    <row r="1" spans="1:7">
      <c r="A1" s="1" t="s">
        <v>108</v>
      </c>
      <c r="B1" s="1" t="str">
        <f>Info!C2</f>
        <v>სს თიბისი ბანკი</v>
      </c>
    </row>
    <row r="2" spans="1:7">
      <c r="A2" s="1" t="s">
        <v>109</v>
      </c>
      <c r="B2" s="311">
        <f>'1. key ratios'!B2</f>
        <v>45291</v>
      </c>
    </row>
    <row r="3" spans="1:7">
      <c r="B3" s="311"/>
    </row>
    <row r="4" spans="1:7" ht="15.75" thickBot="1">
      <c r="A4" s="1" t="s">
        <v>488</v>
      </c>
      <c r="B4" s="178" t="s">
        <v>453</v>
      </c>
    </row>
    <row r="5" spans="1:7">
      <c r="A5" s="314"/>
      <c r="B5" s="315"/>
      <c r="C5" s="758" t="s">
        <v>454</v>
      </c>
      <c r="D5" s="758"/>
      <c r="E5" s="758"/>
      <c r="F5" s="758"/>
      <c r="G5" s="759" t="s">
        <v>455</v>
      </c>
    </row>
    <row r="6" spans="1:7">
      <c r="A6" s="316"/>
      <c r="B6" s="317"/>
      <c r="C6" s="318" t="s">
        <v>456</v>
      </c>
      <c r="D6" s="318" t="s">
        <v>457</v>
      </c>
      <c r="E6" s="318" t="s">
        <v>458</v>
      </c>
      <c r="F6" s="318" t="s">
        <v>459</v>
      </c>
      <c r="G6" s="760"/>
    </row>
    <row r="7" spans="1:7">
      <c r="A7" s="319"/>
      <c r="B7" s="320" t="s">
        <v>460</v>
      </c>
      <c r="C7" s="321"/>
      <c r="D7" s="321"/>
      <c r="E7" s="321"/>
      <c r="F7" s="321"/>
      <c r="G7" s="322"/>
    </row>
    <row r="8" spans="1:7">
      <c r="A8" s="323">
        <v>1</v>
      </c>
      <c r="B8" s="324" t="s">
        <v>461</v>
      </c>
      <c r="C8" s="325">
        <v>4235033443.5101004</v>
      </c>
      <c r="D8" s="325">
        <v>0</v>
      </c>
      <c r="E8" s="325">
        <v>0</v>
      </c>
      <c r="F8" s="325">
        <v>4508789662.2480545</v>
      </c>
      <c r="G8" s="326">
        <v>8743823105.7581539</v>
      </c>
    </row>
    <row r="9" spans="1:7">
      <c r="A9" s="323">
        <v>2</v>
      </c>
      <c r="B9" s="327" t="s">
        <v>85</v>
      </c>
      <c r="C9" s="325">
        <v>4235033443.5101004</v>
      </c>
      <c r="D9" s="325"/>
      <c r="E9" s="325"/>
      <c r="F9" s="325">
        <v>1139267995</v>
      </c>
      <c r="G9" s="326">
        <v>5374301438.5101004</v>
      </c>
    </row>
    <row r="10" spans="1:7">
      <c r="A10" s="323">
        <v>3</v>
      </c>
      <c r="B10" s="327" t="s">
        <v>462</v>
      </c>
      <c r="C10" s="328"/>
      <c r="D10" s="328"/>
      <c r="E10" s="328"/>
      <c r="F10" s="325">
        <v>3369521667.248054</v>
      </c>
      <c r="G10" s="326">
        <v>3369521667.248054</v>
      </c>
    </row>
    <row r="11" spans="1:7" ht="26.25">
      <c r="A11" s="323">
        <v>4</v>
      </c>
      <c r="B11" s="324" t="s">
        <v>463</v>
      </c>
      <c r="C11" s="325">
        <f>SUM(C12:C13)</f>
        <v>5183399628.3573275</v>
      </c>
      <c r="D11" s="325">
        <f t="shared" ref="D11:G11" si="0">SUM(D12:D13)</f>
        <v>2495686247.2016673</v>
      </c>
      <c r="E11" s="325">
        <f t="shared" si="0"/>
        <v>1418638517.8158641</v>
      </c>
      <c r="F11" s="325">
        <f t="shared" si="0"/>
        <v>358917394.39731061</v>
      </c>
      <c r="G11" s="326">
        <f t="shared" si="0"/>
        <v>7821166819.0147886</v>
      </c>
    </row>
    <row r="12" spans="1:7">
      <c r="A12" s="323">
        <v>5</v>
      </c>
      <c r="B12" s="327" t="s">
        <v>464</v>
      </c>
      <c r="C12" s="325">
        <v>3509592876.8954005</v>
      </c>
      <c r="D12" s="329">
        <v>1982994855.3328424</v>
      </c>
      <c r="E12" s="325">
        <v>1162220999.862818</v>
      </c>
      <c r="F12" s="325">
        <v>218182212.63939264</v>
      </c>
      <c r="G12" s="326">
        <v>6529341397.4939308</v>
      </c>
    </row>
    <row r="13" spans="1:7">
      <c r="A13" s="323">
        <v>6</v>
      </c>
      <c r="B13" s="327" t="s">
        <v>465</v>
      </c>
      <c r="C13" s="325">
        <v>1673806751.4619269</v>
      </c>
      <c r="D13" s="329">
        <v>512691391.86882496</v>
      </c>
      <c r="E13" s="325">
        <v>256417517.95304599</v>
      </c>
      <c r="F13" s="325">
        <v>140735181.757918</v>
      </c>
      <c r="G13" s="326">
        <v>1291825421.5208578</v>
      </c>
    </row>
    <row r="14" spans="1:7">
      <c r="A14" s="323">
        <v>7</v>
      </c>
      <c r="B14" s="324" t="s">
        <v>466</v>
      </c>
      <c r="C14" s="325">
        <v>7307857126.0015345</v>
      </c>
      <c r="D14" s="325">
        <v>3180166739.0198183</v>
      </c>
      <c r="E14" s="325">
        <v>467178377.48789042</v>
      </c>
      <c r="F14" s="325">
        <v>4465999.9216679996</v>
      </c>
      <c r="G14" s="326">
        <v>4116910707.6077671</v>
      </c>
    </row>
    <row r="15" spans="1:7" ht="51.75">
      <c r="A15" s="323">
        <v>8</v>
      </c>
      <c r="B15" s="327" t="s">
        <v>467</v>
      </c>
      <c r="C15" s="325">
        <v>7044707739.0023861</v>
      </c>
      <c r="D15" s="329">
        <v>717469298.80359018</v>
      </c>
      <c r="E15" s="325">
        <v>296425164.31600642</v>
      </c>
      <c r="F15" s="325">
        <v>4465999.9216679996</v>
      </c>
      <c r="G15" s="326">
        <v>4031534101.0218253</v>
      </c>
    </row>
    <row r="16" spans="1:7" ht="26.25">
      <c r="A16" s="323">
        <v>9</v>
      </c>
      <c r="B16" s="327" t="s">
        <v>468</v>
      </c>
      <c r="C16" s="325">
        <v>263149386.99914873</v>
      </c>
      <c r="D16" s="329">
        <v>2462697440.216228</v>
      </c>
      <c r="E16" s="325">
        <v>170753213.171884</v>
      </c>
      <c r="F16" s="325">
        <v>0</v>
      </c>
      <c r="G16" s="326">
        <v>85376606.585942</v>
      </c>
    </row>
    <row r="17" spans="1:7">
      <c r="A17" s="323">
        <v>10</v>
      </c>
      <c r="B17" s="324" t="s">
        <v>469</v>
      </c>
      <c r="C17" s="325">
        <v>0</v>
      </c>
      <c r="D17" s="329">
        <v>0</v>
      </c>
      <c r="E17" s="325">
        <v>0</v>
      </c>
      <c r="F17" s="325">
        <v>0</v>
      </c>
      <c r="G17" s="326">
        <v>0</v>
      </c>
    </row>
    <row r="18" spans="1:7">
      <c r="A18" s="323">
        <v>11</v>
      </c>
      <c r="B18" s="324" t="s">
        <v>89</v>
      </c>
      <c r="C18" s="325">
        <f>SUM(C19:C20)</f>
        <v>1280912015.3768215</v>
      </c>
      <c r="D18" s="325">
        <f t="shared" ref="D18:G18" si="1">SUM(D19:D20)</f>
        <v>506574800.12378722</v>
      </c>
      <c r="E18" s="325">
        <f t="shared" si="1"/>
        <v>15395157.233232001</v>
      </c>
      <c r="F18" s="325">
        <f t="shared" si="1"/>
        <v>20425704.715050999</v>
      </c>
      <c r="G18" s="326">
        <f t="shared" si="1"/>
        <v>0</v>
      </c>
    </row>
    <row r="19" spans="1:7">
      <c r="A19" s="323">
        <v>12</v>
      </c>
      <c r="B19" s="327" t="s">
        <v>470</v>
      </c>
      <c r="C19" s="328"/>
      <c r="D19" s="329">
        <v>46165427.190000013</v>
      </c>
      <c r="E19" s="325">
        <v>376436.76999999996</v>
      </c>
      <c r="F19" s="325">
        <v>15904640.029999999</v>
      </c>
      <c r="G19" s="326">
        <v>0</v>
      </c>
    </row>
    <row r="20" spans="1:7" ht="26.25">
      <c r="A20" s="323">
        <v>13</v>
      </c>
      <c r="B20" s="327" t="s">
        <v>471</v>
      </c>
      <c r="C20" s="325">
        <v>1280912015.3768215</v>
      </c>
      <c r="D20" s="325">
        <v>460409372.93378723</v>
      </c>
      <c r="E20" s="325">
        <v>15018720.463232001</v>
      </c>
      <c r="F20" s="325">
        <v>4521064.6850509997</v>
      </c>
      <c r="G20" s="326">
        <v>0</v>
      </c>
    </row>
    <row r="21" spans="1:7">
      <c r="A21" s="330">
        <v>14</v>
      </c>
      <c r="B21" s="331" t="s">
        <v>472</v>
      </c>
      <c r="C21" s="695">
        <f>SUM(C8,C11,C14,C17,C18)</f>
        <v>18007202213.245781</v>
      </c>
      <c r="D21" s="695">
        <f>SUM(D8,D11,D14,D17,D18)</f>
        <v>6182427786.3452721</v>
      </c>
      <c r="E21" s="695">
        <f>SUM(E8,E11,E14,E17,E18)</f>
        <v>1901212052.5369866</v>
      </c>
      <c r="F21" s="695">
        <f>SUM(F8,F11,F14,F17,F18)</f>
        <v>4892598761.2820835</v>
      </c>
      <c r="G21" s="695">
        <f>SUM(G8,G11,G14,G17,G18)</f>
        <v>20681900632.380707</v>
      </c>
    </row>
    <row r="22" spans="1:7">
      <c r="A22" s="332"/>
      <c r="B22" s="350" t="s">
        <v>473</v>
      </c>
      <c r="C22" s="333"/>
      <c r="D22" s="334"/>
      <c r="E22" s="333"/>
      <c r="F22" s="333"/>
      <c r="G22" s="326"/>
    </row>
    <row r="23" spans="1:7">
      <c r="A23" s="323">
        <v>15</v>
      </c>
      <c r="B23" s="324" t="s">
        <v>322</v>
      </c>
      <c r="C23" s="335">
        <v>2484336301.5975766</v>
      </c>
      <c r="D23" s="336">
        <v>5169640665.210144</v>
      </c>
      <c r="E23" s="335">
        <v>0</v>
      </c>
      <c r="F23" s="335">
        <v>0</v>
      </c>
      <c r="G23" s="326">
        <v>223122897.95219293</v>
      </c>
    </row>
    <row r="24" spans="1:7">
      <c r="A24" s="323">
        <v>16</v>
      </c>
      <c r="B24" s="324" t="s">
        <v>474</v>
      </c>
      <c r="C24" s="325">
        <f>SUM(C25:C27,C29,C31)</f>
        <v>34518081.690433994</v>
      </c>
      <c r="D24" s="325">
        <f t="shared" ref="D24:G24" si="2">SUM(D25:D27,D29,D31)</f>
        <v>3681887667.4649892</v>
      </c>
      <c r="E24" s="325">
        <f t="shared" si="2"/>
        <v>2639677547.1526027</v>
      </c>
      <c r="F24" s="325">
        <f t="shared" si="2"/>
        <v>14541232908.36198</v>
      </c>
      <c r="G24" s="326">
        <f t="shared" si="2"/>
        <v>14654033843.649258</v>
      </c>
    </row>
    <row r="25" spans="1:7" ht="26.25">
      <c r="A25" s="323">
        <v>17</v>
      </c>
      <c r="B25" s="327" t="s">
        <v>475</v>
      </c>
      <c r="C25" s="325">
        <v>0</v>
      </c>
      <c r="D25" s="329">
        <v>0</v>
      </c>
      <c r="E25" s="325">
        <v>0</v>
      </c>
      <c r="F25" s="325">
        <v>0</v>
      </c>
      <c r="G25" s="326">
        <v>0</v>
      </c>
    </row>
    <row r="26" spans="1:7" ht="26.25">
      <c r="A26" s="323">
        <v>18</v>
      </c>
      <c r="B26" s="327" t="s">
        <v>476</v>
      </c>
      <c r="C26" s="325">
        <v>34518081.690433994</v>
      </c>
      <c r="D26" s="329">
        <v>750395375.52750182</v>
      </c>
      <c r="E26" s="325">
        <v>108111371.647553</v>
      </c>
      <c r="F26" s="325">
        <v>26870567.226101</v>
      </c>
      <c r="G26" s="326">
        <v>198663271.63256788</v>
      </c>
    </row>
    <row r="27" spans="1:7">
      <c r="A27" s="323">
        <v>19</v>
      </c>
      <c r="B27" s="327" t="s">
        <v>477</v>
      </c>
      <c r="C27" s="325"/>
      <c r="D27" s="329">
        <v>2258012510.6221771</v>
      </c>
      <c r="E27" s="325">
        <v>1977657163.43045</v>
      </c>
      <c r="F27" s="325">
        <v>8297999545.1460886</v>
      </c>
      <c r="G27" s="326">
        <v>9171134450.4004879</v>
      </c>
    </row>
    <row r="28" spans="1:7">
      <c r="A28" s="323">
        <v>20</v>
      </c>
      <c r="B28" s="337" t="s">
        <v>478</v>
      </c>
      <c r="C28" s="325"/>
      <c r="D28" s="329"/>
      <c r="E28" s="325"/>
      <c r="F28" s="325"/>
      <c r="G28" s="326"/>
    </row>
    <row r="29" spans="1:7">
      <c r="A29" s="323">
        <v>21</v>
      </c>
      <c r="B29" s="327" t="s">
        <v>479</v>
      </c>
      <c r="C29" s="325"/>
      <c r="D29" s="329">
        <v>598198448.56139994</v>
      </c>
      <c r="E29" s="325">
        <v>541832246.01960003</v>
      </c>
      <c r="F29" s="325">
        <v>5541869700.6987</v>
      </c>
      <c r="G29" s="326">
        <v>4667237941.2143183</v>
      </c>
    </row>
    <row r="30" spans="1:7">
      <c r="A30" s="323">
        <v>22</v>
      </c>
      <c r="B30" s="337" t="s">
        <v>478</v>
      </c>
      <c r="C30" s="325"/>
      <c r="D30" s="329">
        <v>256445494.79067934</v>
      </c>
      <c r="E30" s="325">
        <v>229857069.85624114</v>
      </c>
      <c r="F30" s="325">
        <v>2829731014.9010019</v>
      </c>
      <c r="G30" s="326">
        <v>2325627724.332572</v>
      </c>
    </row>
    <row r="31" spans="1:7" ht="26.25">
      <c r="A31" s="323">
        <v>23</v>
      </c>
      <c r="B31" s="327" t="s">
        <v>480</v>
      </c>
      <c r="C31" s="325"/>
      <c r="D31" s="329">
        <v>75281332.75390999</v>
      </c>
      <c r="E31" s="325">
        <v>12076766.055</v>
      </c>
      <c r="F31" s="325">
        <v>674493095.29109144</v>
      </c>
      <c r="G31" s="326">
        <v>616998180.40188265</v>
      </c>
    </row>
    <row r="32" spans="1:7">
      <c r="A32" s="323">
        <v>24</v>
      </c>
      <c r="B32" s="324" t="s">
        <v>481</v>
      </c>
      <c r="C32" s="325">
        <v>0</v>
      </c>
      <c r="D32" s="329">
        <v>0</v>
      </c>
      <c r="E32" s="325">
        <v>0</v>
      </c>
      <c r="F32" s="325">
        <v>0</v>
      </c>
      <c r="G32" s="326">
        <v>0</v>
      </c>
    </row>
    <row r="33" spans="1:7">
      <c r="A33" s="323">
        <v>25</v>
      </c>
      <c r="B33" s="324" t="s">
        <v>99</v>
      </c>
      <c r="C33" s="325">
        <f>SUM(C34:C35)</f>
        <v>604038512.04839981</v>
      </c>
      <c r="D33" s="325">
        <f t="shared" ref="D33:G33" si="3">SUM(D34:D35)</f>
        <v>322312618.21561903</v>
      </c>
      <c r="E33" s="325">
        <f t="shared" si="3"/>
        <v>121700014.573349</v>
      </c>
      <c r="F33" s="325">
        <f t="shared" si="3"/>
        <v>1264257703.0219197</v>
      </c>
      <c r="G33" s="326">
        <f t="shared" si="3"/>
        <v>2027445014.8448675</v>
      </c>
    </row>
    <row r="34" spans="1:7">
      <c r="A34" s="323">
        <v>26</v>
      </c>
      <c r="B34" s="327" t="s">
        <v>482</v>
      </c>
      <c r="C34" s="328"/>
      <c r="D34" s="329">
        <v>30694397.310000006</v>
      </c>
      <c r="E34" s="325">
        <v>9300983.4399999976</v>
      </c>
      <c r="F34" s="325">
        <v>924092.29</v>
      </c>
      <c r="G34" s="326">
        <v>40919473.039999999</v>
      </c>
    </row>
    <row r="35" spans="1:7">
      <c r="A35" s="323">
        <v>27</v>
      </c>
      <c r="B35" s="327" t="s">
        <v>483</v>
      </c>
      <c r="C35" s="325">
        <v>604038512.04839981</v>
      </c>
      <c r="D35" s="329">
        <v>291618220.90561903</v>
      </c>
      <c r="E35" s="325">
        <v>112399031.133349</v>
      </c>
      <c r="F35" s="325">
        <v>1263333610.7319198</v>
      </c>
      <c r="G35" s="326">
        <v>1986525541.8048675</v>
      </c>
    </row>
    <row r="36" spans="1:7">
      <c r="A36" s="323">
        <v>28</v>
      </c>
      <c r="B36" s="324" t="s">
        <v>484</v>
      </c>
      <c r="C36" s="325">
        <v>1047528232.489689</v>
      </c>
      <c r="D36" s="329">
        <v>797594189.36946225</v>
      </c>
      <c r="E36" s="325">
        <v>680288387.50239801</v>
      </c>
      <c r="F36" s="325">
        <v>943546592.64303195</v>
      </c>
      <c r="G36" s="326">
        <v>341696658.20812523</v>
      </c>
    </row>
    <row r="37" spans="1:7">
      <c r="A37" s="330">
        <v>29</v>
      </c>
      <c r="B37" s="331" t="s">
        <v>485</v>
      </c>
      <c r="C37" s="694">
        <f>C23+C24+C32+C33+C36</f>
        <v>4170421127.8260994</v>
      </c>
      <c r="D37" s="694">
        <f t="shared" ref="D37:F37" si="4">D23+D24+D32+D33+D36</f>
        <v>9971435140.2602139</v>
      </c>
      <c r="E37" s="694">
        <f t="shared" si="4"/>
        <v>3441665949.2283497</v>
      </c>
      <c r="F37" s="694">
        <f t="shared" si="4"/>
        <v>16749037204.026932</v>
      </c>
      <c r="G37" s="693">
        <f>SUM(G23:G24,G32:G33,G36)</f>
        <v>17246298414.654442</v>
      </c>
    </row>
    <row r="38" spans="1:7">
      <c r="A38" s="319"/>
      <c r="B38" s="338"/>
      <c r="C38" s="339"/>
      <c r="D38" s="339"/>
      <c r="E38" s="339"/>
      <c r="F38" s="339"/>
      <c r="G38" s="340"/>
    </row>
    <row r="39" spans="1:7" ht="15.75" thickBot="1">
      <c r="A39" s="341">
        <v>30</v>
      </c>
      <c r="B39" s="342" t="s">
        <v>453</v>
      </c>
      <c r="C39" s="209"/>
      <c r="D39" s="195"/>
      <c r="E39" s="195"/>
      <c r="F39" s="343"/>
      <c r="G39" s="344">
        <f>IFERROR(G21/G37,0)</f>
        <v>1.1992080929555864</v>
      </c>
    </row>
    <row r="42" spans="1:7" ht="39">
      <c r="B42" s="16" t="s">
        <v>486</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L51"/>
  <sheetViews>
    <sheetView zoomScale="85" zoomScaleNormal="85" workbookViewId="0">
      <pane xSplit="1" ySplit="5" topLeftCell="B6" activePane="bottomRight" state="frozen"/>
      <selection pane="topRight" activeCell="B1" sqref="B1"/>
      <selection pane="bottomLeft" activeCell="A6" sqref="A6"/>
      <selection pane="bottomRight" activeCell="B6" sqref="B6"/>
    </sheetView>
  </sheetViews>
  <sheetFormatPr defaultRowHeight="15.75"/>
  <cols>
    <col min="1" max="1" width="9.5703125" style="13" bestFit="1" customWidth="1"/>
    <col min="2" max="2" width="88.42578125" style="11" customWidth="1"/>
    <col min="3" max="3" width="17" style="11" bestFit="1" customWidth="1"/>
    <col min="4" max="7" width="13.85546875" style="1" bestFit="1" customWidth="1"/>
    <col min="8" max="8" width="6.7109375" customWidth="1"/>
    <col min="9" max="12" width="13.85546875" bestFit="1" customWidth="1"/>
    <col min="13" max="13" width="6.7109375" customWidth="1"/>
  </cols>
  <sheetData>
    <row r="1" spans="1:12">
      <c r="A1" s="12" t="s">
        <v>108</v>
      </c>
      <c r="B1" s="279" t="str">
        <f>Info!C2</f>
        <v>სს თიბისი ბანკი</v>
      </c>
    </row>
    <row r="2" spans="1:12">
      <c r="A2" s="12" t="s">
        <v>109</v>
      </c>
      <c r="B2" s="311">
        <v>45291</v>
      </c>
    </row>
    <row r="3" spans="1:12" ht="16.5" thickBot="1">
      <c r="A3" s="12"/>
    </row>
    <row r="4" spans="1:12" ht="16.5" thickBot="1">
      <c r="A4" s="31" t="s">
        <v>252</v>
      </c>
      <c r="B4" s="132" t="s">
        <v>139</v>
      </c>
      <c r="C4" s="133"/>
      <c r="D4" s="699" t="s">
        <v>935</v>
      </c>
      <c r="E4" s="700"/>
      <c r="F4" s="700"/>
      <c r="G4" s="701"/>
      <c r="I4" s="702" t="s">
        <v>936</v>
      </c>
      <c r="J4" s="703"/>
      <c r="K4" s="703"/>
      <c r="L4" s="704"/>
    </row>
    <row r="5" spans="1:12" ht="15">
      <c r="A5" s="182" t="s">
        <v>25</v>
      </c>
      <c r="B5" s="183"/>
      <c r="C5" s="296" t="str">
        <f>INT((MONTH($B$2))/3)&amp;"Q"&amp;"-"&amp;YEAR($B$2)</f>
        <v>4Q-2023</v>
      </c>
      <c r="D5" s="296" t="str">
        <f>IF(INT(MONTH($B$2))=3, "4"&amp;"Q"&amp;"-"&amp;YEAR($B$2)-1, IF(INT(MONTH($B$2))=6, "1"&amp;"Q"&amp;"-"&amp;YEAR($B$2), IF(INT(MONTH($B$2))=9, "2"&amp;"Q"&amp;"-"&amp;YEAR($B$2),IF(INT(MONTH($B$2))=12, "3"&amp;"Q"&amp;"-"&amp;YEAR($B$2), 0))))</f>
        <v>3Q-2023</v>
      </c>
      <c r="E5" s="296" t="str">
        <f>IF(INT(MONTH($B$2))=3, "3"&amp;"Q"&amp;"-"&amp;YEAR($B$2)-1, IF(INT(MONTH($B$2))=6, "4"&amp;"Q"&amp;"-"&amp;YEAR($B$2)-1, IF(INT(MONTH($B$2))=9, "1"&amp;"Q"&amp;"-"&amp;YEAR($B$2),IF(INT(MONTH($B$2))=12, "2"&amp;"Q"&amp;"-"&amp;YEAR($B$2), 0))))</f>
        <v>2Q-2023</v>
      </c>
      <c r="F5" s="296" t="str">
        <f>IF(INT(MONTH($B$2))=3, "2"&amp;"Q"&amp;"-"&amp;YEAR($B$2)-1, IF(INT(MONTH($B$2))=6, "3"&amp;"Q"&amp;"-"&amp;YEAR($B$2)-1, IF(INT(MONTH($B$2))=9, "4"&amp;"Q"&amp;"-"&amp;YEAR($B$2)-1,IF(INT(MONTH($B$2))=12, "1"&amp;"Q"&amp;"-"&amp;YEAR($B$2), 0))))</f>
        <v>1Q-2023</v>
      </c>
      <c r="G5" s="297" t="str">
        <f>IF(INT(MONTH($B$2))=3, "1"&amp;"Q"&amp;"-"&amp;YEAR($B$2)-1, IF(INT(MONTH($B$2))=6, "2"&amp;"Q"&amp;"-"&amp;YEAR($B$2)-1, IF(INT(MONTH($B$2))=9, "3"&amp;"Q"&amp;"-"&amp;YEAR($B$2)-1,IF(INT(MONTH($B$2))=12, "4"&amp;"Q"&amp;"-"&amp;YEAR($B$2)-1, 0))))</f>
        <v>4Q-2022</v>
      </c>
      <c r="I5" s="560" t="s">
        <v>961</v>
      </c>
      <c r="J5" s="296" t="s">
        <v>962</v>
      </c>
      <c r="K5" s="296" t="s">
        <v>963</v>
      </c>
      <c r="L5" s="297" t="s">
        <v>964</v>
      </c>
    </row>
    <row r="6" spans="1:12" ht="15">
      <c r="A6" s="298"/>
      <c r="B6" s="299" t="s">
        <v>106</v>
      </c>
      <c r="C6" s="184"/>
      <c r="D6" s="184"/>
      <c r="E6" s="184"/>
      <c r="F6" s="184"/>
      <c r="G6" s="185"/>
      <c r="I6" s="561"/>
      <c r="J6" s="184"/>
      <c r="K6" s="184"/>
      <c r="L6" s="185"/>
    </row>
    <row r="7" spans="1:12" ht="15">
      <c r="A7" s="298"/>
      <c r="B7" s="300" t="s">
        <v>110</v>
      </c>
      <c r="C7" s="184"/>
      <c r="D7" s="184"/>
      <c r="E7" s="184"/>
      <c r="F7" s="184"/>
      <c r="G7" s="185"/>
      <c r="I7" s="561"/>
      <c r="J7" s="184"/>
      <c r="K7" s="184"/>
      <c r="L7" s="185"/>
    </row>
    <row r="8" spans="1:12" ht="15">
      <c r="A8" s="283">
        <v>1</v>
      </c>
      <c r="B8" s="284" t="s">
        <v>22</v>
      </c>
      <c r="C8" s="301">
        <v>4235033443.5101004</v>
      </c>
      <c r="D8" s="302">
        <v>3966900799.7182999</v>
      </c>
      <c r="E8" s="302">
        <v>3920003532.5926003</v>
      </c>
      <c r="F8" s="302">
        <v>3667478945.1757994</v>
      </c>
      <c r="G8" s="303">
        <v>3835845758.1233001</v>
      </c>
      <c r="I8" s="562">
        <v>3333039146.21</v>
      </c>
      <c r="J8" s="563">
        <v>3126561108.6709704</v>
      </c>
      <c r="K8" s="563">
        <v>3069501362.5811305</v>
      </c>
      <c r="L8" s="564">
        <v>2964648160.1507301</v>
      </c>
    </row>
    <row r="9" spans="1:12" ht="15">
      <c r="A9" s="283">
        <v>2</v>
      </c>
      <c r="B9" s="284" t="s">
        <v>86</v>
      </c>
      <c r="C9" s="301">
        <v>4772913443.5101004</v>
      </c>
      <c r="D9" s="302">
        <v>4502560799.7182999</v>
      </c>
      <c r="E9" s="302">
        <v>4443543532.5925999</v>
      </c>
      <c r="F9" s="302">
        <v>4179558945.1757994</v>
      </c>
      <c r="G9" s="303">
        <v>4376245758.1233006</v>
      </c>
      <c r="I9" s="562">
        <v>3873439146.21</v>
      </c>
      <c r="J9" s="563">
        <v>3693601108.6709704</v>
      </c>
      <c r="K9" s="563">
        <v>3655281362.5811305</v>
      </c>
      <c r="L9" s="564">
        <v>3584908160.1507301</v>
      </c>
    </row>
    <row r="10" spans="1:12" ht="15">
      <c r="A10" s="283">
        <v>3</v>
      </c>
      <c r="B10" s="284" t="s">
        <v>85</v>
      </c>
      <c r="C10" s="301">
        <v>5374301438.5101004</v>
      </c>
      <c r="D10" s="302">
        <v>5058696403.2182999</v>
      </c>
      <c r="E10" s="302">
        <v>4947830349.0925999</v>
      </c>
      <c r="F10" s="302">
        <v>4601884123.1757994</v>
      </c>
      <c r="G10" s="303">
        <v>4784099148.1233006</v>
      </c>
      <c r="I10" s="562">
        <v>4516524997.7651348</v>
      </c>
      <c r="J10" s="563">
        <v>4378258487.0667553</v>
      </c>
      <c r="K10" s="563">
        <v>4357183788.005455</v>
      </c>
      <c r="L10" s="564">
        <v>4279803081.5050569</v>
      </c>
    </row>
    <row r="11" spans="1:12" ht="15">
      <c r="A11" s="283">
        <v>4</v>
      </c>
      <c r="B11" s="284" t="s">
        <v>445</v>
      </c>
      <c r="C11" s="301">
        <v>3469919371.008564</v>
      </c>
      <c r="D11" s="302">
        <v>3259567290.3830299</v>
      </c>
      <c r="E11" s="302">
        <v>3095795309.9869852</v>
      </c>
      <c r="F11" s="302">
        <v>2978334187.6034298</v>
      </c>
      <c r="G11" s="303">
        <v>2963892258.3941898</v>
      </c>
      <c r="I11" s="562">
        <v>2497588643.0336604</v>
      </c>
      <c r="J11" s="563">
        <v>2426501481.7633495</v>
      </c>
      <c r="K11" s="563">
        <v>2488072961.7709804</v>
      </c>
      <c r="L11" s="564">
        <v>2477465018.5955715</v>
      </c>
    </row>
    <row r="12" spans="1:12" ht="15">
      <c r="A12" s="283">
        <v>5</v>
      </c>
      <c r="B12" s="284" t="s">
        <v>446</v>
      </c>
      <c r="C12" s="301">
        <v>4044491795.5579395</v>
      </c>
      <c r="D12" s="302">
        <v>3797885385.1339526</v>
      </c>
      <c r="E12" s="302">
        <v>3598350160.990766</v>
      </c>
      <c r="F12" s="302">
        <v>3460120422.0620542</v>
      </c>
      <c r="G12" s="303">
        <v>3434977454.7588758</v>
      </c>
      <c r="I12" s="562">
        <v>2972896924.5474916</v>
      </c>
      <c r="J12" s="563">
        <v>2895320396.6976371</v>
      </c>
      <c r="K12" s="563">
        <v>2977031147.0098877</v>
      </c>
      <c r="L12" s="564">
        <v>2965623462.4561911</v>
      </c>
    </row>
    <row r="13" spans="1:12" ht="15">
      <c r="A13" s="283">
        <v>6</v>
      </c>
      <c r="B13" s="284" t="s">
        <v>447</v>
      </c>
      <c r="C13" s="301">
        <v>4806912535.7040672</v>
      </c>
      <c r="D13" s="302">
        <v>4512164019.0181398</v>
      </c>
      <c r="E13" s="302">
        <v>4265252019.6519585</v>
      </c>
      <c r="F13" s="302">
        <v>4099514691.7321448</v>
      </c>
      <c r="G13" s="303">
        <v>4169376872.7364917</v>
      </c>
      <c r="I13" s="562">
        <v>3714235868.0109887</v>
      </c>
      <c r="J13" s="563">
        <v>3625165686.24336</v>
      </c>
      <c r="K13" s="563">
        <v>3747322413.9723382</v>
      </c>
      <c r="L13" s="564">
        <v>3733944515.0546455</v>
      </c>
    </row>
    <row r="14" spans="1:12" ht="15">
      <c r="A14" s="298"/>
      <c r="B14" s="299" t="s">
        <v>449</v>
      </c>
      <c r="C14" s="184"/>
      <c r="D14" s="184"/>
      <c r="E14" s="184"/>
      <c r="F14" s="184"/>
      <c r="G14" s="185"/>
      <c r="I14" s="561"/>
      <c r="J14" s="184"/>
      <c r="K14" s="184"/>
      <c r="L14" s="185"/>
    </row>
    <row r="15" spans="1:12" ht="21.95" customHeight="1">
      <c r="A15" s="283">
        <v>7</v>
      </c>
      <c r="B15" s="284" t="s">
        <v>448</v>
      </c>
      <c r="C15" s="301">
        <v>24336689808.405174</v>
      </c>
      <c r="D15" s="302">
        <v>22668335005.291866</v>
      </c>
      <c r="E15" s="302">
        <v>21452807893.626583</v>
      </c>
      <c r="F15" s="302">
        <v>20767052453.220814</v>
      </c>
      <c r="G15" s="303">
        <v>21219007678.533966</v>
      </c>
      <c r="I15" s="562">
        <v>21508072098.623306</v>
      </c>
      <c r="J15" s="563">
        <v>20487074219.129063</v>
      </c>
      <c r="K15" s="563">
        <v>20519966482.660313</v>
      </c>
      <c r="L15" s="564">
        <v>20358186775.74052</v>
      </c>
    </row>
    <row r="16" spans="1:12" ht="15">
      <c r="A16" s="298"/>
      <c r="B16" s="299" t="s">
        <v>452</v>
      </c>
      <c r="C16" s="184"/>
      <c r="D16" s="184"/>
      <c r="E16" s="184"/>
      <c r="F16" s="184"/>
      <c r="G16" s="185"/>
      <c r="I16" s="561"/>
      <c r="J16" s="184"/>
      <c r="K16" s="184"/>
      <c r="L16" s="185"/>
    </row>
    <row r="17" spans="1:12" ht="15">
      <c r="A17" s="283"/>
      <c r="B17" s="300" t="s">
        <v>435</v>
      </c>
      <c r="C17" s="184"/>
      <c r="D17" s="184"/>
      <c r="E17" s="184"/>
      <c r="F17" s="184"/>
      <c r="G17" s="185"/>
      <c r="I17" s="561"/>
      <c r="J17" s="184"/>
      <c r="K17" s="184"/>
      <c r="L17" s="185"/>
    </row>
    <row r="18" spans="1:12" ht="15">
      <c r="A18" s="283">
        <v>8</v>
      </c>
      <c r="B18" s="284" t="s">
        <v>443</v>
      </c>
      <c r="C18" s="678">
        <v>0.174018466638279</v>
      </c>
      <c r="D18" s="312">
        <v>0.17499744903153394</v>
      </c>
      <c r="E18" s="312">
        <v>0.18272682774347662</v>
      </c>
      <c r="F18" s="312">
        <v>0.17660084181118352</v>
      </c>
      <c r="G18" s="313">
        <v>0.18077404072028316</v>
      </c>
      <c r="I18" s="565">
        <v>0.15496689479776024</v>
      </c>
      <c r="J18" s="566">
        <v>0.15261140147340596</v>
      </c>
      <c r="K18" s="566">
        <v>0.14958608071679388</v>
      </c>
      <c r="L18" s="567">
        <v>0.14562437179736959</v>
      </c>
    </row>
    <row r="19" spans="1:12" ht="15" customHeight="1">
      <c r="A19" s="283">
        <v>9</v>
      </c>
      <c r="B19" s="284" t="s">
        <v>442</v>
      </c>
      <c r="C19" s="678">
        <v>0.19612007553556757</v>
      </c>
      <c r="D19" s="312">
        <v>0.19862776858852615</v>
      </c>
      <c r="E19" s="312">
        <v>0.20713109233186824</v>
      </c>
      <c r="F19" s="312">
        <v>0.20125913172273907</v>
      </c>
      <c r="G19" s="313">
        <v>0.20624177267961938</v>
      </c>
      <c r="I19" s="565">
        <v>0.18009234525757109</v>
      </c>
      <c r="J19" s="566">
        <v>0.18028934093586699</v>
      </c>
      <c r="K19" s="566">
        <v>0.17813291097087802</v>
      </c>
      <c r="L19" s="567">
        <v>0.17609172170591458</v>
      </c>
    </row>
    <row r="20" spans="1:12" ht="15">
      <c r="A20" s="283">
        <v>10</v>
      </c>
      <c r="B20" s="284" t="s">
        <v>444</v>
      </c>
      <c r="C20" s="678">
        <v>0.22083124208017704</v>
      </c>
      <c r="D20" s="312">
        <v>0.22316135711058444</v>
      </c>
      <c r="E20" s="312">
        <v>0.23063789009002181</v>
      </c>
      <c r="F20" s="312">
        <v>0.22159543987004673</v>
      </c>
      <c r="G20" s="313">
        <v>0.22546290668262942</v>
      </c>
      <c r="I20" s="565">
        <v>0.20999208934464328</v>
      </c>
      <c r="J20" s="566">
        <v>0.21370833337337722</v>
      </c>
      <c r="K20" s="566">
        <v>0.21233873806213779</v>
      </c>
      <c r="L20" s="567">
        <v>0.21022516045510545</v>
      </c>
    </row>
    <row r="21" spans="1:12" ht="15">
      <c r="A21" s="283">
        <v>11</v>
      </c>
      <c r="B21" s="284" t="s">
        <v>445</v>
      </c>
      <c r="C21" s="678">
        <v>0.14257975913429921</v>
      </c>
      <c r="D21" s="312">
        <v>0.1437938555973384</v>
      </c>
      <c r="E21" s="312">
        <v>0.14430723126489728</v>
      </c>
      <c r="F21" s="312">
        <v>0.14341631747270484</v>
      </c>
      <c r="G21" s="313">
        <v>0.13968100220787361</v>
      </c>
      <c r="I21" s="565">
        <v>0.11612331554316888</v>
      </c>
      <c r="J21" s="566">
        <v>0.11844060580879294</v>
      </c>
      <c r="K21" s="566">
        <v>0.12125131704642113</v>
      </c>
      <c r="L21" s="567">
        <v>0.12169379551757525</v>
      </c>
    </row>
    <row r="22" spans="1:12" ht="15">
      <c r="A22" s="283">
        <v>12</v>
      </c>
      <c r="B22" s="284" t="s">
        <v>446</v>
      </c>
      <c r="C22" s="678">
        <v>0.16618906792168142</v>
      </c>
      <c r="D22" s="312">
        <v>0.1675414354096737</v>
      </c>
      <c r="E22" s="312">
        <v>0.1677332952792534</v>
      </c>
      <c r="F22" s="312">
        <v>0.16661586567743347</v>
      </c>
      <c r="G22" s="313">
        <v>0.16188209678786453</v>
      </c>
      <c r="I22" s="565">
        <v>0.13822238045862703</v>
      </c>
      <c r="J22" s="566">
        <v>0.14132424990163978</v>
      </c>
      <c r="K22" s="566">
        <v>0.1450797275680506</v>
      </c>
      <c r="L22" s="567">
        <v>0.14567227892761672</v>
      </c>
    </row>
    <row r="23" spans="1:12" ht="15">
      <c r="A23" s="283">
        <v>13</v>
      </c>
      <c r="B23" s="284" t="s">
        <v>447</v>
      </c>
      <c r="C23" s="678">
        <v>0.19751710579981593</v>
      </c>
      <c r="D23" s="312">
        <v>0.19905140884695705</v>
      </c>
      <c r="E23" s="312">
        <v>0.19882022161393254</v>
      </c>
      <c r="F23" s="312">
        <v>0.19740474489418169</v>
      </c>
      <c r="G23" s="313">
        <v>0.19649254743210293</v>
      </c>
      <c r="I23" s="565">
        <v>0.17269032068423884</v>
      </c>
      <c r="J23" s="566">
        <v>0.17694892142571012</v>
      </c>
      <c r="K23" s="566">
        <v>0.18261834965173473</v>
      </c>
      <c r="L23" s="567">
        <v>0.18341243039896538</v>
      </c>
    </row>
    <row r="24" spans="1:12" ht="15">
      <c r="A24" s="298"/>
      <c r="B24" s="299" t="s">
        <v>6</v>
      </c>
      <c r="C24" s="587"/>
      <c r="D24" s="184"/>
      <c r="E24" s="184"/>
      <c r="F24" s="184"/>
      <c r="G24" s="185"/>
      <c r="I24" s="561"/>
      <c r="J24" s="184"/>
      <c r="K24" s="184"/>
      <c r="L24" s="185"/>
    </row>
    <row r="25" spans="1:12" ht="15" customHeight="1">
      <c r="A25" s="304">
        <v>14</v>
      </c>
      <c r="B25" s="305" t="s">
        <v>7</v>
      </c>
      <c r="C25" s="678">
        <v>9.4852655194798075E-2</v>
      </c>
      <c r="D25" s="678">
        <v>9.3652135874219097E-2</v>
      </c>
      <c r="E25" s="678">
        <v>9.283017711856191E-2</v>
      </c>
      <c r="F25" s="678">
        <v>9.0609687214890475E-2</v>
      </c>
      <c r="G25" s="308"/>
      <c r="I25" s="594">
        <v>8.1267200549579172E-2</v>
      </c>
      <c r="J25" s="579">
        <v>7.9936257096382066E-2</v>
      </c>
      <c r="K25" s="579">
        <v>7.8781900846636124E-2</v>
      </c>
      <c r="L25" s="580">
        <v>7.8550374716210902E-2</v>
      </c>
    </row>
    <row r="26" spans="1:12" ht="15">
      <c r="A26" s="304">
        <v>15</v>
      </c>
      <c r="B26" s="305" t="s">
        <v>8</v>
      </c>
      <c r="C26" s="678">
        <v>4.661270043239113E-2</v>
      </c>
      <c r="D26" s="678">
        <v>4.4920008696097129E-2</v>
      </c>
      <c r="E26" s="678">
        <v>4.4837830455593836E-2</v>
      </c>
      <c r="F26" s="678">
        <v>4.4640796245343319E-2</v>
      </c>
      <c r="G26" s="308"/>
      <c r="I26" s="594">
        <v>4.1003976544000904E-2</v>
      </c>
      <c r="J26" s="579">
        <v>3.9863886164611208E-2</v>
      </c>
      <c r="K26" s="579">
        <v>3.8961769197696235E-2</v>
      </c>
      <c r="L26" s="580">
        <v>3.8939007205109247E-2</v>
      </c>
    </row>
    <row r="27" spans="1:12" ht="15">
      <c r="A27" s="304">
        <v>16</v>
      </c>
      <c r="B27" s="305" t="s">
        <v>9</v>
      </c>
      <c r="C27" s="678">
        <v>5.1256531009890929E-2</v>
      </c>
      <c r="D27" s="678">
        <v>5.2950174804206211E-2</v>
      </c>
      <c r="E27" s="678">
        <v>5.3216993190035797E-2</v>
      </c>
      <c r="F27" s="678">
        <v>5.2289572743710995E-2</v>
      </c>
      <c r="G27" s="308"/>
      <c r="I27" s="594">
        <v>4.7680084627953173E-2</v>
      </c>
      <c r="J27" s="579">
        <v>4.5779802174078753E-2</v>
      </c>
      <c r="K27" s="579">
        <v>4.3364666144804373E-2</v>
      </c>
      <c r="L27" s="580">
        <v>4.3232335934909133E-2</v>
      </c>
    </row>
    <row r="28" spans="1:12" ht="15">
      <c r="A28" s="304">
        <v>17</v>
      </c>
      <c r="B28" s="305" t="s">
        <v>140</v>
      </c>
      <c r="C28" s="678">
        <v>4.8239954762406945E-2</v>
      </c>
      <c r="D28" s="678">
        <v>4.8732127178121969E-2</v>
      </c>
      <c r="E28" s="678">
        <v>4.7992346662968074E-2</v>
      </c>
      <c r="F28" s="678">
        <v>4.5968890969547156E-2</v>
      </c>
      <c r="G28" s="308"/>
      <c r="I28" s="594">
        <v>4.0263224005578253E-2</v>
      </c>
      <c r="J28" s="579">
        <v>4.0072370931770879E-2</v>
      </c>
      <c r="K28" s="579">
        <v>3.982013164893989E-2</v>
      </c>
      <c r="L28" s="580">
        <v>3.9611367511101656E-2</v>
      </c>
    </row>
    <row r="29" spans="1:12" ht="15">
      <c r="A29" s="304">
        <v>18</v>
      </c>
      <c r="B29" s="305" t="s">
        <v>10</v>
      </c>
      <c r="C29" s="678">
        <v>3.8986271878082492E-2</v>
      </c>
      <c r="D29" s="678">
        <v>3.9634342803266061E-2</v>
      </c>
      <c r="E29" s="678">
        <v>3.9748516923887457E-2</v>
      </c>
      <c r="F29" s="678">
        <v>3.5508359840032901E-2</v>
      </c>
      <c r="G29" s="308"/>
      <c r="I29" s="594">
        <v>3.9241893870051468E-2</v>
      </c>
      <c r="J29" s="579">
        <v>4.1284036230037124E-2</v>
      </c>
      <c r="K29" s="579">
        <v>3.6322722259485005E-2</v>
      </c>
      <c r="L29" s="580">
        <v>3.5390165702328197E-2</v>
      </c>
    </row>
    <row r="30" spans="1:12" ht="15">
      <c r="A30" s="304">
        <v>19</v>
      </c>
      <c r="B30" s="305" t="s">
        <v>11</v>
      </c>
      <c r="C30" s="678">
        <v>0.25220517881159016</v>
      </c>
      <c r="D30" s="678">
        <v>0.25422726438367182</v>
      </c>
      <c r="E30" s="678">
        <v>0.25389539203758865</v>
      </c>
      <c r="F30" s="678">
        <v>0.22715943532785357</v>
      </c>
      <c r="G30" s="308"/>
      <c r="I30" s="594">
        <v>0.28750837261971735</v>
      </c>
      <c r="J30" s="579">
        <v>0.3035541635483322</v>
      </c>
      <c r="K30" s="579">
        <v>0.26617833958197989</v>
      </c>
      <c r="L30" s="580">
        <v>0.26120353288399356</v>
      </c>
    </row>
    <row r="31" spans="1:12" ht="15">
      <c r="A31" s="298"/>
      <c r="B31" s="299" t="s">
        <v>12</v>
      </c>
      <c r="C31" s="184"/>
      <c r="D31" s="184"/>
      <c r="E31" s="184"/>
      <c r="F31" s="184"/>
      <c r="G31" s="185"/>
      <c r="I31" s="595"/>
      <c r="J31" s="587"/>
      <c r="K31" s="587"/>
      <c r="L31" s="588"/>
    </row>
    <row r="32" spans="1:12" ht="15">
      <c r="A32" s="304">
        <v>20</v>
      </c>
      <c r="B32" s="305" t="s">
        <v>13</v>
      </c>
      <c r="C32" s="678">
        <v>1.8758579084670424E-2</v>
      </c>
      <c r="D32" s="585">
        <v>1.8785539896432165E-2</v>
      </c>
      <c r="E32" s="585">
        <v>2.1301809748802535E-2</v>
      </c>
      <c r="F32" s="585">
        <v>2.2382640986833811E-2</v>
      </c>
      <c r="G32" s="586">
        <v>2.1238597985399649E-2</v>
      </c>
      <c r="I32" s="594">
        <v>3.0038508555806209E-2</v>
      </c>
      <c r="J32" s="579">
        <v>3.4821835343958517E-2</v>
      </c>
      <c r="K32" s="579">
        <v>3.5926035532025738E-2</v>
      </c>
      <c r="L32" s="580">
        <v>3.9342598566344492E-2</v>
      </c>
    </row>
    <row r="33" spans="1:12" ht="15" customHeight="1">
      <c r="A33" s="304">
        <v>21</v>
      </c>
      <c r="B33" s="305" t="s">
        <v>957</v>
      </c>
      <c r="C33" s="678">
        <v>1.4666943972536444E-2</v>
      </c>
      <c r="D33" s="585">
        <v>1.6694618803385828E-2</v>
      </c>
      <c r="E33" s="585">
        <v>1.7573761218961929E-2</v>
      </c>
      <c r="F33" s="585">
        <v>1.9359048245095746E-2</v>
      </c>
      <c r="G33" s="586">
        <v>1.9404571505578568E-2</v>
      </c>
      <c r="I33" s="594">
        <v>3.4973388333375509E-2</v>
      </c>
      <c r="J33" s="579">
        <v>3.7944985746858693E-2</v>
      </c>
      <c r="K33" s="579">
        <v>3.8562753485864854E-2</v>
      </c>
      <c r="L33" s="580">
        <v>4.0316810534445316E-2</v>
      </c>
    </row>
    <row r="34" spans="1:12" ht="15">
      <c r="A34" s="304">
        <v>22</v>
      </c>
      <c r="B34" s="305" t="s">
        <v>14</v>
      </c>
      <c r="C34" s="678">
        <v>0.48625253154263598</v>
      </c>
      <c r="D34" s="585">
        <v>0.48972190359898649</v>
      </c>
      <c r="E34" s="585">
        <v>0.49241051787205864</v>
      </c>
      <c r="F34" s="585">
        <v>0.47591480434355998</v>
      </c>
      <c r="G34" s="586">
        <v>0.46090657377985927</v>
      </c>
      <c r="I34" s="594">
        <v>0.46448843666520656</v>
      </c>
      <c r="J34" s="579">
        <v>0.48342150866706779</v>
      </c>
      <c r="K34" s="579">
        <v>0.51634680264444532</v>
      </c>
      <c r="L34" s="580">
        <v>0.53770318170032572</v>
      </c>
    </row>
    <row r="35" spans="1:12" ht="15" customHeight="1">
      <c r="A35" s="304">
        <v>23</v>
      </c>
      <c r="B35" s="305" t="s">
        <v>15</v>
      </c>
      <c r="C35" s="678">
        <v>0.47117732629581349</v>
      </c>
      <c r="D35" s="585">
        <v>0.47929515027435926</v>
      </c>
      <c r="E35" s="585">
        <v>0.47290813805162207</v>
      </c>
      <c r="F35" s="585">
        <v>0.46667373084841107</v>
      </c>
      <c r="G35" s="586">
        <v>0.47681012303538117</v>
      </c>
      <c r="I35" s="594">
        <v>0.476211765929552</v>
      </c>
      <c r="J35" s="579">
        <v>0.51001914545396687</v>
      </c>
      <c r="K35" s="579">
        <v>0.51431654803763749</v>
      </c>
      <c r="L35" s="580">
        <v>0.52571292886407706</v>
      </c>
    </row>
    <row r="36" spans="1:12" ht="15">
      <c r="A36" s="304">
        <v>24</v>
      </c>
      <c r="B36" s="305" t="s">
        <v>16</v>
      </c>
      <c r="C36" s="678">
        <v>0.1672350360732773</v>
      </c>
      <c r="D36" s="585">
        <v>8.182953052780588E-2</v>
      </c>
      <c r="E36" s="585">
        <v>3.2651359863755093E-2</v>
      </c>
      <c r="F36" s="585">
        <v>-1.7214151913553171E-2</v>
      </c>
      <c r="G36" s="586"/>
      <c r="I36" s="594">
        <v>6.5416381248417282E-2</v>
      </c>
      <c r="J36" s="579">
        <v>1.8314618956189336E-3</v>
      </c>
      <c r="K36" s="579">
        <v>1.8774466412713114E-2</v>
      </c>
      <c r="L36" s="580">
        <v>7.9259430496535707E-3</v>
      </c>
    </row>
    <row r="37" spans="1:12" ht="15" customHeight="1">
      <c r="A37" s="298"/>
      <c r="B37" s="299" t="s">
        <v>17</v>
      </c>
      <c r="C37" s="587"/>
      <c r="D37" s="587"/>
      <c r="E37" s="587"/>
      <c r="F37" s="587"/>
      <c r="G37" s="588"/>
      <c r="I37" s="595"/>
      <c r="J37" s="587"/>
      <c r="K37" s="587"/>
      <c r="L37" s="588"/>
    </row>
    <row r="38" spans="1:12" ht="15" customHeight="1">
      <c r="A38" s="304">
        <v>25</v>
      </c>
      <c r="B38" s="305" t="s">
        <v>18</v>
      </c>
      <c r="C38" s="678">
        <v>0.21176442333582027</v>
      </c>
      <c r="D38" s="584">
        <v>0.21478187759238598</v>
      </c>
      <c r="E38" s="584">
        <v>0.22963275743517125</v>
      </c>
      <c r="F38" s="584">
        <v>0.2543218414941032</v>
      </c>
      <c r="G38" s="589">
        <v>0.26560174009506671</v>
      </c>
      <c r="I38" s="593">
        <v>0.27199860803636</v>
      </c>
      <c r="J38" s="578">
        <v>0.2437182786878464</v>
      </c>
      <c r="K38" s="578">
        <v>0.2144056711164497</v>
      </c>
      <c r="L38" s="581">
        <v>0.20752156896625917</v>
      </c>
    </row>
    <row r="39" spans="1:12" ht="15" customHeight="1">
      <c r="A39" s="304">
        <v>26</v>
      </c>
      <c r="B39" s="305" t="s">
        <v>19</v>
      </c>
      <c r="C39" s="678">
        <v>0.505595313809166</v>
      </c>
      <c r="D39" s="584">
        <v>0.52511630155965161</v>
      </c>
      <c r="E39" s="584">
        <v>0.52602433559449957</v>
      </c>
      <c r="F39" s="584">
        <v>0.52591729839571644</v>
      </c>
      <c r="G39" s="589">
        <v>0.53473175849018006</v>
      </c>
      <c r="I39" s="593">
        <v>0.53645338939695253</v>
      </c>
      <c r="J39" s="578">
        <v>0.57419268321999939</v>
      </c>
      <c r="K39" s="578">
        <v>0.61273494218007085</v>
      </c>
      <c r="L39" s="581">
        <v>0.63758477577743855</v>
      </c>
    </row>
    <row r="40" spans="1:12" ht="15" customHeight="1">
      <c r="A40" s="304">
        <v>27</v>
      </c>
      <c r="B40" s="306" t="s">
        <v>20</v>
      </c>
      <c r="C40" s="678">
        <v>0.43980080276019395</v>
      </c>
      <c r="D40" s="584">
        <v>0.44559181424164301</v>
      </c>
      <c r="E40" s="584">
        <v>0.46679888215381748</v>
      </c>
      <c r="F40" s="584">
        <v>0.4354092980803454</v>
      </c>
      <c r="G40" s="589">
        <v>0.44207606021011414</v>
      </c>
      <c r="I40" s="593">
        <v>0.44795139125889788</v>
      </c>
      <c r="J40" s="578">
        <v>0.41202966914846384</v>
      </c>
      <c r="K40" s="578">
        <v>0.41761964608684243</v>
      </c>
      <c r="L40" s="581">
        <v>0.41785734041399519</v>
      </c>
    </row>
    <row r="41" spans="1:12" ht="15" customHeight="1">
      <c r="A41" s="310"/>
      <c r="B41" s="299" t="s">
        <v>356</v>
      </c>
      <c r="C41" s="184"/>
      <c r="D41" s="184"/>
      <c r="E41" s="184"/>
      <c r="F41" s="184"/>
      <c r="G41" s="185"/>
      <c r="I41" s="561"/>
      <c r="J41" s="184"/>
      <c r="K41" s="184"/>
      <c r="L41" s="185"/>
    </row>
    <row r="42" spans="1:12" ht="15" customHeight="1">
      <c r="A42" s="304">
        <v>28</v>
      </c>
      <c r="B42" s="349" t="s">
        <v>340</v>
      </c>
      <c r="C42" s="692">
        <v>7195468707.1080456</v>
      </c>
      <c r="D42" s="306">
        <v>6533444602.1878777</v>
      </c>
      <c r="E42" s="306">
        <v>6422819412.113842</v>
      </c>
      <c r="F42" s="306">
        <v>7349580739.2753048</v>
      </c>
      <c r="G42" s="309"/>
      <c r="I42" s="571">
        <v>6735427405.5832596</v>
      </c>
      <c r="J42" s="572">
        <v>6186749385.9555883</v>
      </c>
      <c r="K42" s="572">
        <v>5049508533.6949511</v>
      </c>
      <c r="L42" s="573">
        <v>4887570336.2257557</v>
      </c>
    </row>
    <row r="43" spans="1:12" ht="15">
      <c r="A43" s="304">
        <v>29</v>
      </c>
      <c r="B43" s="305" t="s">
        <v>341</v>
      </c>
      <c r="C43" s="692">
        <v>6183053790.4335251</v>
      </c>
      <c r="D43" s="307">
        <v>5517160147.0382814</v>
      </c>
      <c r="E43" s="307">
        <v>5129517890.5625534</v>
      </c>
      <c r="F43" s="307">
        <v>5089178332.7643776</v>
      </c>
      <c r="G43" s="308"/>
      <c r="I43" s="568">
        <v>4801458281.6383505</v>
      </c>
      <c r="J43" s="569">
        <v>4592969250.4258356</v>
      </c>
      <c r="K43" s="569">
        <v>4407931583.906682</v>
      </c>
      <c r="L43" s="570">
        <v>4307958480.4773998</v>
      </c>
    </row>
    <row r="44" spans="1:12" ht="15">
      <c r="A44" s="345">
        <v>30</v>
      </c>
      <c r="B44" s="346" t="s">
        <v>339</v>
      </c>
      <c r="C44" s="678">
        <v>1.1637402731706681</v>
      </c>
      <c r="D44" s="678">
        <v>1.1842042695996704</v>
      </c>
      <c r="E44" s="678">
        <v>1.2521292544725782</v>
      </c>
      <c r="F44" s="678">
        <v>1.4441586163248292</v>
      </c>
      <c r="G44" s="309"/>
      <c r="I44" s="593">
        <v>1.4027878637081486</v>
      </c>
      <c r="J44" s="578">
        <v>1.3470043121629838</v>
      </c>
      <c r="K44" s="578">
        <v>1.1455505689177801</v>
      </c>
      <c r="L44" s="581">
        <v>1.134544438711518</v>
      </c>
    </row>
    <row r="45" spans="1:12" ht="15">
      <c r="A45" s="345"/>
      <c r="B45" s="299" t="s">
        <v>453</v>
      </c>
      <c r="C45" s="184"/>
      <c r="D45" s="184"/>
      <c r="E45" s="184"/>
      <c r="F45" s="184"/>
      <c r="G45" s="185"/>
      <c r="I45" s="561"/>
      <c r="J45" s="184"/>
      <c r="K45" s="184"/>
      <c r="L45" s="185"/>
    </row>
    <row r="46" spans="1:12" ht="15">
      <c r="A46" s="345">
        <v>31</v>
      </c>
      <c r="B46" s="346" t="s">
        <v>460</v>
      </c>
      <c r="C46" s="301">
        <v>20681900632.380707</v>
      </c>
      <c r="D46" s="347">
        <v>19217647981.280659</v>
      </c>
      <c r="E46" s="347">
        <v>19086249098.783802</v>
      </c>
      <c r="F46" s="347">
        <v>18401361992.087978</v>
      </c>
      <c r="G46" s="348">
        <v>19508856544.452133</v>
      </c>
      <c r="I46" s="574">
        <v>18949125818.420448</v>
      </c>
      <c r="J46" s="575">
        <v>17899741347.05286</v>
      </c>
      <c r="K46" s="575">
        <v>16983615405.318785</v>
      </c>
      <c r="L46" s="348">
        <v>16780425733.721352</v>
      </c>
    </row>
    <row r="47" spans="1:12" ht="15">
      <c r="A47" s="345">
        <v>32</v>
      </c>
      <c r="B47" s="346" t="s">
        <v>473</v>
      </c>
      <c r="C47" s="301">
        <v>17246298414.654442</v>
      </c>
      <c r="D47" s="347">
        <v>15480185978.805775</v>
      </c>
      <c r="E47" s="347">
        <v>14706778719.027988</v>
      </c>
      <c r="F47" s="347">
        <v>14017974940.81904</v>
      </c>
      <c r="G47" s="348">
        <v>13961648126.498449</v>
      </c>
      <c r="I47" s="574">
        <v>14000154658.682423</v>
      </c>
      <c r="J47" s="575">
        <v>13449289479.784752</v>
      </c>
      <c r="K47" s="575">
        <v>13404905979.240911</v>
      </c>
      <c r="L47" s="348">
        <v>13227058617.426636</v>
      </c>
    </row>
    <row r="48" spans="1:12" thickBot="1">
      <c r="A48" s="71">
        <v>33</v>
      </c>
      <c r="B48" s="155" t="s">
        <v>487</v>
      </c>
      <c r="C48" s="590">
        <v>1.1992080929555864</v>
      </c>
      <c r="D48" s="590">
        <v>1.2414352132197841</v>
      </c>
      <c r="E48" s="590">
        <v>1.2977858349149938</v>
      </c>
      <c r="F48" s="590">
        <v>1.3126975950359936</v>
      </c>
      <c r="G48" s="591">
        <v>1.3973175922852099</v>
      </c>
      <c r="I48" s="592">
        <v>1.3534940349154529</v>
      </c>
      <c r="J48" s="582">
        <v>1.3309060953708713</v>
      </c>
      <c r="K48" s="582">
        <v>1.2669701250885257</v>
      </c>
      <c r="L48" s="583">
        <v>1.2686437868819269</v>
      </c>
    </row>
    <row r="49" spans="1:2">
      <c r="A49" s="14"/>
    </row>
    <row r="50" spans="1:2" ht="39.75">
      <c r="B50" s="16" t="s">
        <v>944</v>
      </c>
    </row>
    <row r="51" spans="1:2" ht="65.25">
      <c r="B51" s="218" t="s">
        <v>355</v>
      </c>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H26"/>
  <sheetViews>
    <sheetView showGridLines="0" zoomScale="85" zoomScaleNormal="85" workbookViewId="0"/>
  </sheetViews>
  <sheetFormatPr defaultColWidth="9.140625" defaultRowHeight="12.75"/>
  <cols>
    <col min="1" max="1" width="11.85546875" style="355" bestFit="1" customWidth="1"/>
    <col min="2" max="2" width="105.140625" style="355" bestFit="1" customWidth="1"/>
    <col min="3" max="4" width="15.42578125" style="656" bestFit="1" customWidth="1"/>
    <col min="5" max="5" width="17.42578125" style="656" bestFit="1" customWidth="1"/>
    <col min="6" max="6" width="15.42578125" style="656" bestFit="1" customWidth="1"/>
    <col min="7" max="7" width="17.5703125" style="656" customWidth="1"/>
    <col min="8" max="8" width="16.42578125" style="656" bestFit="1" customWidth="1"/>
    <col min="9" max="16384" width="9.140625" style="355"/>
  </cols>
  <sheetData>
    <row r="1" spans="1:8" ht="13.5">
      <c r="A1" s="354" t="s">
        <v>108</v>
      </c>
      <c r="B1" s="279" t="str">
        <f>Info!C2</f>
        <v>სს თიბისი ბანკი</v>
      </c>
    </row>
    <row r="2" spans="1:8">
      <c r="A2" s="354" t="s">
        <v>109</v>
      </c>
      <c r="B2" s="357">
        <f>'1. key ratios'!B2</f>
        <v>45291</v>
      </c>
    </row>
    <row r="3" spans="1:8">
      <c r="A3" s="356" t="s">
        <v>493</v>
      </c>
    </row>
    <row r="5" spans="1:8">
      <c r="A5" s="761" t="s">
        <v>494</v>
      </c>
      <c r="B5" s="762"/>
      <c r="C5" s="767" t="s">
        <v>495</v>
      </c>
      <c r="D5" s="768"/>
      <c r="E5" s="768"/>
      <c r="F5" s="768"/>
      <c r="G5" s="768"/>
      <c r="H5" s="769"/>
    </row>
    <row r="6" spans="1:8">
      <c r="A6" s="763"/>
      <c r="B6" s="764"/>
      <c r="C6" s="770"/>
      <c r="D6" s="771"/>
      <c r="E6" s="771"/>
      <c r="F6" s="771"/>
      <c r="G6" s="771"/>
      <c r="H6" s="772"/>
    </row>
    <row r="7" spans="1:8" ht="25.5">
      <c r="A7" s="765"/>
      <c r="B7" s="766"/>
      <c r="C7" s="657" t="s">
        <v>496</v>
      </c>
      <c r="D7" s="657" t="s">
        <v>497</v>
      </c>
      <c r="E7" s="657" t="s">
        <v>498</v>
      </c>
      <c r="F7" s="657" t="s">
        <v>499</v>
      </c>
      <c r="G7" s="658" t="s">
        <v>679</v>
      </c>
      <c r="H7" s="657" t="s">
        <v>66</v>
      </c>
    </row>
    <row r="8" spans="1:8">
      <c r="A8" s="440">
        <v>1</v>
      </c>
      <c r="B8" s="439" t="s">
        <v>134</v>
      </c>
      <c r="C8" s="682">
        <v>2279688484.0638599</v>
      </c>
      <c r="D8" s="682">
        <v>485413874.97102398</v>
      </c>
      <c r="E8" s="682">
        <v>1521643696.1133599</v>
      </c>
      <c r="F8" s="682">
        <v>240923966.667</v>
      </c>
      <c r="G8" s="682">
        <v>4565022.95</v>
      </c>
      <c r="H8" s="659">
        <f t="shared" ref="H8:H20" si="0">SUM(C8:G8)</f>
        <v>4532235044.7652435</v>
      </c>
    </row>
    <row r="9" spans="1:8">
      <c r="A9" s="440">
        <v>2</v>
      </c>
      <c r="B9" s="439" t="s">
        <v>135</v>
      </c>
      <c r="C9" s="682">
        <v>0</v>
      </c>
      <c r="D9" s="682">
        <v>0</v>
      </c>
      <c r="E9" s="682">
        <v>0</v>
      </c>
      <c r="F9" s="682">
        <v>0</v>
      </c>
      <c r="G9" s="682">
        <v>0</v>
      </c>
      <c r="H9" s="659">
        <f t="shared" si="0"/>
        <v>0</v>
      </c>
    </row>
    <row r="10" spans="1:8">
      <c r="A10" s="440">
        <v>3</v>
      </c>
      <c r="B10" s="439" t="s">
        <v>136</v>
      </c>
      <c r="C10" s="682">
        <v>0</v>
      </c>
      <c r="D10" s="682">
        <v>0</v>
      </c>
      <c r="E10" s="682">
        <v>303864771.29000002</v>
      </c>
      <c r="F10" s="682">
        <v>0</v>
      </c>
      <c r="G10" s="682">
        <v>0</v>
      </c>
      <c r="H10" s="659">
        <f t="shared" si="0"/>
        <v>303864771.29000002</v>
      </c>
    </row>
    <row r="11" spans="1:8">
      <c r="A11" s="440">
        <v>4</v>
      </c>
      <c r="B11" s="439" t="s">
        <v>137</v>
      </c>
      <c r="C11" s="682">
        <v>0</v>
      </c>
      <c r="D11" s="682">
        <v>42674763.329452001</v>
      </c>
      <c r="E11" s="682">
        <v>647843859.98094511</v>
      </c>
      <c r="F11" s="682">
        <v>0</v>
      </c>
      <c r="G11" s="682">
        <v>20762168</v>
      </c>
      <c r="H11" s="659">
        <f t="shared" si="0"/>
        <v>711280791.31039715</v>
      </c>
    </row>
    <row r="12" spans="1:8">
      <c r="A12" s="440">
        <v>5</v>
      </c>
      <c r="B12" s="439" t="s">
        <v>948</v>
      </c>
      <c r="C12" s="682">
        <v>0</v>
      </c>
      <c r="D12" s="682">
        <v>0</v>
      </c>
      <c r="E12" s="682">
        <v>0</v>
      </c>
      <c r="F12" s="682">
        <v>0</v>
      </c>
      <c r="G12" s="682">
        <v>0</v>
      </c>
      <c r="H12" s="659">
        <f t="shared" si="0"/>
        <v>0</v>
      </c>
    </row>
    <row r="13" spans="1:8">
      <c r="A13" s="440">
        <v>6</v>
      </c>
      <c r="B13" s="439" t="s">
        <v>138</v>
      </c>
      <c r="C13" s="682">
        <v>986841279.96429205</v>
      </c>
      <c r="D13" s="682">
        <v>1023539067.18461</v>
      </c>
      <c r="E13" s="682">
        <v>440683.116255</v>
      </c>
      <c r="F13" s="682">
        <v>660636.25970000005</v>
      </c>
      <c r="G13" s="682">
        <v>0</v>
      </c>
      <c r="H13" s="659">
        <f t="shared" si="0"/>
        <v>2011481666.524857</v>
      </c>
    </row>
    <row r="14" spans="1:8">
      <c r="A14" s="440">
        <v>7</v>
      </c>
      <c r="B14" s="439" t="s">
        <v>71</v>
      </c>
      <c r="C14" s="682">
        <v>0</v>
      </c>
      <c r="D14" s="682">
        <v>2901783419.4404297</v>
      </c>
      <c r="E14" s="682">
        <v>3220909620.4922943</v>
      </c>
      <c r="F14" s="682">
        <v>1854097755.1724002</v>
      </c>
      <c r="G14" s="682">
        <v>18369794.818741821</v>
      </c>
      <c r="H14" s="659">
        <f t="shared" si="0"/>
        <v>7995160589.9238663</v>
      </c>
    </row>
    <row r="15" spans="1:8">
      <c r="A15" s="440">
        <v>8</v>
      </c>
      <c r="B15" s="441" t="s">
        <v>72</v>
      </c>
      <c r="C15" s="682">
        <v>0</v>
      </c>
      <c r="D15" s="682">
        <v>1629735462.9755921</v>
      </c>
      <c r="E15" s="682">
        <v>2747528954.3445916</v>
      </c>
      <c r="F15" s="682">
        <v>1542071217.4344628</v>
      </c>
      <c r="G15" s="682">
        <v>27971213.775350597</v>
      </c>
      <c r="H15" s="659">
        <f t="shared" si="0"/>
        <v>5947306848.5299969</v>
      </c>
    </row>
    <row r="16" spans="1:8">
      <c r="A16" s="440">
        <v>9</v>
      </c>
      <c r="B16" s="439" t="s">
        <v>949</v>
      </c>
      <c r="C16" s="682">
        <v>0</v>
      </c>
      <c r="D16" s="682">
        <v>571670649.74667871</v>
      </c>
      <c r="E16" s="682">
        <v>1691945104.4506881</v>
      </c>
      <c r="F16" s="682">
        <v>1902376813.9251878</v>
      </c>
      <c r="G16" s="682">
        <v>9059883.7174451556</v>
      </c>
      <c r="H16" s="659">
        <f t="shared" si="0"/>
        <v>4175052451.8400002</v>
      </c>
    </row>
    <row r="17" spans="1:8">
      <c r="A17" s="440">
        <v>10</v>
      </c>
      <c r="B17" s="443" t="s">
        <v>514</v>
      </c>
      <c r="C17" s="682">
        <v>0</v>
      </c>
      <c r="D17" s="682">
        <v>29436307.906608932</v>
      </c>
      <c r="E17" s="682">
        <v>56957453.561229698</v>
      </c>
      <c r="F17" s="682">
        <v>32105658.079809103</v>
      </c>
      <c r="G17" s="682">
        <v>45842745.832352303</v>
      </c>
      <c r="H17" s="659">
        <f t="shared" si="0"/>
        <v>164342165.38000003</v>
      </c>
    </row>
    <row r="18" spans="1:8">
      <c r="A18" s="440">
        <v>11</v>
      </c>
      <c r="B18" s="439" t="s">
        <v>68</v>
      </c>
      <c r="C18" s="682">
        <v>0</v>
      </c>
      <c r="D18" s="682">
        <v>49233384.321508281</v>
      </c>
      <c r="E18" s="682">
        <v>146600015.67498603</v>
      </c>
      <c r="F18" s="682">
        <v>152883423.28408244</v>
      </c>
      <c r="G18" s="682">
        <v>7201832.0257234517</v>
      </c>
      <c r="H18" s="659">
        <f t="shared" si="0"/>
        <v>355918655.30630022</v>
      </c>
    </row>
    <row r="19" spans="1:8">
      <c r="A19" s="440">
        <v>12</v>
      </c>
      <c r="B19" s="439" t="s">
        <v>69</v>
      </c>
      <c r="C19" s="682">
        <v>0</v>
      </c>
      <c r="D19" s="682">
        <v>0</v>
      </c>
      <c r="E19" s="682">
        <v>0</v>
      </c>
      <c r="F19" s="682">
        <v>0</v>
      </c>
      <c r="G19" s="682">
        <v>0</v>
      </c>
      <c r="H19" s="659">
        <f t="shared" si="0"/>
        <v>0</v>
      </c>
    </row>
    <row r="20" spans="1:8">
      <c r="A20" s="442">
        <v>13</v>
      </c>
      <c r="B20" s="441" t="s">
        <v>70</v>
      </c>
      <c r="C20" s="682">
        <v>0</v>
      </c>
      <c r="D20" s="682">
        <v>0</v>
      </c>
      <c r="E20" s="682">
        <v>0</v>
      </c>
      <c r="F20" s="682">
        <v>0</v>
      </c>
      <c r="G20" s="682">
        <v>0</v>
      </c>
      <c r="H20" s="659">
        <f t="shared" si="0"/>
        <v>0</v>
      </c>
    </row>
    <row r="21" spans="1:8">
      <c r="A21" s="440">
        <v>14</v>
      </c>
      <c r="B21" s="439" t="s">
        <v>500</v>
      </c>
      <c r="C21" s="682">
        <v>911830523.67620003</v>
      </c>
      <c r="D21" s="682">
        <v>939833229.03180289</v>
      </c>
      <c r="E21" s="682">
        <v>1053472929.2196805</v>
      </c>
      <c r="F21" s="682">
        <v>799526513.66070139</v>
      </c>
      <c r="G21" s="682">
        <v>1258836433.4326158</v>
      </c>
      <c r="H21" s="659">
        <f>SUM(C21:G21)</f>
        <v>4963499629.0210009</v>
      </c>
    </row>
    <row r="22" spans="1:8">
      <c r="A22" s="438">
        <v>15</v>
      </c>
      <c r="B22" s="437" t="s">
        <v>66</v>
      </c>
      <c r="C22" s="682">
        <f>SUM(C18:C21)+SUM(C8:C16)</f>
        <v>4178360287.7043519</v>
      </c>
      <c r="D22" s="682">
        <f t="shared" ref="D22:H22" si="1">SUM(D18:D21)+SUM(D8:D16)</f>
        <v>7643883851.0010977</v>
      </c>
      <c r="E22" s="682">
        <f t="shared" si="1"/>
        <v>11334249634.6828</v>
      </c>
      <c r="F22" s="682">
        <f t="shared" si="1"/>
        <v>6492540326.4035349</v>
      </c>
      <c r="G22" s="682">
        <f t="shared" si="1"/>
        <v>1346766348.7198768</v>
      </c>
      <c r="H22" s="659">
        <f t="shared" si="1"/>
        <v>30995800448.511662</v>
      </c>
    </row>
    <row r="26" spans="1:8" ht="38.25">
      <c r="B26" s="372" t="s">
        <v>678</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J26"/>
  <sheetViews>
    <sheetView showGridLines="0" zoomScale="85" zoomScaleNormal="85" workbookViewId="0"/>
  </sheetViews>
  <sheetFormatPr defaultColWidth="9.140625" defaultRowHeight="12.75"/>
  <cols>
    <col min="1" max="1" width="11.85546875" style="358" bestFit="1" customWidth="1"/>
    <col min="2" max="2" width="86.85546875" style="355" customWidth="1"/>
    <col min="3" max="4" width="31.5703125" style="355" customWidth="1"/>
    <col min="5" max="5" width="16.42578125" style="355" bestFit="1" customWidth="1"/>
    <col min="6" max="6" width="14.28515625" style="355" bestFit="1" customWidth="1"/>
    <col min="7" max="7" width="20" style="355" bestFit="1" customWidth="1"/>
    <col min="8" max="8" width="25.140625" style="355" bestFit="1" customWidth="1"/>
    <col min="9" max="16384" width="9.140625" style="355"/>
  </cols>
  <sheetData>
    <row r="1" spans="1:10" ht="13.5">
      <c r="A1" s="354" t="s">
        <v>108</v>
      </c>
      <c r="B1" s="279" t="str">
        <f>Info!C2</f>
        <v>სს თიბისი ბანკი</v>
      </c>
      <c r="C1" s="455"/>
      <c r="D1" s="455"/>
      <c r="E1" s="455"/>
      <c r="F1" s="455"/>
      <c r="G1" s="455"/>
      <c r="H1" s="455"/>
    </row>
    <row r="2" spans="1:10">
      <c r="A2" s="354" t="s">
        <v>109</v>
      </c>
      <c r="B2" s="357">
        <f>'1. key ratios'!B2</f>
        <v>45291</v>
      </c>
      <c r="C2" s="455"/>
      <c r="D2" s="455"/>
      <c r="E2" s="455"/>
      <c r="F2" s="455"/>
      <c r="G2" s="455"/>
      <c r="H2" s="455"/>
    </row>
    <row r="3" spans="1:10">
      <c r="A3" s="356" t="s">
        <v>501</v>
      </c>
      <c r="B3" s="455"/>
      <c r="C3" s="455"/>
      <c r="D3" s="455"/>
      <c r="E3" s="455"/>
      <c r="F3" s="455"/>
      <c r="G3" s="455"/>
      <c r="H3" s="455"/>
    </row>
    <row r="4" spans="1:10">
      <c r="A4" s="456"/>
      <c r="B4" s="455"/>
      <c r="C4" s="454" t="s">
        <v>502</v>
      </c>
      <c r="D4" s="454" t="s">
        <v>503</v>
      </c>
      <c r="E4" s="454" t="s">
        <v>504</v>
      </c>
      <c r="F4" s="454" t="s">
        <v>505</v>
      </c>
      <c r="G4" s="454" t="s">
        <v>506</v>
      </c>
      <c r="H4" s="454" t="s">
        <v>507</v>
      </c>
    </row>
    <row r="5" spans="1:10" ht="33.950000000000003" customHeight="1">
      <c r="A5" s="761" t="s">
        <v>867</v>
      </c>
      <c r="B5" s="762"/>
      <c r="C5" s="775" t="s">
        <v>596</v>
      </c>
      <c r="D5" s="775"/>
      <c r="E5" s="775" t="s">
        <v>866</v>
      </c>
      <c r="F5" s="773" t="s">
        <v>865</v>
      </c>
      <c r="G5" s="773" t="s">
        <v>511</v>
      </c>
      <c r="H5" s="452" t="s">
        <v>864</v>
      </c>
    </row>
    <row r="6" spans="1:10" ht="25.5">
      <c r="A6" s="765"/>
      <c r="B6" s="766"/>
      <c r="C6" s="453" t="s">
        <v>512</v>
      </c>
      <c r="D6" s="453" t="s">
        <v>513</v>
      </c>
      <c r="E6" s="775"/>
      <c r="F6" s="774"/>
      <c r="G6" s="774"/>
      <c r="H6" s="452" t="s">
        <v>863</v>
      </c>
    </row>
    <row r="7" spans="1:10">
      <c r="A7" s="450">
        <v>1</v>
      </c>
      <c r="B7" s="439" t="s">
        <v>134</v>
      </c>
      <c r="C7" s="660">
        <v>0</v>
      </c>
      <c r="D7" s="660">
        <v>4535958114.0357399</v>
      </c>
      <c r="E7" s="660">
        <v>3723069.2705000001</v>
      </c>
      <c r="F7" s="660">
        <v>0</v>
      </c>
      <c r="G7" s="660">
        <v>0</v>
      </c>
      <c r="H7" s="444">
        <f t="shared" ref="H7:H20" si="0">C7+D7-E7-F7</f>
        <v>4532235044.7652397</v>
      </c>
      <c r="J7" s="662"/>
    </row>
    <row r="8" spans="1:10" ht="14.45" customHeight="1">
      <c r="A8" s="450">
        <v>2</v>
      </c>
      <c r="B8" s="439" t="s">
        <v>135</v>
      </c>
      <c r="C8" s="660">
        <v>0</v>
      </c>
      <c r="D8" s="660">
        <v>0</v>
      </c>
      <c r="E8" s="660">
        <v>0</v>
      </c>
      <c r="F8" s="660">
        <v>0</v>
      </c>
      <c r="G8" s="660">
        <v>0</v>
      </c>
      <c r="H8" s="444">
        <f t="shared" si="0"/>
        <v>0</v>
      </c>
      <c r="J8" s="662"/>
    </row>
    <row r="9" spans="1:10">
      <c r="A9" s="450">
        <v>3</v>
      </c>
      <c r="B9" s="439" t="s">
        <v>136</v>
      </c>
      <c r="C9" s="660">
        <v>0</v>
      </c>
      <c r="D9" s="660">
        <v>303864771.29000002</v>
      </c>
      <c r="E9" s="660">
        <v>0</v>
      </c>
      <c r="F9" s="660">
        <v>0</v>
      </c>
      <c r="G9" s="660">
        <v>0</v>
      </c>
      <c r="H9" s="444">
        <f t="shared" si="0"/>
        <v>303864771.29000002</v>
      </c>
      <c r="J9" s="662"/>
    </row>
    <row r="10" spans="1:10">
      <c r="A10" s="450">
        <v>4</v>
      </c>
      <c r="B10" s="439" t="s">
        <v>137</v>
      </c>
      <c r="C10" s="660">
        <v>0</v>
      </c>
      <c r="D10" s="660">
        <v>711280791.31039691</v>
      </c>
      <c r="E10" s="660">
        <v>0</v>
      </c>
      <c r="F10" s="660">
        <v>0</v>
      </c>
      <c r="G10" s="660">
        <v>0</v>
      </c>
      <c r="H10" s="444">
        <f t="shared" si="0"/>
        <v>711280791.31039691</v>
      </c>
      <c r="J10" s="662"/>
    </row>
    <row r="11" spans="1:10">
      <c r="A11" s="450">
        <v>5</v>
      </c>
      <c r="B11" s="439" t="s">
        <v>948</v>
      </c>
      <c r="C11" s="660">
        <v>0</v>
      </c>
      <c r="D11" s="660">
        <v>0</v>
      </c>
      <c r="E11" s="660">
        <v>0</v>
      </c>
      <c r="F11" s="660">
        <v>0</v>
      </c>
      <c r="G11" s="660">
        <v>0</v>
      </c>
      <c r="H11" s="444">
        <f t="shared" si="0"/>
        <v>0</v>
      </c>
      <c r="J11" s="662"/>
    </row>
    <row r="12" spans="1:10">
      <c r="A12" s="450">
        <v>6</v>
      </c>
      <c r="B12" s="439" t="s">
        <v>138</v>
      </c>
      <c r="C12" s="660">
        <v>0</v>
      </c>
      <c r="D12" s="660">
        <v>2011602630.1914549</v>
      </c>
      <c r="E12" s="660">
        <v>120963.6666</v>
      </c>
      <c r="F12" s="660">
        <v>0</v>
      </c>
      <c r="G12" s="660">
        <v>0</v>
      </c>
      <c r="H12" s="444">
        <f t="shared" si="0"/>
        <v>2011481666.5248549</v>
      </c>
      <c r="J12" s="662"/>
    </row>
    <row r="13" spans="1:10">
      <c r="A13" s="450">
        <v>7</v>
      </c>
      <c r="B13" s="439" t="s">
        <v>71</v>
      </c>
      <c r="C13" s="660">
        <v>108327985.31212312</v>
      </c>
      <c r="D13" s="660">
        <v>7939783160.6392956</v>
      </c>
      <c r="E13" s="660">
        <v>52950579.027551852</v>
      </c>
      <c r="F13" s="660">
        <v>0</v>
      </c>
      <c r="G13" s="660">
        <v>3183769.69</v>
      </c>
      <c r="H13" s="444">
        <f t="shared" si="0"/>
        <v>7995160566.9238672</v>
      </c>
      <c r="J13" s="662"/>
    </row>
    <row r="14" spans="1:10">
      <c r="A14" s="450">
        <v>8</v>
      </c>
      <c r="B14" s="441" t="s">
        <v>72</v>
      </c>
      <c r="C14" s="660">
        <v>181952389.97306097</v>
      </c>
      <c r="D14" s="660">
        <v>5977895149.0706596</v>
      </c>
      <c r="E14" s="660">
        <v>212540690.51371861</v>
      </c>
      <c r="F14" s="660">
        <v>0</v>
      </c>
      <c r="G14" s="660">
        <v>30788951.21000009</v>
      </c>
      <c r="H14" s="444">
        <f t="shared" si="0"/>
        <v>5947306848.5300016</v>
      </c>
      <c r="J14" s="662"/>
    </row>
    <row r="15" spans="1:10">
      <c r="A15" s="450">
        <v>9</v>
      </c>
      <c r="B15" s="439" t="s">
        <v>949</v>
      </c>
      <c r="C15" s="660">
        <v>63348373.044265345</v>
      </c>
      <c r="D15" s="660">
        <v>4141120554.3901067</v>
      </c>
      <c r="E15" s="660">
        <v>29416453.594372284</v>
      </c>
      <c r="F15" s="660">
        <v>0</v>
      </c>
      <c r="G15" s="660">
        <v>13702.72</v>
      </c>
      <c r="H15" s="444">
        <f t="shared" si="0"/>
        <v>4175052473.8399997</v>
      </c>
      <c r="J15" s="662"/>
    </row>
    <row r="16" spans="1:10">
      <c r="A16" s="450">
        <v>10</v>
      </c>
      <c r="B16" s="443" t="s">
        <v>514</v>
      </c>
      <c r="C16" s="660">
        <v>243551212.92130011</v>
      </c>
      <c r="D16" s="660">
        <v>12959285.6381</v>
      </c>
      <c r="E16" s="660">
        <v>92168333.179400101</v>
      </c>
      <c r="F16" s="660">
        <v>0</v>
      </c>
      <c r="G16" s="660">
        <v>57630624.340000004</v>
      </c>
      <c r="H16" s="444">
        <f t="shared" si="0"/>
        <v>164342165.38</v>
      </c>
      <c r="J16" s="662"/>
    </row>
    <row r="17" spans="1:10">
      <c r="A17" s="450">
        <v>11</v>
      </c>
      <c r="B17" s="439" t="s">
        <v>68</v>
      </c>
      <c r="C17" s="660">
        <v>1479444.2593999999</v>
      </c>
      <c r="D17" s="660">
        <v>355737710.9404</v>
      </c>
      <c r="E17" s="660">
        <v>1298499.8935000002</v>
      </c>
      <c r="F17" s="660">
        <v>0</v>
      </c>
      <c r="G17" s="660">
        <v>0</v>
      </c>
      <c r="H17" s="444">
        <f t="shared" si="0"/>
        <v>355918655.30630004</v>
      </c>
      <c r="J17" s="662"/>
    </row>
    <row r="18" spans="1:10">
      <c r="A18" s="450">
        <v>12</v>
      </c>
      <c r="B18" s="439" t="s">
        <v>69</v>
      </c>
      <c r="C18" s="660">
        <v>0</v>
      </c>
      <c r="D18" s="660">
        <v>0</v>
      </c>
      <c r="E18" s="660">
        <v>0</v>
      </c>
      <c r="F18" s="660">
        <v>0</v>
      </c>
      <c r="G18" s="660">
        <v>0</v>
      </c>
      <c r="H18" s="444">
        <f t="shared" si="0"/>
        <v>0</v>
      </c>
      <c r="J18" s="662"/>
    </row>
    <row r="19" spans="1:10">
      <c r="A19" s="451">
        <v>13</v>
      </c>
      <c r="B19" s="441" t="s">
        <v>70</v>
      </c>
      <c r="C19" s="660">
        <v>0</v>
      </c>
      <c r="D19" s="660">
        <v>0</v>
      </c>
      <c r="E19" s="660">
        <v>0</v>
      </c>
      <c r="F19" s="660">
        <v>0</v>
      </c>
      <c r="G19" s="660">
        <v>0</v>
      </c>
      <c r="H19" s="444">
        <f t="shared" si="0"/>
        <v>0</v>
      </c>
      <c r="J19" s="662"/>
    </row>
    <row r="20" spans="1:10">
      <c r="A20" s="450">
        <v>14</v>
      </c>
      <c r="B20" s="439" t="s">
        <v>500</v>
      </c>
      <c r="C20" s="660">
        <v>77965361.510650665</v>
      </c>
      <c r="D20" s="660">
        <v>5274811695.9639997</v>
      </c>
      <c r="E20" s="660">
        <v>34906495.774653018</v>
      </c>
      <c r="F20" s="660">
        <v>0</v>
      </c>
      <c r="G20" s="660">
        <v>27887968.58000024</v>
      </c>
      <c r="H20" s="444">
        <f t="shared" si="0"/>
        <v>5317870561.6999969</v>
      </c>
      <c r="J20" s="662"/>
    </row>
    <row r="21" spans="1:10" s="359" customFormat="1">
      <c r="A21" s="449">
        <v>15</v>
      </c>
      <c r="B21" s="448" t="s">
        <v>66</v>
      </c>
      <c r="C21" s="661">
        <f t="shared" ref="C21:H21" si="1">SUM(C7:C15)+SUM(C17:C20)</f>
        <v>433073554.09950006</v>
      </c>
      <c r="D21" s="661">
        <f t="shared" si="1"/>
        <v>31252054577.832054</v>
      </c>
      <c r="E21" s="661">
        <f t="shared" si="1"/>
        <v>334956751.74089575</v>
      </c>
      <c r="F21" s="661">
        <f t="shared" si="1"/>
        <v>0</v>
      </c>
      <c r="G21" s="661">
        <f t="shared" si="1"/>
        <v>61874392.200000331</v>
      </c>
      <c r="H21" s="444">
        <f t="shared" si="1"/>
        <v>31350171380.190659</v>
      </c>
      <c r="J21" s="662"/>
    </row>
    <row r="22" spans="1:10">
      <c r="A22" s="447">
        <v>16</v>
      </c>
      <c r="B22" s="446" t="s">
        <v>515</v>
      </c>
      <c r="C22" s="660">
        <v>399140820.06149989</v>
      </c>
      <c r="D22" s="660">
        <v>20878633903.237408</v>
      </c>
      <c r="E22" s="660">
        <v>312079929.76889873</v>
      </c>
      <c r="F22" s="660">
        <v>0</v>
      </c>
      <c r="G22" s="660">
        <v>57630624.340000004</v>
      </c>
      <c r="H22" s="444">
        <f>C22+D22-E22-F22</f>
        <v>20965694793.53001</v>
      </c>
      <c r="J22" s="662"/>
    </row>
    <row r="23" spans="1:10">
      <c r="A23" s="447">
        <v>17</v>
      </c>
      <c r="B23" s="446" t="s">
        <v>516</v>
      </c>
      <c r="C23" s="660">
        <v>0</v>
      </c>
      <c r="D23" s="660">
        <v>3502142953.0800433</v>
      </c>
      <c r="E23" s="660">
        <v>4180198.1348000006</v>
      </c>
      <c r="F23" s="660">
        <v>0</v>
      </c>
      <c r="G23" s="660">
        <v>0</v>
      </c>
      <c r="H23" s="444">
        <f>C23+D23-E23-F23</f>
        <v>3497962754.9452434</v>
      </c>
      <c r="J23" s="662"/>
    </row>
    <row r="26" spans="1:10" ht="42.6" customHeight="1">
      <c r="B26" s="372" t="s">
        <v>678</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J36"/>
  <sheetViews>
    <sheetView showGridLines="0" zoomScale="85" zoomScaleNormal="85" workbookViewId="0"/>
  </sheetViews>
  <sheetFormatPr defaultColWidth="9.140625" defaultRowHeight="12.75"/>
  <cols>
    <col min="1" max="1" width="11" style="355" bestFit="1" customWidth="1"/>
    <col min="2" max="2" width="93.42578125" style="355" customWidth="1"/>
    <col min="3" max="4" width="35" style="355" customWidth="1"/>
    <col min="5" max="7" width="22" style="355" customWidth="1"/>
    <col min="8" max="8" width="42.28515625" style="355" bestFit="1" customWidth="1"/>
    <col min="9" max="16384" width="9.140625" style="355"/>
  </cols>
  <sheetData>
    <row r="1" spans="1:10" ht="13.5">
      <c r="A1" s="354" t="s">
        <v>108</v>
      </c>
      <c r="B1" s="279" t="str">
        <f>Info!C2</f>
        <v>სს თიბისი ბანკი</v>
      </c>
      <c r="C1" s="455"/>
      <c r="D1" s="455"/>
      <c r="E1" s="455"/>
      <c r="F1" s="455"/>
      <c r="G1" s="455"/>
      <c r="H1" s="455"/>
    </row>
    <row r="2" spans="1:10">
      <c r="A2" s="354" t="s">
        <v>109</v>
      </c>
      <c r="B2" s="357">
        <f>'1. key ratios'!B2</f>
        <v>45291</v>
      </c>
      <c r="C2" s="455"/>
      <c r="D2" s="455"/>
      <c r="E2" s="455"/>
      <c r="F2" s="455"/>
      <c r="G2" s="455"/>
      <c r="H2" s="455"/>
    </row>
    <row r="3" spans="1:10">
      <c r="A3" s="356" t="s">
        <v>517</v>
      </c>
      <c r="B3" s="455"/>
      <c r="C3" s="455"/>
      <c r="D3" s="455"/>
      <c r="E3" s="455"/>
      <c r="F3" s="455"/>
      <c r="G3" s="455"/>
      <c r="H3" s="455"/>
    </row>
    <row r="4" spans="1:10">
      <c r="A4" s="455"/>
      <c r="B4" s="455"/>
      <c r="C4" s="454" t="s">
        <v>502</v>
      </c>
      <c r="D4" s="454" t="s">
        <v>503</v>
      </c>
      <c r="E4" s="454" t="s">
        <v>504</v>
      </c>
      <c r="F4" s="454" t="s">
        <v>505</v>
      </c>
      <c r="G4" s="454" t="s">
        <v>506</v>
      </c>
      <c r="H4" s="454" t="s">
        <v>507</v>
      </c>
    </row>
    <row r="5" spans="1:10" ht="41.45" customHeight="1">
      <c r="A5" s="761" t="s">
        <v>869</v>
      </c>
      <c r="B5" s="762"/>
      <c r="C5" s="776" t="s">
        <v>596</v>
      </c>
      <c r="D5" s="777"/>
      <c r="E5" s="773" t="s">
        <v>866</v>
      </c>
      <c r="F5" s="773" t="s">
        <v>865</v>
      </c>
      <c r="G5" s="773" t="s">
        <v>511</v>
      </c>
      <c r="H5" s="452" t="s">
        <v>864</v>
      </c>
    </row>
    <row r="6" spans="1:10" ht="25.5">
      <c r="A6" s="765"/>
      <c r="B6" s="766"/>
      <c r="C6" s="453" t="s">
        <v>512</v>
      </c>
      <c r="D6" s="453" t="s">
        <v>513</v>
      </c>
      <c r="E6" s="774"/>
      <c r="F6" s="774"/>
      <c r="G6" s="774"/>
      <c r="H6" s="452" t="s">
        <v>863</v>
      </c>
    </row>
    <row r="7" spans="1:10">
      <c r="A7" s="445">
        <v>1</v>
      </c>
      <c r="B7" s="458" t="s">
        <v>518</v>
      </c>
      <c r="C7" s="660">
        <v>2746550.6806999985</v>
      </c>
      <c r="D7" s="660">
        <v>278664401.74500006</v>
      </c>
      <c r="E7" s="660">
        <v>6550974.835700023</v>
      </c>
      <c r="F7" s="660">
        <v>0</v>
      </c>
      <c r="G7" s="660">
        <v>1055036.7999999991</v>
      </c>
      <c r="H7" s="663">
        <f t="shared" ref="H7:H34" si="0">C7+D7-E7-F7</f>
        <v>274859977.59000003</v>
      </c>
      <c r="J7" s="664"/>
    </row>
    <row r="8" spans="1:10">
      <c r="A8" s="445">
        <v>2</v>
      </c>
      <c r="B8" s="458" t="s">
        <v>519</v>
      </c>
      <c r="C8" s="660">
        <v>14331163.059600001</v>
      </c>
      <c r="D8" s="660">
        <v>8063339076.8143797</v>
      </c>
      <c r="E8" s="660">
        <v>7172757.7120999964</v>
      </c>
      <c r="F8" s="660">
        <v>0</v>
      </c>
      <c r="G8" s="660">
        <v>547391.29000000027</v>
      </c>
      <c r="H8" s="663">
        <f t="shared" si="0"/>
        <v>8070497482.1618795</v>
      </c>
      <c r="J8" s="664"/>
    </row>
    <row r="9" spans="1:10">
      <c r="A9" s="445">
        <v>3</v>
      </c>
      <c r="B9" s="458" t="s">
        <v>868</v>
      </c>
      <c r="C9" s="660">
        <v>333350.69880000001</v>
      </c>
      <c r="D9" s="660">
        <v>123750255.0147</v>
      </c>
      <c r="E9" s="660">
        <v>824685.24349999998</v>
      </c>
      <c r="F9" s="660">
        <v>0</v>
      </c>
      <c r="G9" s="660">
        <v>85025.1</v>
      </c>
      <c r="H9" s="663">
        <f t="shared" si="0"/>
        <v>123258920.47</v>
      </c>
      <c r="J9" s="664"/>
    </row>
    <row r="10" spans="1:10">
      <c r="A10" s="445">
        <v>4</v>
      </c>
      <c r="B10" s="458" t="s">
        <v>520</v>
      </c>
      <c r="C10" s="660">
        <v>27425408.229100019</v>
      </c>
      <c r="D10" s="660">
        <v>1129539686.4176002</v>
      </c>
      <c r="E10" s="660">
        <v>14931857.436700014</v>
      </c>
      <c r="F10" s="660">
        <v>0</v>
      </c>
      <c r="G10" s="660">
        <v>98443.34</v>
      </c>
      <c r="H10" s="663">
        <f t="shared" si="0"/>
        <v>1142033237.21</v>
      </c>
      <c r="J10" s="664"/>
    </row>
    <row r="11" spans="1:10">
      <c r="A11" s="445">
        <v>5</v>
      </c>
      <c r="B11" s="458" t="s">
        <v>521</v>
      </c>
      <c r="C11" s="660">
        <v>31901234.704500005</v>
      </c>
      <c r="D11" s="660">
        <v>1118086424.877398</v>
      </c>
      <c r="E11" s="660">
        <v>7829815.0535000032</v>
      </c>
      <c r="F11" s="660">
        <v>0</v>
      </c>
      <c r="G11" s="660">
        <v>78935.17</v>
      </c>
      <c r="H11" s="663">
        <f t="shared" si="0"/>
        <v>1142157844.528398</v>
      </c>
      <c r="J11" s="664"/>
    </row>
    <row r="12" spans="1:10">
      <c r="A12" s="445">
        <v>6</v>
      </c>
      <c r="B12" s="458" t="s">
        <v>522</v>
      </c>
      <c r="C12" s="660">
        <v>36087951.890900001</v>
      </c>
      <c r="D12" s="660">
        <v>409297156.34029996</v>
      </c>
      <c r="E12" s="660">
        <v>21684952.752100006</v>
      </c>
      <c r="F12" s="660">
        <v>0</v>
      </c>
      <c r="G12" s="660">
        <v>2009805.6900000002</v>
      </c>
      <c r="H12" s="663">
        <f t="shared" si="0"/>
        <v>423700155.47909999</v>
      </c>
      <c r="J12" s="664"/>
    </row>
    <row r="13" spans="1:10">
      <c r="A13" s="445">
        <v>7</v>
      </c>
      <c r="B13" s="458" t="s">
        <v>523</v>
      </c>
      <c r="C13" s="660">
        <v>21977886.935400005</v>
      </c>
      <c r="D13" s="660">
        <v>687782561.34500015</v>
      </c>
      <c r="E13" s="660">
        <v>8129968.9702000059</v>
      </c>
      <c r="F13" s="660">
        <v>0</v>
      </c>
      <c r="G13" s="660">
        <v>3202498.37</v>
      </c>
      <c r="H13" s="663">
        <f t="shared" si="0"/>
        <v>701630479.3102001</v>
      </c>
      <c r="J13" s="664"/>
    </row>
    <row r="14" spans="1:10">
      <c r="A14" s="445">
        <v>8</v>
      </c>
      <c r="B14" s="458" t="s">
        <v>524</v>
      </c>
      <c r="C14" s="660">
        <v>11988893.306899995</v>
      </c>
      <c r="D14" s="660">
        <v>1123182325.8905001</v>
      </c>
      <c r="E14" s="660">
        <v>11747803.318499979</v>
      </c>
      <c r="F14" s="660">
        <v>0</v>
      </c>
      <c r="G14" s="660">
        <v>2873815.6600000011</v>
      </c>
      <c r="H14" s="663">
        <f t="shared" si="0"/>
        <v>1123423415.8789001</v>
      </c>
      <c r="J14" s="664"/>
    </row>
    <row r="15" spans="1:10">
      <c r="A15" s="445">
        <v>9</v>
      </c>
      <c r="B15" s="458" t="s">
        <v>525</v>
      </c>
      <c r="C15" s="660">
        <v>17278676.299599998</v>
      </c>
      <c r="D15" s="660">
        <v>457627824.37080002</v>
      </c>
      <c r="E15" s="660">
        <v>4846730.8704000013</v>
      </c>
      <c r="F15" s="660">
        <v>0</v>
      </c>
      <c r="G15" s="660">
        <v>4530473.0699999984</v>
      </c>
      <c r="H15" s="663">
        <f t="shared" si="0"/>
        <v>470059769.80000001</v>
      </c>
      <c r="J15" s="664"/>
    </row>
    <row r="16" spans="1:10">
      <c r="A16" s="445">
        <v>10</v>
      </c>
      <c r="B16" s="458" t="s">
        <v>526</v>
      </c>
      <c r="C16" s="660">
        <v>1339091.6343</v>
      </c>
      <c r="D16" s="660">
        <v>197756931.62369999</v>
      </c>
      <c r="E16" s="660">
        <v>2094703.7155000013</v>
      </c>
      <c r="F16" s="660">
        <v>0</v>
      </c>
      <c r="G16" s="660">
        <v>363129.17</v>
      </c>
      <c r="H16" s="663">
        <f t="shared" si="0"/>
        <v>197001319.54249999</v>
      </c>
      <c r="J16" s="664"/>
    </row>
    <row r="17" spans="1:10">
      <c r="A17" s="445">
        <v>11</v>
      </c>
      <c r="B17" s="458" t="s">
        <v>527</v>
      </c>
      <c r="C17" s="660">
        <v>6508193.6205999963</v>
      </c>
      <c r="D17" s="660">
        <v>223143219.9628</v>
      </c>
      <c r="E17" s="660">
        <v>4320747.243400001</v>
      </c>
      <c r="F17" s="660">
        <v>0</v>
      </c>
      <c r="G17" s="660">
        <v>706693.87000000034</v>
      </c>
      <c r="H17" s="663">
        <f t="shared" si="0"/>
        <v>225330666.33999997</v>
      </c>
      <c r="J17" s="664"/>
    </row>
    <row r="18" spans="1:10">
      <c r="A18" s="445">
        <v>12</v>
      </c>
      <c r="B18" s="458" t="s">
        <v>528</v>
      </c>
      <c r="C18" s="660">
        <v>32028251.285200004</v>
      </c>
      <c r="D18" s="660">
        <v>1285109789.0446</v>
      </c>
      <c r="E18" s="660">
        <v>20473247.774199974</v>
      </c>
      <c r="F18" s="660">
        <v>0</v>
      </c>
      <c r="G18" s="660">
        <v>2937621.6599999997</v>
      </c>
      <c r="H18" s="663">
        <f t="shared" si="0"/>
        <v>1296664792.5556002</v>
      </c>
      <c r="J18" s="664"/>
    </row>
    <row r="19" spans="1:10">
      <c r="A19" s="445">
        <v>13</v>
      </c>
      <c r="B19" s="458" t="s">
        <v>529</v>
      </c>
      <c r="C19" s="660">
        <v>14426651.762700006</v>
      </c>
      <c r="D19" s="660">
        <v>497330328.5606001</v>
      </c>
      <c r="E19" s="660">
        <v>8083436.2133000009</v>
      </c>
      <c r="F19" s="660">
        <v>0</v>
      </c>
      <c r="G19" s="660">
        <v>678013.56999999983</v>
      </c>
      <c r="H19" s="663">
        <f t="shared" si="0"/>
        <v>503673544.11000013</v>
      </c>
      <c r="J19" s="664"/>
    </row>
    <row r="20" spans="1:10">
      <c r="A20" s="445">
        <v>14</v>
      </c>
      <c r="B20" s="458" t="s">
        <v>530</v>
      </c>
      <c r="C20" s="660">
        <v>19165128.037100002</v>
      </c>
      <c r="D20" s="660">
        <v>1236485460.7530999</v>
      </c>
      <c r="E20" s="660">
        <v>7350413.8801999977</v>
      </c>
      <c r="F20" s="660">
        <v>0</v>
      </c>
      <c r="G20" s="660">
        <v>3739852.4000000008</v>
      </c>
      <c r="H20" s="663">
        <f t="shared" si="0"/>
        <v>1248300174.9100001</v>
      </c>
      <c r="J20" s="664"/>
    </row>
    <row r="21" spans="1:10">
      <c r="A21" s="445">
        <v>15</v>
      </c>
      <c r="B21" s="458" t="s">
        <v>531</v>
      </c>
      <c r="C21" s="660">
        <v>22517658.048400003</v>
      </c>
      <c r="D21" s="660">
        <v>392597159.91570008</v>
      </c>
      <c r="E21" s="660">
        <v>4487244.4640999874</v>
      </c>
      <c r="F21" s="660">
        <v>0</v>
      </c>
      <c r="G21" s="660">
        <v>597703.29999999993</v>
      </c>
      <c r="H21" s="663">
        <f t="shared" si="0"/>
        <v>410627573.50000006</v>
      </c>
      <c r="J21" s="664"/>
    </row>
    <row r="22" spans="1:10">
      <c r="A22" s="445">
        <v>16</v>
      </c>
      <c r="B22" s="458" t="s">
        <v>532</v>
      </c>
      <c r="C22" s="660">
        <v>695433.28419999999</v>
      </c>
      <c r="D22" s="660">
        <v>291310025.31279999</v>
      </c>
      <c r="E22" s="660">
        <v>2378893.9369999985</v>
      </c>
      <c r="F22" s="660">
        <v>0</v>
      </c>
      <c r="G22" s="660">
        <v>215499.03000000003</v>
      </c>
      <c r="H22" s="663">
        <f t="shared" si="0"/>
        <v>289626564.66000003</v>
      </c>
      <c r="J22" s="664"/>
    </row>
    <row r="23" spans="1:10">
      <c r="A23" s="445">
        <v>17</v>
      </c>
      <c r="B23" s="458" t="s">
        <v>533</v>
      </c>
      <c r="C23" s="660">
        <v>3853724.7409999999</v>
      </c>
      <c r="D23" s="660">
        <v>267306011.35330001</v>
      </c>
      <c r="E23" s="660">
        <v>1049347.9643000001</v>
      </c>
      <c r="F23" s="660">
        <v>0</v>
      </c>
      <c r="G23" s="660">
        <v>12640.08</v>
      </c>
      <c r="H23" s="663">
        <f t="shared" si="0"/>
        <v>270110388.13000005</v>
      </c>
      <c r="J23" s="664"/>
    </row>
    <row r="24" spans="1:10">
      <c r="A24" s="445">
        <v>18</v>
      </c>
      <c r="B24" s="458" t="s">
        <v>534</v>
      </c>
      <c r="C24" s="660">
        <v>1614390.1192000001</v>
      </c>
      <c r="D24" s="660">
        <v>1043230459.589038</v>
      </c>
      <c r="E24" s="660">
        <v>3581710.7097999966</v>
      </c>
      <c r="F24" s="660">
        <v>0</v>
      </c>
      <c r="G24" s="660">
        <v>89928.140000000014</v>
      </c>
      <c r="H24" s="663">
        <f t="shared" si="0"/>
        <v>1041263138.998438</v>
      </c>
      <c r="J24" s="664"/>
    </row>
    <row r="25" spans="1:10">
      <c r="A25" s="445">
        <v>19</v>
      </c>
      <c r="B25" s="458" t="s">
        <v>535</v>
      </c>
      <c r="C25" s="660">
        <v>825159.32390000008</v>
      </c>
      <c r="D25" s="660">
        <v>98071905.789400011</v>
      </c>
      <c r="E25" s="660">
        <v>1265120.8032999998</v>
      </c>
      <c r="F25" s="660">
        <v>0</v>
      </c>
      <c r="G25" s="660">
        <v>328746.72999999992</v>
      </c>
      <c r="H25" s="663">
        <f t="shared" si="0"/>
        <v>97631944.310000017</v>
      </c>
      <c r="J25" s="664"/>
    </row>
    <row r="26" spans="1:10">
      <c r="A26" s="445">
        <v>20</v>
      </c>
      <c r="B26" s="458" t="s">
        <v>536</v>
      </c>
      <c r="C26" s="660">
        <v>14391173.2619</v>
      </c>
      <c r="D26" s="660">
        <v>652810770.55859995</v>
      </c>
      <c r="E26" s="660">
        <v>7476782.2205000017</v>
      </c>
      <c r="F26" s="660">
        <v>0</v>
      </c>
      <c r="G26" s="660">
        <v>320764.93999999989</v>
      </c>
      <c r="H26" s="663">
        <f t="shared" si="0"/>
        <v>659725161.5999999</v>
      </c>
      <c r="J26" s="664"/>
    </row>
    <row r="27" spans="1:10">
      <c r="A27" s="445">
        <v>21</v>
      </c>
      <c r="B27" s="458" t="s">
        <v>537</v>
      </c>
      <c r="C27" s="660">
        <v>203519.49190000002</v>
      </c>
      <c r="D27" s="660">
        <v>85710309.373900011</v>
      </c>
      <c r="E27" s="660">
        <v>624358.61579999991</v>
      </c>
      <c r="F27" s="660">
        <v>0</v>
      </c>
      <c r="G27" s="660">
        <v>64460.5</v>
      </c>
      <c r="H27" s="663">
        <f t="shared" si="0"/>
        <v>85289470.250000015</v>
      </c>
      <c r="J27" s="664"/>
    </row>
    <row r="28" spans="1:10">
      <c r="A28" s="445">
        <v>22</v>
      </c>
      <c r="B28" s="458" t="s">
        <v>538</v>
      </c>
      <c r="C28" s="660">
        <v>525994.33569999994</v>
      </c>
      <c r="D28" s="660">
        <v>132342288.58719999</v>
      </c>
      <c r="E28" s="660">
        <v>916988.97809999925</v>
      </c>
      <c r="F28" s="660">
        <v>0</v>
      </c>
      <c r="G28" s="660">
        <v>91699.14</v>
      </c>
      <c r="H28" s="663">
        <f t="shared" si="0"/>
        <v>131951293.94479999</v>
      </c>
      <c r="J28" s="664"/>
    </row>
    <row r="29" spans="1:10">
      <c r="A29" s="445">
        <v>23</v>
      </c>
      <c r="B29" s="458" t="s">
        <v>539</v>
      </c>
      <c r="C29" s="660">
        <v>59039786.965999939</v>
      </c>
      <c r="D29" s="660">
        <v>4121799611.22504</v>
      </c>
      <c r="E29" s="660">
        <v>68275287.336499766</v>
      </c>
      <c r="F29" s="660">
        <v>0</v>
      </c>
      <c r="G29" s="660">
        <v>16987859.599999972</v>
      </c>
      <c r="H29" s="663">
        <f t="shared" si="0"/>
        <v>4112564110.8545403</v>
      </c>
      <c r="J29" s="664"/>
    </row>
    <row r="30" spans="1:10">
      <c r="A30" s="445">
        <v>24</v>
      </c>
      <c r="B30" s="458" t="s">
        <v>540</v>
      </c>
      <c r="C30" s="660">
        <v>18782218.748200007</v>
      </c>
      <c r="D30" s="660">
        <v>1136477783.9449999</v>
      </c>
      <c r="E30" s="660">
        <v>28080348.29320005</v>
      </c>
      <c r="F30" s="660">
        <v>0</v>
      </c>
      <c r="G30" s="660">
        <v>4791058.4300000016</v>
      </c>
      <c r="H30" s="663">
        <f t="shared" si="0"/>
        <v>1127179654.3999999</v>
      </c>
      <c r="J30" s="664"/>
    </row>
    <row r="31" spans="1:10">
      <c r="A31" s="445">
        <v>25</v>
      </c>
      <c r="B31" s="458" t="s">
        <v>541</v>
      </c>
      <c r="C31" s="660">
        <v>38971050.181700066</v>
      </c>
      <c r="D31" s="660">
        <v>2971088422.5606985</v>
      </c>
      <c r="E31" s="660">
        <v>59081006.586398937</v>
      </c>
      <c r="F31" s="660">
        <v>0</v>
      </c>
      <c r="G31" s="660">
        <v>10892916.190000137</v>
      </c>
      <c r="H31" s="663">
        <f t="shared" si="0"/>
        <v>2950978466.1559997</v>
      </c>
      <c r="J31" s="664"/>
    </row>
    <row r="32" spans="1:10">
      <c r="A32" s="445">
        <v>26</v>
      </c>
      <c r="B32" s="458" t="s">
        <v>542</v>
      </c>
      <c r="C32" s="660">
        <v>13013689.654000061</v>
      </c>
      <c r="D32" s="660">
        <v>719333359.45860004</v>
      </c>
      <c r="E32" s="660">
        <v>13121282.912600102</v>
      </c>
      <c r="F32" s="660">
        <v>0</v>
      </c>
      <c r="G32" s="660">
        <v>330613.10000000015</v>
      </c>
      <c r="H32" s="663">
        <f t="shared" si="0"/>
        <v>719225766.19999993</v>
      </c>
      <c r="J32" s="664"/>
    </row>
    <row r="33" spans="1:10">
      <c r="A33" s="445">
        <v>27</v>
      </c>
      <c r="B33" s="445" t="s">
        <v>99</v>
      </c>
      <c r="C33" s="660">
        <v>21101323.798</v>
      </c>
      <c r="D33" s="660">
        <v>2508881028.4022961</v>
      </c>
      <c r="E33" s="660">
        <v>18576283.899997</v>
      </c>
      <c r="F33" s="660">
        <v>0</v>
      </c>
      <c r="G33" s="660">
        <v>4243767.8599999994</v>
      </c>
      <c r="H33" s="663">
        <f t="shared" si="0"/>
        <v>2511406068.3002987</v>
      </c>
      <c r="J33" s="664"/>
    </row>
    <row r="34" spans="1:10">
      <c r="A34" s="445">
        <v>28</v>
      </c>
      <c r="B34" s="448" t="s">
        <v>66</v>
      </c>
      <c r="C34" s="661">
        <f>SUM(C7:C33)</f>
        <v>433073554.09950012</v>
      </c>
      <c r="D34" s="661">
        <f>SUM(D7:D33)</f>
        <v>31252054578.832047</v>
      </c>
      <c r="E34" s="661">
        <f>SUM(E7:E33)</f>
        <v>334956751.74089581</v>
      </c>
      <c r="F34" s="661">
        <f>SUM(F7:F33)</f>
        <v>0</v>
      </c>
      <c r="G34" s="661">
        <f>SUM(G7:G33)</f>
        <v>61874392.200000115</v>
      </c>
      <c r="H34" s="663">
        <f t="shared" si="0"/>
        <v>31350171381.190651</v>
      </c>
      <c r="J34" s="664"/>
    </row>
    <row r="36" spans="1:10">
      <c r="B36" s="360"/>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XFD15"/>
  <sheetViews>
    <sheetView showGridLines="0" zoomScale="85" zoomScaleNormal="85" workbookViewId="0"/>
  </sheetViews>
  <sheetFormatPr defaultColWidth="9.140625" defaultRowHeight="12.75"/>
  <cols>
    <col min="1" max="1" width="11.85546875" style="355" bestFit="1" customWidth="1"/>
    <col min="2" max="2" width="108" style="355" bestFit="1" customWidth="1"/>
    <col min="3" max="3" width="35.5703125" style="355" customWidth="1"/>
    <col min="4" max="4" width="38.42578125" style="355" customWidth="1"/>
    <col min="5" max="16384" width="9.140625" style="355"/>
  </cols>
  <sheetData>
    <row r="1" spans="1:4 16384:16384" ht="13.5">
      <c r="A1" s="354" t="s">
        <v>108</v>
      </c>
      <c r="B1" s="279" t="str">
        <f>Info!C2</f>
        <v>სს თიბისი ბანკი</v>
      </c>
    </row>
    <row r="2" spans="1:4 16384:16384">
      <c r="A2" s="354" t="s">
        <v>109</v>
      </c>
      <c r="B2" s="357">
        <f>'1. key ratios'!B2</f>
        <v>45291</v>
      </c>
    </row>
    <row r="3" spans="1:4 16384:16384">
      <c r="A3" s="356" t="s">
        <v>543</v>
      </c>
    </row>
    <row r="5" spans="1:4 16384:16384">
      <c r="A5" s="778" t="s">
        <v>880</v>
      </c>
      <c r="B5" s="778"/>
      <c r="C5" s="467" t="s">
        <v>562</v>
      </c>
      <c r="D5" s="467" t="s">
        <v>879</v>
      </c>
    </row>
    <row r="6" spans="1:4 16384:16384">
      <c r="A6" s="466">
        <v>1</v>
      </c>
      <c r="B6" s="459" t="s">
        <v>878</v>
      </c>
      <c r="C6" s="665">
        <v>329232902.06262958</v>
      </c>
      <c r="D6" s="665">
        <v>3831813.0066999998</v>
      </c>
      <c r="XFD6" s="461"/>
    </row>
    <row r="7" spans="1:4 16384:16384">
      <c r="A7" s="463">
        <v>2</v>
      </c>
      <c r="B7" s="459" t="s">
        <v>877</v>
      </c>
      <c r="C7" s="665">
        <v>216658569.22058818</v>
      </c>
      <c r="D7" s="665">
        <v>635980.49910743674</v>
      </c>
    </row>
    <row r="8" spans="1:4 16384:16384">
      <c r="A8" s="465">
        <v>2.1</v>
      </c>
      <c r="B8" s="464" t="s">
        <v>876</v>
      </c>
      <c r="C8" s="665">
        <v>100584314.5412806</v>
      </c>
      <c r="D8" s="665">
        <v>629720.29286140192</v>
      </c>
    </row>
    <row r="9" spans="1:4 16384:16384">
      <c r="A9" s="465">
        <v>2.2000000000000002</v>
      </c>
      <c r="B9" s="464" t="s">
        <v>875</v>
      </c>
      <c r="C9" s="665">
        <v>116074254.67930758</v>
      </c>
      <c r="D9" s="665">
        <v>6260.2062460347661</v>
      </c>
    </row>
    <row r="10" spans="1:4 16384:16384">
      <c r="A10" s="466">
        <v>3</v>
      </c>
      <c r="B10" s="459" t="s">
        <v>874</v>
      </c>
      <c r="C10" s="665">
        <v>234979373.1975956</v>
      </c>
      <c r="D10" s="665">
        <v>287965.95922566735</v>
      </c>
    </row>
    <row r="11" spans="1:4 16384:16384">
      <c r="A11" s="465">
        <v>3.1</v>
      </c>
      <c r="B11" s="464" t="s">
        <v>544</v>
      </c>
      <c r="C11" s="665">
        <v>57630625.241400003</v>
      </c>
      <c r="D11" s="665">
        <v>0</v>
      </c>
    </row>
    <row r="12" spans="1:4 16384:16384">
      <c r="A12" s="465">
        <v>3.2</v>
      </c>
      <c r="B12" s="464" t="s">
        <v>873</v>
      </c>
      <c r="C12" s="665">
        <v>53363480.330691561</v>
      </c>
      <c r="D12" s="665">
        <v>66359.376153438629</v>
      </c>
    </row>
    <row r="13" spans="1:4 16384:16384">
      <c r="A13" s="465">
        <v>3.3</v>
      </c>
      <c r="B13" s="464" t="s">
        <v>872</v>
      </c>
      <c r="C13" s="665">
        <v>123985267.62550405</v>
      </c>
      <c r="D13" s="665">
        <v>221606.58307222874</v>
      </c>
    </row>
    <row r="14" spans="1:4 16384:16384">
      <c r="A14" s="463">
        <v>4</v>
      </c>
      <c r="B14" s="462" t="s">
        <v>871</v>
      </c>
      <c r="C14" s="665">
        <v>1167830.2226999905</v>
      </c>
      <c r="D14" s="665">
        <v>368.98921823292267</v>
      </c>
    </row>
    <row r="15" spans="1:4 16384:16384">
      <c r="A15" s="460">
        <v>5</v>
      </c>
      <c r="B15" s="459" t="s">
        <v>870</v>
      </c>
      <c r="C15" s="666">
        <v>312079928.30832219</v>
      </c>
      <c r="D15" s="666">
        <v>4180196.535800003</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D23"/>
  <sheetViews>
    <sheetView showGridLines="0" zoomScale="85" zoomScaleNormal="85" workbookViewId="0"/>
  </sheetViews>
  <sheetFormatPr defaultColWidth="9.140625" defaultRowHeight="12.75"/>
  <cols>
    <col min="1" max="1" width="11.85546875" style="455" bestFit="1" customWidth="1"/>
    <col min="2" max="2" width="128.85546875" style="455" bestFit="1" customWidth="1"/>
    <col min="3" max="3" width="37" style="455" customWidth="1"/>
    <col min="4" max="4" width="50.5703125" style="455" customWidth="1"/>
    <col min="5" max="16384" width="9.140625" style="455"/>
  </cols>
  <sheetData>
    <row r="1" spans="1:4" ht="13.5">
      <c r="A1" s="354" t="s">
        <v>108</v>
      </c>
      <c r="B1" s="279" t="str">
        <f>Info!C2</f>
        <v>სს თიბისი ბანკი</v>
      </c>
    </row>
    <row r="2" spans="1:4">
      <c r="A2" s="354" t="s">
        <v>109</v>
      </c>
      <c r="B2" s="357">
        <f>'1. key ratios'!B2</f>
        <v>45291</v>
      </c>
    </row>
    <row r="3" spans="1:4">
      <c r="A3" s="356" t="s">
        <v>545</v>
      </c>
    </row>
    <row r="4" spans="1:4">
      <c r="A4" s="356"/>
    </row>
    <row r="5" spans="1:4" ht="15" customHeight="1">
      <c r="A5" s="779" t="s">
        <v>546</v>
      </c>
      <c r="B5" s="780"/>
      <c r="C5" s="783" t="s">
        <v>547</v>
      </c>
      <c r="D5" s="783" t="s">
        <v>548</v>
      </c>
    </row>
    <row r="6" spans="1:4">
      <c r="A6" s="781"/>
      <c r="B6" s="782"/>
      <c r="C6" s="783"/>
      <c r="D6" s="783"/>
    </row>
    <row r="7" spans="1:4">
      <c r="A7" s="448">
        <v>1</v>
      </c>
      <c r="B7" s="448" t="s">
        <v>549</v>
      </c>
      <c r="C7" s="660">
        <v>370467747.56634003</v>
      </c>
      <c r="D7" s="667"/>
    </row>
    <row r="8" spans="1:4">
      <c r="A8" s="445">
        <v>2</v>
      </c>
      <c r="B8" s="445" t="s">
        <v>550</v>
      </c>
      <c r="C8" s="660">
        <v>147236110.01357198</v>
      </c>
      <c r="D8" s="667"/>
    </row>
    <row r="9" spans="1:4">
      <c r="A9" s="445">
        <v>3</v>
      </c>
      <c r="B9" s="470" t="s">
        <v>551</v>
      </c>
      <c r="C9" s="660">
        <v>2622487.3301039999</v>
      </c>
      <c r="D9" s="667"/>
    </row>
    <row r="10" spans="1:4">
      <c r="A10" s="445">
        <v>4</v>
      </c>
      <c r="B10" s="445" t="s">
        <v>552</v>
      </c>
      <c r="C10" s="660">
        <f>SUM(C11:C17)</f>
        <v>121185525.0260081</v>
      </c>
      <c r="D10" s="667"/>
    </row>
    <row r="11" spans="1:4">
      <c r="A11" s="445">
        <v>5</v>
      </c>
      <c r="B11" s="469" t="s">
        <v>881</v>
      </c>
      <c r="C11" s="660">
        <v>15745516.605304901</v>
      </c>
      <c r="D11" s="667"/>
    </row>
    <row r="12" spans="1:4">
      <c r="A12" s="445">
        <v>6</v>
      </c>
      <c r="B12" s="469" t="s">
        <v>553</v>
      </c>
      <c r="C12" s="660">
        <v>21375850.610703081</v>
      </c>
      <c r="D12" s="667"/>
    </row>
    <row r="13" spans="1:4">
      <c r="A13" s="445">
        <v>7</v>
      </c>
      <c r="B13" s="469" t="s">
        <v>556</v>
      </c>
      <c r="C13" s="660">
        <v>57630623.950000122</v>
      </c>
      <c r="D13" s="667"/>
    </row>
    <row r="14" spans="1:4">
      <c r="A14" s="445">
        <v>8</v>
      </c>
      <c r="B14" s="469" t="s">
        <v>554</v>
      </c>
      <c r="C14" s="660">
        <v>26433533.859999999</v>
      </c>
      <c r="D14" s="660">
        <v>0</v>
      </c>
    </row>
    <row r="15" spans="1:4">
      <c r="A15" s="445">
        <v>9</v>
      </c>
      <c r="B15" s="469" t="s">
        <v>555</v>
      </c>
      <c r="C15" s="660">
        <v>0</v>
      </c>
      <c r="D15" s="660">
        <v>0</v>
      </c>
    </row>
    <row r="16" spans="1:4">
      <c r="A16" s="445">
        <v>10</v>
      </c>
      <c r="B16" s="469" t="s">
        <v>557</v>
      </c>
      <c r="C16" s="660">
        <v>0</v>
      </c>
      <c r="D16" s="660">
        <v>0</v>
      </c>
    </row>
    <row r="17" spans="1:4" ht="25.5">
      <c r="A17" s="445">
        <v>11</v>
      </c>
      <c r="B17" s="469" t="s">
        <v>558</v>
      </c>
      <c r="C17" s="660">
        <v>0</v>
      </c>
      <c r="D17" s="667"/>
    </row>
    <row r="18" spans="1:4">
      <c r="A18" s="448">
        <v>12</v>
      </c>
      <c r="B18" s="468" t="s">
        <v>559</v>
      </c>
      <c r="C18" s="661">
        <f>C7+C8+C9-C10</f>
        <v>399140819.88400793</v>
      </c>
      <c r="D18" s="667"/>
    </row>
    <row r="21" spans="1:4">
      <c r="B21" s="354"/>
    </row>
    <row r="22" spans="1:4">
      <c r="B22" s="354"/>
    </row>
    <row r="23" spans="1:4">
      <c r="B23" s="356"/>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AB78"/>
  <sheetViews>
    <sheetView showGridLines="0" zoomScale="85" zoomScaleNormal="85" workbookViewId="0"/>
  </sheetViews>
  <sheetFormatPr defaultColWidth="9.140625" defaultRowHeight="12.75"/>
  <cols>
    <col min="1" max="1" width="11.85546875" style="455" bestFit="1" customWidth="1"/>
    <col min="2" max="2" width="63.85546875" style="455" customWidth="1"/>
    <col min="3" max="3" width="15.5703125" style="455" customWidth="1"/>
    <col min="4" max="18" width="22.28515625" style="455" customWidth="1"/>
    <col min="19" max="19" width="23.28515625" style="455" bestFit="1" customWidth="1"/>
    <col min="20" max="26" width="22.28515625" style="455" customWidth="1"/>
    <col min="27" max="27" width="23.28515625" style="455" bestFit="1" customWidth="1"/>
    <col min="28" max="28" width="20" style="455" customWidth="1"/>
    <col min="29" max="16384" width="9.140625" style="455"/>
  </cols>
  <sheetData>
    <row r="1" spans="1:28" ht="13.5">
      <c r="A1" s="354" t="s">
        <v>108</v>
      </c>
      <c r="B1" s="279" t="str">
        <f>Info!C2</f>
        <v>სს თიბისი ბანკი</v>
      </c>
    </row>
    <row r="2" spans="1:28">
      <c r="A2" s="354" t="s">
        <v>109</v>
      </c>
      <c r="B2" s="357">
        <f>'1. key ratios'!B2</f>
        <v>45291</v>
      </c>
      <c r="C2" s="456"/>
    </row>
    <row r="3" spans="1:28">
      <c r="A3" s="356" t="s">
        <v>560</v>
      </c>
    </row>
    <row r="5" spans="1:28" ht="15" customHeight="1">
      <c r="A5" s="784" t="s">
        <v>894</v>
      </c>
      <c r="B5" s="785"/>
      <c r="C5" s="776" t="s">
        <v>893</v>
      </c>
      <c r="D5" s="790"/>
      <c r="E5" s="790"/>
      <c r="F5" s="790"/>
      <c r="G5" s="790"/>
      <c r="H5" s="790"/>
      <c r="I5" s="790"/>
      <c r="J5" s="790"/>
      <c r="K5" s="790"/>
      <c r="L5" s="790"/>
      <c r="M5" s="790"/>
      <c r="N5" s="790"/>
      <c r="O5" s="790"/>
      <c r="P5" s="790"/>
      <c r="Q5" s="790"/>
      <c r="R5" s="790"/>
      <c r="S5" s="790"/>
      <c r="T5" s="480"/>
      <c r="U5" s="480"/>
      <c r="V5" s="480"/>
      <c r="W5" s="480"/>
      <c r="X5" s="480"/>
      <c r="Y5" s="480"/>
      <c r="Z5" s="480"/>
      <c r="AA5" s="479"/>
      <c r="AB5" s="472"/>
    </row>
    <row r="6" spans="1:28">
      <c r="A6" s="786"/>
      <c r="B6" s="787"/>
      <c r="C6" s="791" t="s">
        <v>66</v>
      </c>
      <c r="D6" s="793" t="s">
        <v>892</v>
      </c>
      <c r="E6" s="793"/>
      <c r="F6" s="793"/>
      <c r="G6" s="793"/>
      <c r="H6" s="794" t="s">
        <v>891</v>
      </c>
      <c r="I6" s="795"/>
      <c r="J6" s="795"/>
      <c r="K6" s="796"/>
      <c r="L6" s="477"/>
      <c r="M6" s="797" t="s">
        <v>890</v>
      </c>
      <c r="N6" s="797"/>
      <c r="O6" s="797"/>
      <c r="P6" s="797"/>
      <c r="Q6" s="797"/>
      <c r="R6" s="797"/>
      <c r="S6" s="774"/>
      <c r="T6" s="478"/>
      <c r="U6" s="777" t="s">
        <v>889</v>
      </c>
      <c r="V6" s="777"/>
      <c r="W6" s="777"/>
      <c r="X6" s="777"/>
      <c r="Y6" s="777"/>
      <c r="Z6" s="777"/>
      <c r="AA6" s="775"/>
      <c r="AB6" s="477"/>
    </row>
    <row r="7" spans="1:28" ht="25.5">
      <c r="A7" s="788"/>
      <c r="B7" s="789"/>
      <c r="C7" s="792"/>
      <c r="D7" s="476"/>
      <c r="E7" s="452" t="s">
        <v>561</v>
      </c>
      <c r="F7" s="452" t="s">
        <v>887</v>
      </c>
      <c r="G7" s="452" t="s">
        <v>888</v>
      </c>
      <c r="H7" s="475"/>
      <c r="I7" s="452" t="s">
        <v>561</v>
      </c>
      <c r="J7" s="452" t="s">
        <v>887</v>
      </c>
      <c r="K7" s="452" t="s">
        <v>888</v>
      </c>
      <c r="L7" s="474"/>
      <c r="M7" s="452" t="s">
        <v>561</v>
      </c>
      <c r="N7" s="452" t="s">
        <v>887</v>
      </c>
      <c r="O7" s="452" t="s">
        <v>886</v>
      </c>
      <c r="P7" s="452" t="s">
        <v>885</v>
      </c>
      <c r="Q7" s="452" t="s">
        <v>884</v>
      </c>
      <c r="R7" s="452" t="s">
        <v>883</v>
      </c>
      <c r="S7" s="452" t="s">
        <v>882</v>
      </c>
      <c r="T7" s="473"/>
      <c r="U7" s="452" t="s">
        <v>561</v>
      </c>
      <c r="V7" s="452" t="s">
        <v>887</v>
      </c>
      <c r="W7" s="452" t="s">
        <v>886</v>
      </c>
      <c r="X7" s="452" t="s">
        <v>885</v>
      </c>
      <c r="Y7" s="452" t="s">
        <v>884</v>
      </c>
      <c r="Z7" s="452" t="s">
        <v>883</v>
      </c>
      <c r="AA7" s="452" t="s">
        <v>882</v>
      </c>
      <c r="AB7" s="472"/>
    </row>
    <row r="8" spans="1:28">
      <c r="A8" s="471">
        <v>1</v>
      </c>
      <c r="B8" s="448" t="s">
        <v>562</v>
      </c>
      <c r="C8" s="661">
        <v>21277774722.877117</v>
      </c>
      <c r="D8" s="661">
        <v>19593632069.014984</v>
      </c>
      <c r="E8" s="661">
        <v>184294781.10554099</v>
      </c>
      <c r="F8" s="661">
        <v>21093.7</v>
      </c>
      <c r="G8" s="661">
        <v>0</v>
      </c>
      <c r="H8" s="661">
        <v>1285001833.9795375</v>
      </c>
      <c r="I8" s="661">
        <v>137098920.16161302</v>
      </c>
      <c r="J8" s="661">
        <v>138608230.93186191</v>
      </c>
      <c r="K8" s="661">
        <v>0</v>
      </c>
      <c r="L8" s="661">
        <v>398926109.59200013</v>
      </c>
      <c r="M8" s="661">
        <v>19161590.972582001</v>
      </c>
      <c r="N8" s="661">
        <v>43833973.728856996</v>
      </c>
      <c r="O8" s="661">
        <v>94406247.543853998</v>
      </c>
      <c r="P8" s="661">
        <v>54754374.826564997</v>
      </c>
      <c r="Q8" s="661">
        <v>50413994.222557008</v>
      </c>
      <c r="R8" s="661">
        <v>35507519.82660801</v>
      </c>
      <c r="S8" s="661">
        <v>432517.72859700001</v>
      </c>
      <c r="T8" s="661">
        <v>214710.290591</v>
      </c>
      <c r="U8" s="661">
        <v>0</v>
      </c>
      <c r="V8" s="661">
        <v>3459.0388439999997</v>
      </c>
      <c r="W8" s="661">
        <v>0</v>
      </c>
      <c r="X8" s="661">
        <v>0</v>
      </c>
      <c r="Y8" s="661">
        <v>0</v>
      </c>
      <c r="Z8" s="661">
        <v>0</v>
      </c>
      <c r="AA8" s="661">
        <v>0</v>
      </c>
    </row>
    <row r="9" spans="1:28">
      <c r="A9" s="445">
        <v>1.1000000000000001</v>
      </c>
      <c r="B9" s="463" t="s">
        <v>563</v>
      </c>
      <c r="C9" s="670">
        <v>0</v>
      </c>
      <c r="D9" s="670">
        <v>0</v>
      </c>
      <c r="E9" s="670">
        <v>0</v>
      </c>
      <c r="F9" s="670">
        <v>0</v>
      </c>
      <c r="G9" s="670">
        <v>0</v>
      </c>
      <c r="H9" s="670">
        <v>0</v>
      </c>
      <c r="I9" s="670">
        <v>0</v>
      </c>
      <c r="J9" s="670">
        <v>0</v>
      </c>
      <c r="K9" s="670">
        <v>0</v>
      </c>
      <c r="L9" s="670">
        <v>0</v>
      </c>
      <c r="M9" s="670">
        <v>0</v>
      </c>
      <c r="N9" s="670">
        <v>0</v>
      </c>
      <c r="O9" s="670">
        <v>0</v>
      </c>
      <c r="P9" s="670">
        <v>0</v>
      </c>
      <c r="Q9" s="670">
        <v>0</v>
      </c>
      <c r="R9" s="670">
        <v>0</v>
      </c>
      <c r="S9" s="670">
        <v>0</v>
      </c>
      <c r="T9" s="670">
        <v>0</v>
      </c>
      <c r="U9" s="670">
        <v>0</v>
      </c>
      <c r="V9" s="670">
        <v>0</v>
      </c>
      <c r="W9" s="670">
        <v>0</v>
      </c>
      <c r="X9" s="670">
        <v>0</v>
      </c>
      <c r="Y9" s="670">
        <v>0</v>
      </c>
      <c r="Z9" s="670">
        <v>0</v>
      </c>
      <c r="AA9" s="670">
        <v>0</v>
      </c>
    </row>
    <row r="10" spans="1:28">
      <c r="A10" s="445">
        <v>1.2</v>
      </c>
      <c r="B10" s="463" t="s">
        <v>564</v>
      </c>
      <c r="C10" s="670">
        <v>0</v>
      </c>
      <c r="D10" s="670">
        <v>0</v>
      </c>
      <c r="E10" s="670">
        <v>0</v>
      </c>
      <c r="F10" s="670">
        <v>0</v>
      </c>
      <c r="G10" s="670">
        <v>0</v>
      </c>
      <c r="H10" s="670">
        <v>0</v>
      </c>
      <c r="I10" s="670">
        <v>0</v>
      </c>
      <c r="J10" s="670">
        <v>0</v>
      </c>
      <c r="K10" s="670">
        <v>0</v>
      </c>
      <c r="L10" s="670">
        <v>0</v>
      </c>
      <c r="M10" s="670">
        <v>0</v>
      </c>
      <c r="N10" s="670">
        <v>0</v>
      </c>
      <c r="O10" s="670">
        <v>0</v>
      </c>
      <c r="P10" s="670">
        <v>0</v>
      </c>
      <c r="Q10" s="670">
        <v>0</v>
      </c>
      <c r="R10" s="670">
        <v>0</v>
      </c>
      <c r="S10" s="670">
        <v>0</v>
      </c>
      <c r="T10" s="670">
        <v>0</v>
      </c>
      <c r="U10" s="670">
        <v>0</v>
      </c>
      <c r="V10" s="670">
        <v>0</v>
      </c>
      <c r="W10" s="670">
        <v>0</v>
      </c>
      <c r="X10" s="670">
        <v>0</v>
      </c>
      <c r="Y10" s="670">
        <v>0</v>
      </c>
      <c r="Z10" s="670">
        <v>0</v>
      </c>
      <c r="AA10" s="670">
        <v>0</v>
      </c>
    </row>
    <row r="11" spans="1:28">
      <c r="A11" s="445">
        <v>1.3</v>
      </c>
      <c r="B11" s="463" t="s">
        <v>565</v>
      </c>
      <c r="C11" s="670">
        <v>248500.56</v>
      </c>
      <c r="D11" s="670">
        <v>248500.56</v>
      </c>
      <c r="E11" s="670">
        <v>0</v>
      </c>
      <c r="F11" s="670">
        <v>0</v>
      </c>
      <c r="G11" s="670">
        <v>0</v>
      </c>
      <c r="H11" s="670">
        <v>0</v>
      </c>
      <c r="I11" s="670">
        <v>0</v>
      </c>
      <c r="J11" s="670">
        <v>0</v>
      </c>
      <c r="K11" s="670">
        <v>0</v>
      </c>
      <c r="L11" s="670">
        <v>0</v>
      </c>
      <c r="M11" s="670">
        <v>0</v>
      </c>
      <c r="N11" s="670">
        <v>0</v>
      </c>
      <c r="O11" s="670">
        <v>0</v>
      </c>
      <c r="P11" s="670">
        <v>0</v>
      </c>
      <c r="Q11" s="670">
        <v>0</v>
      </c>
      <c r="R11" s="670">
        <v>0</v>
      </c>
      <c r="S11" s="670">
        <v>0</v>
      </c>
      <c r="T11" s="670">
        <v>0</v>
      </c>
      <c r="U11" s="670">
        <v>0</v>
      </c>
      <c r="V11" s="670">
        <v>0</v>
      </c>
      <c r="W11" s="670">
        <v>0</v>
      </c>
      <c r="X11" s="670">
        <v>0</v>
      </c>
      <c r="Y11" s="670">
        <v>0</v>
      </c>
      <c r="Z11" s="670">
        <v>0</v>
      </c>
      <c r="AA11" s="670">
        <v>0</v>
      </c>
    </row>
    <row r="12" spans="1:28">
      <c r="A12" s="445">
        <v>1.4</v>
      </c>
      <c r="B12" s="463" t="s">
        <v>566</v>
      </c>
      <c r="C12" s="670">
        <v>307362777.13176805</v>
      </c>
      <c r="D12" s="670">
        <v>306779887.68697703</v>
      </c>
      <c r="E12" s="670">
        <v>479202.47</v>
      </c>
      <c r="F12" s="670">
        <v>0</v>
      </c>
      <c r="G12" s="670">
        <v>0</v>
      </c>
      <c r="H12" s="670">
        <v>0</v>
      </c>
      <c r="I12" s="670">
        <v>0</v>
      </c>
      <c r="J12" s="670">
        <v>0</v>
      </c>
      <c r="K12" s="670">
        <v>0</v>
      </c>
      <c r="L12" s="670">
        <v>582889.44479099999</v>
      </c>
      <c r="M12" s="670">
        <v>0</v>
      </c>
      <c r="N12" s="670">
        <v>0</v>
      </c>
      <c r="O12" s="670">
        <v>0</v>
      </c>
      <c r="P12" s="670">
        <v>0</v>
      </c>
      <c r="Q12" s="670">
        <v>0</v>
      </c>
      <c r="R12" s="670">
        <v>360156.23918699997</v>
      </c>
      <c r="S12" s="670">
        <v>216588.00781899999</v>
      </c>
      <c r="T12" s="670">
        <v>0</v>
      </c>
      <c r="U12" s="670">
        <v>0</v>
      </c>
      <c r="V12" s="670">
        <v>0</v>
      </c>
      <c r="W12" s="670">
        <v>0</v>
      </c>
      <c r="X12" s="670">
        <v>0</v>
      </c>
      <c r="Y12" s="670">
        <v>0</v>
      </c>
      <c r="Z12" s="670">
        <v>0</v>
      </c>
      <c r="AA12" s="670">
        <v>0</v>
      </c>
    </row>
    <row r="13" spans="1:28">
      <c r="A13" s="445">
        <v>1.5</v>
      </c>
      <c r="B13" s="463" t="s">
        <v>567</v>
      </c>
      <c r="C13" s="670">
        <v>10682209100.933649</v>
      </c>
      <c r="D13" s="670">
        <v>9913073273.8794651</v>
      </c>
      <c r="E13" s="670">
        <v>137153522.00776801</v>
      </c>
      <c r="F13" s="670">
        <v>21093.7</v>
      </c>
      <c r="G13" s="670">
        <v>0</v>
      </c>
      <c r="H13" s="670">
        <v>537180763.01201987</v>
      </c>
      <c r="I13" s="670">
        <v>37651849.116201989</v>
      </c>
      <c r="J13" s="670">
        <v>29888761.969394002</v>
      </c>
      <c r="K13" s="670">
        <v>0</v>
      </c>
      <c r="L13" s="670">
        <v>231745257.71359709</v>
      </c>
      <c r="M13" s="670">
        <v>7391690.2321530003</v>
      </c>
      <c r="N13" s="670">
        <v>19945215.983755998</v>
      </c>
      <c r="O13" s="670">
        <v>43407203.103706002</v>
      </c>
      <c r="P13" s="670">
        <v>34528510.190644994</v>
      </c>
      <c r="Q13" s="670">
        <v>30413794.858991008</v>
      </c>
      <c r="R13" s="670">
        <v>24926382.398022011</v>
      </c>
      <c r="S13" s="670">
        <v>0</v>
      </c>
      <c r="T13" s="670">
        <v>209806.32856699999</v>
      </c>
      <c r="U13" s="670">
        <v>0</v>
      </c>
      <c r="V13" s="670">
        <v>0</v>
      </c>
      <c r="W13" s="670">
        <v>0</v>
      </c>
      <c r="X13" s="670">
        <v>0</v>
      </c>
      <c r="Y13" s="670">
        <v>0</v>
      </c>
      <c r="Z13" s="670">
        <v>0</v>
      </c>
      <c r="AA13" s="670">
        <v>0</v>
      </c>
    </row>
    <row r="14" spans="1:28">
      <c r="A14" s="445">
        <v>1.6</v>
      </c>
      <c r="B14" s="463" t="s">
        <v>568</v>
      </c>
      <c r="C14" s="670">
        <v>10287954344.251699</v>
      </c>
      <c r="D14" s="670">
        <v>9373530406.8885441</v>
      </c>
      <c r="E14" s="670">
        <v>46662056.627773002</v>
      </c>
      <c r="F14" s="670">
        <v>0</v>
      </c>
      <c r="G14" s="670">
        <v>0</v>
      </c>
      <c r="H14" s="670">
        <v>747821070.9675175</v>
      </c>
      <c r="I14" s="670">
        <v>99447071.045411021</v>
      </c>
      <c r="J14" s="670">
        <v>108719468.96246789</v>
      </c>
      <c r="K14" s="670">
        <v>0</v>
      </c>
      <c r="L14" s="670">
        <v>166597962.43361205</v>
      </c>
      <c r="M14" s="670">
        <v>11769900.740429001</v>
      </c>
      <c r="N14" s="670">
        <v>23888757.745100997</v>
      </c>
      <c r="O14" s="670">
        <v>50999044.440147988</v>
      </c>
      <c r="P14" s="670">
        <v>20225864.635920003</v>
      </c>
      <c r="Q14" s="670">
        <v>20000199.363566</v>
      </c>
      <c r="R14" s="670">
        <v>10220981.189399002</v>
      </c>
      <c r="S14" s="670">
        <v>215929.72077800002</v>
      </c>
      <c r="T14" s="670">
        <v>4903.9620239999995</v>
      </c>
      <c r="U14" s="670">
        <v>0</v>
      </c>
      <c r="V14" s="670">
        <v>3459.0388439999997</v>
      </c>
      <c r="W14" s="670">
        <v>0</v>
      </c>
      <c r="X14" s="670">
        <v>0</v>
      </c>
      <c r="Y14" s="670">
        <v>0</v>
      </c>
      <c r="Z14" s="670">
        <v>0</v>
      </c>
      <c r="AA14" s="670">
        <v>0</v>
      </c>
    </row>
    <row r="15" spans="1:28">
      <c r="A15" s="471">
        <v>2</v>
      </c>
      <c r="B15" s="448" t="s">
        <v>569</v>
      </c>
      <c r="C15" s="661">
        <v>3502142953.0800476</v>
      </c>
      <c r="D15" s="661">
        <v>3502142953.0800476</v>
      </c>
      <c r="E15" s="661">
        <v>0</v>
      </c>
      <c r="F15" s="661">
        <v>0</v>
      </c>
      <c r="G15" s="661">
        <v>0</v>
      </c>
      <c r="H15" s="661">
        <v>0</v>
      </c>
      <c r="I15" s="661">
        <v>0</v>
      </c>
      <c r="J15" s="661">
        <v>0</v>
      </c>
      <c r="K15" s="661">
        <v>0</v>
      </c>
      <c r="L15" s="661">
        <v>0</v>
      </c>
      <c r="M15" s="661">
        <v>0</v>
      </c>
      <c r="N15" s="661">
        <v>0</v>
      </c>
      <c r="O15" s="661">
        <v>0</v>
      </c>
      <c r="P15" s="661">
        <v>0</v>
      </c>
      <c r="Q15" s="661">
        <v>0</v>
      </c>
      <c r="R15" s="661">
        <v>0</v>
      </c>
      <c r="S15" s="661">
        <v>0</v>
      </c>
      <c r="T15" s="661">
        <v>0</v>
      </c>
      <c r="U15" s="661">
        <v>0</v>
      </c>
      <c r="V15" s="661">
        <v>0</v>
      </c>
      <c r="W15" s="661">
        <v>0</v>
      </c>
      <c r="X15" s="661">
        <v>0</v>
      </c>
      <c r="Y15" s="661">
        <v>0</v>
      </c>
      <c r="Z15" s="661">
        <v>0</v>
      </c>
      <c r="AA15" s="661">
        <v>0</v>
      </c>
    </row>
    <row r="16" spans="1:28">
      <c r="A16" s="445">
        <v>2.1</v>
      </c>
      <c r="B16" s="463" t="s">
        <v>563</v>
      </c>
      <c r="C16" s="661">
        <v>0</v>
      </c>
      <c r="D16" s="661">
        <v>0</v>
      </c>
      <c r="E16" s="661">
        <v>0</v>
      </c>
      <c r="F16" s="661">
        <v>0</v>
      </c>
      <c r="G16" s="661">
        <v>0</v>
      </c>
      <c r="H16" s="661">
        <v>0</v>
      </c>
      <c r="I16" s="661">
        <v>0</v>
      </c>
      <c r="J16" s="661">
        <v>0</v>
      </c>
      <c r="K16" s="661">
        <v>0</v>
      </c>
      <c r="L16" s="661">
        <v>0</v>
      </c>
      <c r="M16" s="661">
        <v>0</v>
      </c>
      <c r="N16" s="661">
        <v>0</v>
      </c>
      <c r="O16" s="661">
        <v>0</v>
      </c>
      <c r="P16" s="661">
        <v>0</v>
      </c>
      <c r="Q16" s="661">
        <v>0</v>
      </c>
      <c r="R16" s="661">
        <v>0</v>
      </c>
      <c r="S16" s="661">
        <v>0</v>
      </c>
      <c r="T16" s="661">
        <v>0</v>
      </c>
      <c r="U16" s="661">
        <v>0</v>
      </c>
      <c r="V16" s="661">
        <v>0</v>
      </c>
      <c r="W16" s="661">
        <v>0</v>
      </c>
      <c r="X16" s="661">
        <v>0</v>
      </c>
      <c r="Y16" s="661">
        <v>0</v>
      </c>
      <c r="Z16" s="661">
        <v>0</v>
      </c>
      <c r="AA16" s="661">
        <v>0</v>
      </c>
    </row>
    <row r="17" spans="1:27">
      <c r="A17" s="445">
        <v>2.2000000000000002</v>
      </c>
      <c r="B17" s="463" t="s">
        <v>564</v>
      </c>
      <c r="C17" s="661">
        <v>2251704607.021884</v>
      </c>
      <c r="D17" s="661">
        <v>2251704607.021884</v>
      </c>
      <c r="E17" s="661">
        <v>0</v>
      </c>
      <c r="F17" s="661">
        <v>0</v>
      </c>
      <c r="G17" s="661">
        <v>0</v>
      </c>
      <c r="H17" s="661">
        <v>0</v>
      </c>
      <c r="I17" s="661">
        <v>0</v>
      </c>
      <c r="J17" s="661">
        <v>0</v>
      </c>
      <c r="K17" s="661">
        <v>0</v>
      </c>
      <c r="L17" s="661">
        <v>0</v>
      </c>
      <c r="M17" s="661">
        <v>0</v>
      </c>
      <c r="N17" s="661">
        <v>0</v>
      </c>
      <c r="O17" s="661">
        <v>0</v>
      </c>
      <c r="P17" s="661">
        <v>0</v>
      </c>
      <c r="Q17" s="661">
        <v>0</v>
      </c>
      <c r="R17" s="661">
        <v>0</v>
      </c>
      <c r="S17" s="661">
        <v>0</v>
      </c>
      <c r="T17" s="661">
        <v>0</v>
      </c>
      <c r="U17" s="661">
        <v>0</v>
      </c>
      <c r="V17" s="661">
        <v>0</v>
      </c>
      <c r="W17" s="661">
        <v>0</v>
      </c>
      <c r="X17" s="661">
        <v>0</v>
      </c>
      <c r="Y17" s="661">
        <v>0</v>
      </c>
      <c r="Z17" s="661">
        <v>0</v>
      </c>
      <c r="AA17" s="661">
        <v>0</v>
      </c>
    </row>
    <row r="18" spans="1:27">
      <c r="A18" s="445">
        <v>2.2999999999999998</v>
      </c>
      <c r="B18" s="463" t="s">
        <v>565</v>
      </c>
      <c r="C18" s="660">
        <v>987481402.33000016</v>
      </c>
      <c r="D18" s="660">
        <v>987481402.33000016</v>
      </c>
      <c r="E18" s="660">
        <v>0</v>
      </c>
      <c r="F18" s="660">
        <v>0</v>
      </c>
      <c r="G18" s="660">
        <v>0</v>
      </c>
      <c r="H18" s="660">
        <v>0</v>
      </c>
      <c r="I18" s="660">
        <v>0</v>
      </c>
      <c r="J18" s="660">
        <v>0</v>
      </c>
      <c r="K18" s="660">
        <v>0</v>
      </c>
      <c r="L18" s="660">
        <v>0</v>
      </c>
      <c r="M18" s="660">
        <v>0</v>
      </c>
      <c r="N18" s="660">
        <v>0</v>
      </c>
      <c r="O18" s="660">
        <v>0</v>
      </c>
      <c r="P18" s="660">
        <v>0</v>
      </c>
      <c r="Q18" s="660">
        <v>0</v>
      </c>
      <c r="R18" s="660">
        <v>0</v>
      </c>
      <c r="S18" s="660">
        <v>0</v>
      </c>
      <c r="T18" s="660">
        <v>0</v>
      </c>
      <c r="U18" s="660">
        <v>0</v>
      </c>
      <c r="V18" s="660">
        <v>0</v>
      </c>
      <c r="W18" s="660">
        <v>0</v>
      </c>
      <c r="X18" s="660">
        <v>0</v>
      </c>
      <c r="Y18" s="660">
        <v>0</v>
      </c>
      <c r="Z18" s="660">
        <v>0</v>
      </c>
      <c r="AA18" s="660">
        <v>0</v>
      </c>
    </row>
    <row r="19" spans="1:27">
      <c r="A19" s="445">
        <v>2.4</v>
      </c>
      <c r="B19" s="463" t="s">
        <v>566</v>
      </c>
      <c r="C19" s="660">
        <v>82168315.854085997</v>
      </c>
      <c r="D19" s="660">
        <v>82168315.854085997</v>
      </c>
      <c r="E19" s="660">
        <v>0</v>
      </c>
      <c r="F19" s="660">
        <v>0</v>
      </c>
      <c r="G19" s="660">
        <v>0</v>
      </c>
      <c r="H19" s="660">
        <v>0</v>
      </c>
      <c r="I19" s="660">
        <v>0</v>
      </c>
      <c r="J19" s="660">
        <v>0</v>
      </c>
      <c r="K19" s="660">
        <v>0</v>
      </c>
      <c r="L19" s="660">
        <v>0</v>
      </c>
      <c r="M19" s="660">
        <v>0</v>
      </c>
      <c r="N19" s="660">
        <v>0</v>
      </c>
      <c r="O19" s="660">
        <v>0</v>
      </c>
      <c r="P19" s="660">
        <v>0</v>
      </c>
      <c r="Q19" s="660">
        <v>0</v>
      </c>
      <c r="R19" s="660">
        <v>0</v>
      </c>
      <c r="S19" s="660">
        <v>0</v>
      </c>
      <c r="T19" s="660">
        <v>0</v>
      </c>
      <c r="U19" s="660">
        <v>0</v>
      </c>
      <c r="V19" s="660">
        <v>0</v>
      </c>
      <c r="W19" s="660">
        <v>0</v>
      </c>
      <c r="X19" s="660">
        <v>0</v>
      </c>
      <c r="Y19" s="660">
        <v>0</v>
      </c>
      <c r="Z19" s="660">
        <v>0</v>
      </c>
      <c r="AA19" s="660">
        <v>0</v>
      </c>
    </row>
    <row r="20" spans="1:27">
      <c r="A20" s="445">
        <v>2.5</v>
      </c>
      <c r="B20" s="463" t="s">
        <v>567</v>
      </c>
      <c r="C20" s="660">
        <v>180788627.87407801</v>
      </c>
      <c r="D20" s="660">
        <v>180788627.87407801</v>
      </c>
      <c r="E20" s="660">
        <v>0</v>
      </c>
      <c r="F20" s="660">
        <v>0</v>
      </c>
      <c r="G20" s="660">
        <v>0</v>
      </c>
      <c r="H20" s="660">
        <v>0</v>
      </c>
      <c r="I20" s="660">
        <v>0</v>
      </c>
      <c r="J20" s="660">
        <v>0</v>
      </c>
      <c r="K20" s="660">
        <v>0</v>
      </c>
      <c r="L20" s="660">
        <v>0</v>
      </c>
      <c r="M20" s="660">
        <v>0</v>
      </c>
      <c r="N20" s="660">
        <v>0</v>
      </c>
      <c r="O20" s="660">
        <v>0</v>
      </c>
      <c r="P20" s="660">
        <v>0</v>
      </c>
      <c r="Q20" s="660">
        <v>0</v>
      </c>
      <c r="R20" s="660">
        <v>0</v>
      </c>
      <c r="S20" s="660">
        <v>0</v>
      </c>
      <c r="T20" s="660">
        <v>0</v>
      </c>
      <c r="U20" s="660">
        <v>0</v>
      </c>
      <c r="V20" s="660">
        <v>0</v>
      </c>
      <c r="W20" s="660">
        <v>0</v>
      </c>
      <c r="X20" s="660">
        <v>0</v>
      </c>
      <c r="Y20" s="660">
        <v>0</v>
      </c>
      <c r="Z20" s="660">
        <v>0</v>
      </c>
      <c r="AA20" s="660">
        <v>0</v>
      </c>
    </row>
    <row r="21" spans="1:27">
      <c r="A21" s="445">
        <v>2.6</v>
      </c>
      <c r="B21" s="463" t="s">
        <v>568</v>
      </c>
      <c r="C21" s="660">
        <v>0</v>
      </c>
      <c r="D21" s="660">
        <v>0</v>
      </c>
      <c r="E21" s="660">
        <v>0</v>
      </c>
      <c r="F21" s="660">
        <v>0</v>
      </c>
      <c r="G21" s="660">
        <v>0</v>
      </c>
      <c r="H21" s="660">
        <v>0</v>
      </c>
      <c r="I21" s="660">
        <v>0</v>
      </c>
      <c r="J21" s="660">
        <v>0</v>
      </c>
      <c r="K21" s="660">
        <v>0</v>
      </c>
      <c r="L21" s="660">
        <v>0</v>
      </c>
      <c r="M21" s="660">
        <v>0</v>
      </c>
      <c r="N21" s="660">
        <v>0</v>
      </c>
      <c r="O21" s="660">
        <v>0</v>
      </c>
      <c r="P21" s="660">
        <v>0</v>
      </c>
      <c r="Q21" s="660">
        <v>0</v>
      </c>
      <c r="R21" s="660">
        <v>0</v>
      </c>
      <c r="S21" s="660">
        <v>0</v>
      </c>
      <c r="T21" s="660">
        <v>0</v>
      </c>
      <c r="U21" s="660">
        <v>0</v>
      </c>
      <c r="V21" s="660">
        <v>0</v>
      </c>
      <c r="W21" s="660">
        <v>0</v>
      </c>
      <c r="X21" s="660">
        <v>0</v>
      </c>
      <c r="Y21" s="660">
        <v>0</v>
      </c>
      <c r="Z21" s="660">
        <v>0</v>
      </c>
      <c r="AA21" s="660">
        <v>0</v>
      </c>
    </row>
    <row r="22" spans="1:27">
      <c r="A22" s="471">
        <v>3</v>
      </c>
      <c r="B22" s="448" t="s">
        <v>570</v>
      </c>
      <c r="C22" s="661">
        <v>3480249104.0616803</v>
      </c>
      <c r="D22" s="661">
        <v>3428925642.1887722</v>
      </c>
      <c r="E22" s="668"/>
      <c r="F22" s="668"/>
      <c r="G22" s="668"/>
      <c r="H22" s="661">
        <v>17330924.381661996</v>
      </c>
      <c r="I22" s="668"/>
      <c r="J22" s="668"/>
      <c r="K22" s="668"/>
      <c r="L22" s="661">
        <v>33992537.491246007</v>
      </c>
      <c r="M22" s="668"/>
      <c r="N22" s="668"/>
      <c r="O22" s="668"/>
      <c r="P22" s="668"/>
      <c r="Q22" s="668"/>
      <c r="R22" s="668"/>
      <c r="S22" s="668"/>
      <c r="T22" s="661">
        <v>0</v>
      </c>
      <c r="U22" s="668"/>
      <c r="V22" s="668"/>
      <c r="W22" s="668"/>
      <c r="X22" s="668"/>
      <c r="Y22" s="668"/>
      <c r="Z22" s="668"/>
      <c r="AA22" s="668"/>
    </row>
    <row r="23" spans="1:27">
      <c r="A23" s="445">
        <v>3.1</v>
      </c>
      <c r="B23" s="463" t="s">
        <v>563</v>
      </c>
      <c r="C23" s="660">
        <v>0</v>
      </c>
      <c r="D23" s="660">
        <v>0</v>
      </c>
      <c r="E23" s="668"/>
      <c r="F23" s="668"/>
      <c r="G23" s="668"/>
      <c r="H23" s="660">
        <v>0</v>
      </c>
      <c r="I23" s="668"/>
      <c r="J23" s="668"/>
      <c r="K23" s="668"/>
      <c r="L23" s="661">
        <v>0</v>
      </c>
      <c r="M23" s="668"/>
      <c r="N23" s="668"/>
      <c r="O23" s="668"/>
      <c r="P23" s="668"/>
      <c r="Q23" s="668"/>
      <c r="R23" s="668"/>
      <c r="S23" s="668"/>
      <c r="T23" s="661">
        <v>0</v>
      </c>
      <c r="U23" s="668"/>
      <c r="V23" s="668"/>
      <c r="W23" s="668"/>
      <c r="X23" s="668"/>
      <c r="Y23" s="668"/>
      <c r="Z23" s="668"/>
      <c r="AA23" s="668"/>
    </row>
    <row r="24" spans="1:27">
      <c r="A24" s="445">
        <v>3.2</v>
      </c>
      <c r="B24" s="463" t="s">
        <v>564</v>
      </c>
      <c r="C24" s="660">
        <v>0</v>
      </c>
      <c r="D24" s="660">
        <v>0</v>
      </c>
      <c r="E24" s="668"/>
      <c r="F24" s="668"/>
      <c r="G24" s="668"/>
      <c r="H24" s="660">
        <v>0</v>
      </c>
      <c r="I24" s="668"/>
      <c r="J24" s="668"/>
      <c r="K24" s="668"/>
      <c r="L24" s="661">
        <v>0</v>
      </c>
      <c r="M24" s="668"/>
      <c r="N24" s="668"/>
      <c r="O24" s="668"/>
      <c r="P24" s="668"/>
      <c r="Q24" s="668"/>
      <c r="R24" s="668"/>
      <c r="S24" s="668"/>
      <c r="T24" s="661">
        <v>0</v>
      </c>
      <c r="U24" s="668"/>
      <c r="V24" s="668"/>
      <c r="W24" s="668"/>
      <c r="X24" s="668"/>
      <c r="Y24" s="668"/>
      <c r="Z24" s="668"/>
      <c r="AA24" s="668"/>
    </row>
    <row r="25" spans="1:27">
      <c r="A25" s="445">
        <v>3.3</v>
      </c>
      <c r="B25" s="463" t="s">
        <v>565</v>
      </c>
      <c r="C25" s="660">
        <v>497125694.47871202</v>
      </c>
      <c r="D25" s="660">
        <v>497125694.47871202</v>
      </c>
      <c r="E25" s="668"/>
      <c r="F25" s="668"/>
      <c r="G25" s="668"/>
      <c r="H25" s="660">
        <v>0</v>
      </c>
      <c r="I25" s="668"/>
      <c r="J25" s="668"/>
      <c r="K25" s="668"/>
      <c r="L25" s="661">
        <v>0</v>
      </c>
      <c r="M25" s="668"/>
      <c r="N25" s="668"/>
      <c r="O25" s="668"/>
      <c r="P25" s="668"/>
      <c r="Q25" s="668"/>
      <c r="R25" s="668"/>
      <c r="S25" s="668"/>
      <c r="T25" s="661">
        <v>0</v>
      </c>
      <c r="U25" s="668"/>
      <c r="V25" s="668"/>
      <c r="W25" s="668"/>
      <c r="X25" s="668"/>
      <c r="Y25" s="668"/>
      <c r="Z25" s="668"/>
      <c r="AA25" s="668"/>
    </row>
    <row r="26" spans="1:27">
      <c r="A26" s="445">
        <v>3.4</v>
      </c>
      <c r="B26" s="463" t="s">
        <v>566</v>
      </c>
      <c r="C26" s="660">
        <v>16243977.317115</v>
      </c>
      <c r="D26" s="660">
        <v>16243977.317115</v>
      </c>
      <c r="E26" s="668"/>
      <c r="F26" s="668"/>
      <c r="G26" s="668"/>
      <c r="H26" s="660">
        <v>0</v>
      </c>
      <c r="I26" s="668"/>
      <c r="J26" s="668"/>
      <c r="K26" s="668"/>
      <c r="L26" s="661">
        <v>0</v>
      </c>
      <c r="M26" s="668"/>
      <c r="N26" s="668"/>
      <c r="O26" s="668"/>
      <c r="P26" s="668"/>
      <c r="Q26" s="668"/>
      <c r="R26" s="668"/>
      <c r="S26" s="668"/>
      <c r="T26" s="661">
        <v>0</v>
      </c>
      <c r="U26" s="668"/>
      <c r="V26" s="668"/>
      <c r="W26" s="668"/>
      <c r="X26" s="668"/>
      <c r="Y26" s="668"/>
      <c r="Z26" s="668"/>
      <c r="AA26" s="668"/>
    </row>
    <row r="27" spans="1:27">
      <c r="A27" s="445">
        <v>3.5</v>
      </c>
      <c r="B27" s="463" t="s">
        <v>567</v>
      </c>
      <c r="C27" s="660">
        <v>2733518823.6229653</v>
      </c>
      <c r="D27" s="660">
        <v>2691430956.2286153</v>
      </c>
      <c r="E27" s="668"/>
      <c r="F27" s="668"/>
      <c r="G27" s="668"/>
      <c r="H27" s="660">
        <v>10696433.822136996</v>
      </c>
      <c r="I27" s="668"/>
      <c r="J27" s="668"/>
      <c r="K27" s="668"/>
      <c r="L27" s="661">
        <v>31391433.572213005</v>
      </c>
      <c r="M27" s="668"/>
      <c r="N27" s="668"/>
      <c r="O27" s="668"/>
      <c r="P27" s="668"/>
      <c r="Q27" s="668"/>
      <c r="R27" s="668"/>
      <c r="S27" s="668"/>
      <c r="T27" s="661">
        <v>0</v>
      </c>
      <c r="U27" s="668"/>
      <c r="V27" s="668"/>
      <c r="W27" s="668"/>
      <c r="X27" s="668"/>
      <c r="Y27" s="668"/>
      <c r="Z27" s="668"/>
      <c r="AA27" s="668"/>
    </row>
    <row r="28" spans="1:27">
      <c r="A28" s="445">
        <v>3.6</v>
      </c>
      <c r="B28" s="463" t="s">
        <v>568</v>
      </c>
      <c r="C28" s="660">
        <v>233360608.64288798</v>
      </c>
      <c r="D28" s="660">
        <v>224125014.16432998</v>
      </c>
      <c r="E28" s="668"/>
      <c r="F28" s="668"/>
      <c r="G28" s="668"/>
      <c r="H28" s="660">
        <v>6634490.5595249999</v>
      </c>
      <c r="I28" s="668"/>
      <c r="J28" s="668"/>
      <c r="K28" s="668"/>
      <c r="L28" s="661">
        <v>2601103.9190330007</v>
      </c>
      <c r="M28" s="668"/>
      <c r="N28" s="668"/>
      <c r="O28" s="668"/>
      <c r="P28" s="668"/>
      <c r="Q28" s="668"/>
      <c r="R28" s="668"/>
      <c r="S28" s="668"/>
      <c r="T28" s="661">
        <v>0</v>
      </c>
      <c r="U28" s="668"/>
      <c r="V28" s="668"/>
      <c r="W28" s="668"/>
      <c r="X28" s="668"/>
      <c r="Y28" s="668"/>
      <c r="Z28" s="668"/>
      <c r="AA28" s="668"/>
    </row>
    <row r="50" spans="3:27">
      <c r="C50" s="669"/>
      <c r="D50" s="669"/>
      <c r="E50" s="669"/>
      <c r="F50" s="669"/>
      <c r="G50" s="669"/>
      <c r="H50" s="669"/>
      <c r="I50" s="669"/>
      <c r="J50" s="669"/>
      <c r="K50" s="669"/>
      <c r="L50" s="669"/>
      <c r="M50" s="669"/>
      <c r="N50" s="669"/>
      <c r="O50" s="669"/>
      <c r="P50" s="669"/>
      <c r="Q50" s="669"/>
      <c r="R50" s="669"/>
      <c r="S50" s="669"/>
      <c r="T50" s="669"/>
      <c r="U50" s="669"/>
      <c r="V50" s="669"/>
      <c r="W50" s="669"/>
      <c r="X50" s="669"/>
      <c r="Y50" s="669"/>
      <c r="Z50" s="669"/>
      <c r="AA50" s="669"/>
    </row>
    <row r="51" spans="3:27">
      <c r="C51" s="669"/>
      <c r="D51" s="669"/>
      <c r="E51" s="669"/>
      <c r="F51" s="669"/>
      <c r="G51" s="669"/>
      <c r="H51" s="669"/>
      <c r="I51" s="669"/>
      <c r="J51" s="669"/>
      <c r="K51" s="669"/>
      <c r="L51" s="669"/>
      <c r="M51" s="669"/>
      <c r="N51" s="669"/>
      <c r="O51" s="669"/>
      <c r="P51" s="669"/>
      <c r="Q51" s="669"/>
      <c r="R51" s="669"/>
      <c r="S51" s="669"/>
      <c r="T51" s="669"/>
      <c r="U51" s="669"/>
      <c r="V51" s="669"/>
      <c r="W51" s="669"/>
      <c r="X51" s="669"/>
      <c r="Y51" s="669"/>
      <c r="Z51" s="669"/>
      <c r="AA51" s="669"/>
    </row>
    <row r="52" spans="3:27">
      <c r="C52" s="669"/>
      <c r="D52" s="669"/>
      <c r="E52" s="669"/>
      <c r="F52" s="669"/>
      <c r="G52" s="669"/>
      <c r="H52" s="669"/>
      <c r="I52" s="669"/>
      <c r="J52" s="669"/>
      <c r="K52" s="669"/>
      <c r="L52" s="669"/>
      <c r="M52" s="669"/>
      <c r="N52" s="669"/>
      <c r="O52" s="669"/>
      <c r="P52" s="669"/>
      <c r="Q52" s="669"/>
      <c r="R52" s="669"/>
      <c r="S52" s="669"/>
      <c r="T52" s="669"/>
      <c r="U52" s="669"/>
      <c r="V52" s="669"/>
      <c r="W52" s="669"/>
      <c r="X52" s="669"/>
      <c r="Y52" s="669"/>
      <c r="Z52" s="669"/>
      <c r="AA52" s="669"/>
    </row>
    <row r="53" spans="3:27">
      <c r="C53" s="669"/>
      <c r="D53" s="669"/>
      <c r="E53" s="669"/>
      <c r="F53" s="669"/>
      <c r="G53" s="669"/>
      <c r="H53" s="669"/>
      <c r="I53" s="669"/>
      <c r="J53" s="669"/>
      <c r="K53" s="669"/>
      <c r="L53" s="669"/>
      <c r="M53" s="669"/>
      <c r="N53" s="669"/>
      <c r="O53" s="669"/>
      <c r="P53" s="669"/>
      <c r="Q53" s="669"/>
      <c r="R53" s="669"/>
      <c r="S53" s="669"/>
      <c r="T53" s="669"/>
      <c r="U53" s="669"/>
      <c r="V53" s="669"/>
      <c r="W53" s="669"/>
      <c r="X53" s="669"/>
      <c r="Y53" s="669"/>
      <c r="Z53" s="669"/>
      <c r="AA53" s="669"/>
    </row>
    <row r="54" spans="3:27">
      <c r="C54" s="669"/>
      <c r="D54" s="669"/>
      <c r="E54" s="669"/>
      <c r="F54" s="669"/>
      <c r="G54" s="669"/>
      <c r="H54" s="669"/>
      <c r="I54" s="669"/>
      <c r="J54" s="669"/>
      <c r="K54" s="669"/>
      <c r="L54" s="669"/>
      <c r="M54" s="669"/>
      <c r="N54" s="669"/>
      <c r="O54" s="669"/>
      <c r="P54" s="669"/>
      <c r="Q54" s="669"/>
      <c r="R54" s="669"/>
      <c r="S54" s="669"/>
      <c r="T54" s="669"/>
      <c r="U54" s="669"/>
      <c r="V54" s="669"/>
      <c r="W54" s="669"/>
      <c r="X54" s="669"/>
      <c r="Y54" s="669"/>
      <c r="Z54" s="669"/>
      <c r="AA54" s="669"/>
    </row>
    <row r="55" spans="3:27">
      <c r="C55" s="669"/>
      <c r="D55" s="669"/>
      <c r="E55" s="669"/>
      <c r="F55" s="669"/>
      <c r="G55" s="669"/>
      <c r="H55" s="669"/>
      <c r="I55" s="669"/>
      <c r="J55" s="669"/>
      <c r="K55" s="669"/>
      <c r="L55" s="669"/>
      <c r="M55" s="669"/>
      <c r="N55" s="669"/>
      <c r="O55" s="669"/>
      <c r="P55" s="669"/>
      <c r="Q55" s="669"/>
      <c r="R55" s="669"/>
      <c r="S55" s="669"/>
      <c r="T55" s="669"/>
      <c r="U55" s="669"/>
      <c r="V55" s="669"/>
      <c r="W55" s="669"/>
      <c r="X55" s="669"/>
      <c r="Y55" s="669"/>
      <c r="Z55" s="669"/>
      <c r="AA55" s="669"/>
    </row>
    <row r="56" spans="3:27">
      <c r="C56" s="669"/>
      <c r="D56" s="669"/>
      <c r="E56" s="669"/>
      <c r="F56" s="669"/>
      <c r="G56" s="669"/>
      <c r="H56" s="669"/>
      <c r="I56" s="669"/>
      <c r="J56" s="669"/>
      <c r="K56" s="669"/>
      <c r="L56" s="669"/>
      <c r="M56" s="669"/>
      <c r="N56" s="669"/>
      <c r="O56" s="669"/>
      <c r="P56" s="669"/>
      <c r="Q56" s="669"/>
      <c r="R56" s="669"/>
      <c r="S56" s="669"/>
      <c r="T56" s="669"/>
      <c r="U56" s="669"/>
      <c r="V56" s="669"/>
      <c r="W56" s="669"/>
      <c r="X56" s="669"/>
      <c r="Y56" s="669"/>
      <c r="Z56" s="669"/>
      <c r="AA56" s="669"/>
    </row>
    <row r="57" spans="3:27">
      <c r="C57" s="669"/>
      <c r="D57" s="669"/>
      <c r="E57" s="669"/>
      <c r="F57" s="669"/>
      <c r="G57" s="669"/>
      <c r="H57" s="669"/>
      <c r="I57" s="669"/>
      <c r="J57" s="669"/>
      <c r="K57" s="669"/>
      <c r="L57" s="669"/>
      <c r="M57" s="669"/>
      <c r="N57" s="669"/>
      <c r="O57" s="669"/>
      <c r="P57" s="669"/>
      <c r="Q57" s="669"/>
      <c r="R57" s="669"/>
      <c r="S57" s="669"/>
      <c r="T57" s="669"/>
      <c r="U57" s="669"/>
      <c r="V57" s="669"/>
      <c r="W57" s="669"/>
      <c r="X57" s="669"/>
      <c r="Y57" s="669"/>
      <c r="Z57" s="669"/>
      <c r="AA57" s="669"/>
    </row>
    <row r="58" spans="3:27">
      <c r="C58" s="669"/>
      <c r="D58" s="669"/>
      <c r="E58" s="669"/>
      <c r="F58" s="669"/>
      <c r="G58" s="669"/>
      <c r="H58" s="669"/>
      <c r="I58" s="669"/>
      <c r="J58" s="669"/>
      <c r="K58" s="669"/>
      <c r="L58" s="669"/>
      <c r="M58" s="669"/>
      <c r="N58" s="669"/>
      <c r="O58" s="669"/>
      <c r="P58" s="669"/>
      <c r="Q58" s="669"/>
      <c r="R58" s="669"/>
      <c r="S58" s="669"/>
      <c r="T58" s="669"/>
      <c r="U58" s="669"/>
      <c r="V58" s="669"/>
      <c r="W58" s="669"/>
      <c r="X58" s="669"/>
      <c r="Y58" s="669"/>
      <c r="Z58" s="669"/>
      <c r="AA58" s="669"/>
    </row>
    <row r="59" spans="3:27">
      <c r="C59" s="669"/>
      <c r="D59" s="669"/>
      <c r="E59" s="669"/>
      <c r="F59" s="669"/>
      <c r="G59" s="669"/>
      <c r="H59" s="669"/>
      <c r="I59" s="669"/>
      <c r="J59" s="669"/>
      <c r="K59" s="669"/>
      <c r="L59" s="669"/>
      <c r="M59" s="669"/>
      <c r="N59" s="669"/>
      <c r="O59" s="669"/>
      <c r="P59" s="669"/>
      <c r="Q59" s="669"/>
      <c r="R59" s="669"/>
      <c r="S59" s="669"/>
      <c r="T59" s="669"/>
      <c r="U59" s="669"/>
      <c r="V59" s="669"/>
      <c r="W59" s="669"/>
      <c r="X59" s="669"/>
      <c r="Y59" s="669"/>
      <c r="Z59" s="669"/>
      <c r="AA59" s="669"/>
    </row>
    <row r="60" spans="3:27">
      <c r="C60" s="669"/>
      <c r="D60" s="669"/>
      <c r="E60" s="669"/>
      <c r="F60" s="669"/>
      <c r="G60" s="669"/>
      <c r="H60" s="669"/>
      <c r="I60" s="669"/>
      <c r="J60" s="669"/>
      <c r="K60" s="669"/>
      <c r="L60" s="669"/>
      <c r="M60" s="669"/>
      <c r="N60" s="669"/>
      <c r="O60" s="669"/>
      <c r="P60" s="669"/>
      <c r="Q60" s="669"/>
      <c r="R60" s="669"/>
      <c r="S60" s="669"/>
      <c r="T60" s="669"/>
      <c r="U60" s="669"/>
      <c r="V60" s="669"/>
      <c r="W60" s="669"/>
      <c r="X60" s="669"/>
      <c r="Y60" s="669"/>
      <c r="Z60" s="669"/>
      <c r="AA60" s="669"/>
    </row>
    <row r="61" spans="3:27">
      <c r="C61" s="669"/>
      <c r="D61" s="669"/>
      <c r="E61" s="669"/>
      <c r="F61" s="669"/>
      <c r="G61" s="669"/>
      <c r="H61" s="669"/>
      <c r="I61" s="669"/>
      <c r="J61" s="669"/>
      <c r="K61" s="669"/>
      <c r="L61" s="669"/>
      <c r="M61" s="669"/>
      <c r="N61" s="669"/>
      <c r="O61" s="669"/>
      <c r="P61" s="669"/>
      <c r="Q61" s="669"/>
      <c r="R61" s="669"/>
      <c r="S61" s="669"/>
      <c r="T61" s="669"/>
      <c r="U61" s="669"/>
      <c r="V61" s="669"/>
      <c r="W61" s="669"/>
      <c r="X61" s="669"/>
      <c r="Y61" s="669"/>
      <c r="Z61" s="669"/>
      <c r="AA61" s="669"/>
    </row>
    <row r="62" spans="3:27">
      <c r="C62" s="669"/>
      <c r="D62" s="669"/>
      <c r="E62" s="669"/>
      <c r="F62" s="669"/>
      <c r="G62" s="669"/>
      <c r="H62" s="669"/>
      <c r="I62" s="669"/>
      <c r="J62" s="669"/>
      <c r="K62" s="669"/>
      <c r="L62" s="669"/>
      <c r="M62" s="669"/>
      <c r="N62" s="669"/>
      <c r="O62" s="669"/>
      <c r="P62" s="669"/>
      <c r="Q62" s="669"/>
      <c r="R62" s="669"/>
      <c r="S62" s="669"/>
      <c r="T62" s="669"/>
      <c r="U62" s="669"/>
      <c r="V62" s="669"/>
      <c r="W62" s="669"/>
      <c r="X62" s="669"/>
      <c r="Y62" s="669"/>
      <c r="Z62" s="669"/>
      <c r="AA62" s="669"/>
    </row>
    <row r="63" spans="3:27">
      <c r="C63" s="669"/>
      <c r="D63" s="669"/>
      <c r="E63" s="669"/>
      <c r="F63" s="669"/>
      <c r="G63" s="669"/>
      <c r="H63" s="669"/>
      <c r="I63" s="669"/>
      <c r="J63" s="669"/>
      <c r="K63" s="669"/>
      <c r="L63" s="669"/>
      <c r="M63" s="669"/>
      <c r="N63" s="669"/>
      <c r="O63" s="669"/>
      <c r="P63" s="669"/>
      <c r="Q63" s="669"/>
      <c r="R63" s="669"/>
      <c r="S63" s="669"/>
      <c r="T63" s="669"/>
      <c r="U63" s="669"/>
      <c r="V63" s="669"/>
      <c r="W63" s="669"/>
      <c r="X63" s="669"/>
      <c r="Y63" s="669"/>
      <c r="Z63" s="669"/>
      <c r="AA63" s="669"/>
    </row>
    <row r="64" spans="3:27">
      <c r="C64" s="669"/>
      <c r="D64" s="669"/>
      <c r="E64" s="669"/>
      <c r="F64" s="669"/>
      <c r="G64" s="669"/>
      <c r="H64" s="669"/>
      <c r="I64" s="669"/>
      <c r="J64" s="669"/>
      <c r="K64" s="669"/>
      <c r="L64" s="669"/>
      <c r="M64" s="669"/>
      <c r="N64" s="669"/>
      <c r="O64" s="669"/>
      <c r="P64" s="669"/>
      <c r="Q64" s="669"/>
      <c r="R64" s="669"/>
      <c r="S64" s="669"/>
      <c r="T64" s="669"/>
      <c r="U64" s="669"/>
      <c r="V64" s="669"/>
      <c r="W64" s="669"/>
      <c r="X64" s="669"/>
      <c r="Y64" s="669"/>
      <c r="Z64" s="669"/>
      <c r="AA64" s="669"/>
    </row>
    <row r="65" spans="3:27">
      <c r="C65" s="669"/>
      <c r="D65" s="669"/>
      <c r="E65" s="669"/>
      <c r="F65" s="669"/>
      <c r="G65" s="669"/>
      <c r="H65" s="669"/>
      <c r="I65" s="669"/>
      <c r="J65" s="669"/>
      <c r="K65" s="669"/>
      <c r="L65" s="669"/>
      <c r="M65" s="669"/>
      <c r="N65" s="669"/>
      <c r="O65" s="669"/>
      <c r="P65" s="669"/>
      <c r="Q65" s="669"/>
      <c r="R65" s="669"/>
      <c r="S65" s="669"/>
      <c r="T65" s="669"/>
      <c r="U65" s="669"/>
      <c r="V65" s="669"/>
      <c r="W65" s="669"/>
      <c r="X65" s="669"/>
      <c r="Y65" s="669"/>
      <c r="Z65" s="669"/>
      <c r="AA65" s="669"/>
    </row>
    <row r="66" spans="3:27">
      <c r="C66" s="669"/>
      <c r="D66" s="669"/>
      <c r="E66" s="669"/>
      <c r="F66" s="669"/>
      <c r="G66" s="669"/>
      <c r="H66" s="669"/>
      <c r="I66" s="669"/>
      <c r="J66" s="669"/>
      <c r="K66" s="669"/>
      <c r="L66" s="669"/>
      <c r="M66" s="669"/>
      <c r="N66" s="669"/>
      <c r="O66" s="669"/>
      <c r="P66" s="669"/>
      <c r="Q66" s="669"/>
      <c r="R66" s="669"/>
      <c r="S66" s="669"/>
      <c r="T66" s="669"/>
      <c r="U66" s="669"/>
      <c r="V66" s="669"/>
      <c r="W66" s="669"/>
      <c r="X66" s="669"/>
      <c r="Y66" s="669"/>
      <c r="Z66" s="669"/>
      <c r="AA66" s="669"/>
    </row>
    <row r="67" spans="3:27">
      <c r="C67" s="669"/>
      <c r="D67" s="669"/>
      <c r="E67" s="669"/>
      <c r="F67" s="669"/>
      <c r="G67" s="669"/>
      <c r="H67" s="669"/>
      <c r="I67" s="669"/>
      <c r="J67" s="669"/>
      <c r="K67" s="669"/>
      <c r="L67" s="669"/>
      <c r="M67" s="669"/>
      <c r="N67" s="669"/>
      <c r="O67" s="669"/>
      <c r="P67" s="669"/>
      <c r="Q67" s="669"/>
      <c r="R67" s="669"/>
      <c r="S67" s="669"/>
      <c r="T67" s="669"/>
      <c r="U67" s="669"/>
      <c r="V67" s="669"/>
      <c r="W67" s="669"/>
      <c r="X67" s="669"/>
      <c r="Y67" s="669"/>
      <c r="Z67" s="669"/>
      <c r="AA67" s="669"/>
    </row>
    <row r="68" spans="3:27">
      <c r="C68" s="669"/>
      <c r="D68" s="669"/>
      <c r="E68" s="669"/>
      <c r="F68" s="669"/>
      <c r="G68" s="669"/>
      <c r="H68" s="669"/>
      <c r="I68" s="669"/>
      <c r="J68" s="669"/>
      <c r="K68" s="669"/>
      <c r="L68" s="669"/>
      <c r="M68" s="669"/>
      <c r="N68" s="669"/>
      <c r="O68" s="669"/>
      <c r="P68" s="669"/>
      <c r="Q68" s="669"/>
      <c r="R68" s="669"/>
      <c r="S68" s="669"/>
      <c r="T68" s="669"/>
      <c r="U68" s="669"/>
      <c r="V68" s="669"/>
      <c r="W68" s="669"/>
      <c r="X68" s="669"/>
      <c r="Y68" s="669"/>
      <c r="Z68" s="669"/>
      <c r="AA68" s="669"/>
    </row>
    <row r="69" spans="3:27">
      <c r="C69" s="669"/>
      <c r="D69" s="669"/>
      <c r="E69" s="669"/>
      <c r="F69" s="669"/>
      <c r="G69" s="669"/>
      <c r="H69" s="669"/>
      <c r="I69" s="669"/>
      <c r="J69" s="669"/>
      <c r="K69" s="669"/>
      <c r="L69" s="669"/>
      <c r="M69" s="669"/>
      <c r="N69" s="669"/>
      <c r="O69" s="669"/>
      <c r="P69" s="669"/>
      <c r="Q69" s="669"/>
      <c r="R69" s="669"/>
      <c r="S69" s="669"/>
      <c r="T69" s="669"/>
      <c r="U69" s="669"/>
      <c r="V69" s="669"/>
      <c r="W69" s="669"/>
      <c r="X69" s="669"/>
      <c r="Y69" s="669"/>
      <c r="Z69" s="669"/>
      <c r="AA69" s="669"/>
    </row>
    <row r="70" spans="3:27">
      <c r="C70" s="669"/>
      <c r="D70" s="669"/>
      <c r="E70" s="669"/>
      <c r="F70" s="669"/>
      <c r="G70" s="669"/>
      <c r="H70" s="669"/>
      <c r="I70" s="669"/>
      <c r="J70" s="669"/>
      <c r="K70" s="669"/>
      <c r="L70" s="669"/>
      <c r="M70" s="669"/>
      <c r="N70" s="669"/>
      <c r="O70" s="669"/>
      <c r="P70" s="669"/>
      <c r="Q70" s="669"/>
      <c r="R70" s="669"/>
      <c r="S70" s="669"/>
      <c r="T70" s="669"/>
      <c r="U70" s="669"/>
      <c r="V70" s="669"/>
      <c r="W70" s="669"/>
      <c r="X70" s="669"/>
      <c r="Y70" s="669"/>
      <c r="Z70" s="669"/>
      <c r="AA70" s="669"/>
    </row>
    <row r="71" spans="3:27">
      <c r="C71" s="669"/>
      <c r="D71" s="669"/>
      <c r="E71" s="669"/>
      <c r="F71" s="669"/>
      <c r="G71" s="669"/>
      <c r="H71" s="669"/>
      <c r="I71" s="669"/>
      <c r="J71" s="669"/>
      <c r="K71" s="669"/>
      <c r="L71" s="669"/>
      <c r="M71" s="669"/>
      <c r="N71" s="669"/>
      <c r="O71" s="669"/>
      <c r="P71" s="669"/>
      <c r="Q71" s="669"/>
      <c r="R71" s="669"/>
      <c r="S71" s="669"/>
      <c r="T71" s="669"/>
      <c r="U71" s="669"/>
      <c r="V71" s="669"/>
      <c r="W71" s="669"/>
      <c r="X71" s="669"/>
      <c r="Y71" s="669"/>
      <c r="Z71" s="669"/>
      <c r="AA71" s="669"/>
    </row>
    <row r="72" spans="3:27">
      <c r="C72" s="669"/>
      <c r="D72" s="669"/>
      <c r="E72" s="669"/>
      <c r="F72" s="669"/>
      <c r="G72" s="669"/>
      <c r="H72" s="669"/>
      <c r="I72" s="669"/>
      <c r="J72" s="669"/>
      <c r="K72" s="669"/>
      <c r="L72" s="669"/>
      <c r="M72" s="669"/>
      <c r="N72" s="669"/>
      <c r="O72" s="669"/>
      <c r="P72" s="669"/>
      <c r="Q72" s="669"/>
      <c r="R72" s="669"/>
      <c r="S72" s="669"/>
      <c r="T72" s="669"/>
      <c r="U72" s="669"/>
      <c r="V72" s="669"/>
      <c r="W72" s="669"/>
      <c r="X72" s="669"/>
      <c r="Y72" s="669"/>
      <c r="Z72" s="669"/>
      <c r="AA72" s="669"/>
    </row>
    <row r="73" spans="3:27">
      <c r="C73" s="669"/>
      <c r="D73" s="669"/>
      <c r="E73" s="669"/>
      <c r="F73" s="669"/>
      <c r="G73" s="669"/>
      <c r="H73" s="669"/>
      <c r="I73" s="669"/>
      <c r="J73" s="669"/>
      <c r="K73" s="669"/>
      <c r="L73" s="669"/>
      <c r="M73" s="669"/>
      <c r="N73" s="669"/>
      <c r="O73" s="669"/>
      <c r="P73" s="669"/>
      <c r="Q73" s="669"/>
      <c r="R73" s="669"/>
      <c r="S73" s="669"/>
      <c r="T73" s="669"/>
      <c r="U73" s="669"/>
      <c r="V73" s="669"/>
      <c r="W73" s="669"/>
      <c r="X73" s="669"/>
      <c r="Y73" s="669"/>
      <c r="Z73" s="669"/>
      <c r="AA73" s="669"/>
    </row>
    <row r="74" spans="3:27">
      <c r="C74" s="669"/>
      <c r="D74" s="669"/>
      <c r="E74" s="669"/>
      <c r="F74" s="669"/>
      <c r="G74" s="669"/>
      <c r="H74" s="669"/>
      <c r="I74" s="669"/>
      <c r="J74" s="669"/>
      <c r="K74" s="669"/>
      <c r="L74" s="669"/>
      <c r="M74" s="669"/>
      <c r="N74" s="669"/>
      <c r="O74" s="669"/>
      <c r="P74" s="669"/>
      <c r="Q74" s="669"/>
      <c r="R74" s="669"/>
      <c r="S74" s="669"/>
      <c r="T74" s="669"/>
      <c r="U74" s="669"/>
      <c r="V74" s="669"/>
      <c r="W74" s="669"/>
      <c r="X74" s="669"/>
      <c r="Y74" s="669"/>
      <c r="Z74" s="669"/>
      <c r="AA74" s="669"/>
    </row>
    <row r="75" spans="3:27">
      <c r="C75" s="669"/>
      <c r="D75" s="669"/>
      <c r="E75" s="669"/>
      <c r="F75" s="669"/>
      <c r="G75" s="669"/>
      <c r="H75" s="669"/>
      <c r="I75" s="669"/>
      <c r="J75" s="669"/>
      <c r="K75" s="669"/>
      <c r="L75" s="669"/>
      <c r="M75" s="669"/>
      <c r="N75" s="669"/>
      <c r="O75" s="669"/>
      <c r="P75" s="669"/>
      <c r="Q75" s="669"/>
      <c r="R75" s="669"/>
      <c r="S75" s="669"/>
      <c r="T75" s="669"/>
      <c r="U75" s="669"/>
      <c r="V75" s="669"/>
      <c r="W75" s="669"/>
      <c r="X75" s="669"/>
      <c r="Y75" s="669"/>
      <c r="Z75" s="669"/>
      <c r="AA75" s="669"/>
    </row>
    <row r="76" spans="3:27">
      <c r="C76" s="669"/>
      <c r="D76" s="669"/>
      <c r="E76" s="669"/>
      <c r="F76" s="669"/>
      <c r="G76" s="669"/>
      <c r="H76" s="669"/>
      <c r="I76" s="669"/>
      <c r="J76" s="669"/>
      <c r="K76" s="669"/>
      <c r="L76" s="669"/>
      <c r="M76" s="669"/>
      <c r="N76" s="669"/>
      <c r="O76" s="669"/>
      <c r="P76" s="669"/>
      <c r="Q76" s="669"/>
      <c r="R76" s="669"/>
      <c r="S76" s="669"/>
      <c r="T76" s="669"/>
      <c r="U76" s="669"/>
      <c r="V76" s="669"/>
      <c r="W76" s="669"/>
      <c r="X76" s="669"/>
      <c r="Y76" s="669"/>
      <c r="Z76" s="669"/>
      <c r="AA76" s="669"/>
    </row>
    <row r="77" spans="3:27">
      <c r="C77" s="669"/>
      <c r="D77" s="669"/>
      <c r="E77" s="669"/>
      <c r="F77" s="669"/>
      <c r="G77" s="669"/>
      <c r="H77" s="669"/>
      <c r="I77" s="669"/>
      <c r="J77" s="669"/>
      <c r="K77" s="669"/>
      <c r="L77" s="669"/>
      <c r="M77" s="669"/>
      <c r="N77" s="669"/>
      <c r="O77" s="669"/>
      <c r="P77" s="669"/>
      <c r="Q77" s="669"/>
      <c r="R77" s="669"/>
      <c r="S77" s="669"/>
      <c r="T77" s="669"/>
      <c r="U77" s="669"/>
      <c r="V77" s="669"/>
      <c r="W77" s="669"/>
      <c r="X77" s="669"/>
      <c r="Y77" s="669"/>
      <c r="Z77" s="669"/>
      <c r="AA77" s="669"/>
    </row>
    <row r="78" spans="3:27">
      <c r="C78" s="669"/>
      <c r="D78" s="669"/>
      <c r="E78" s="669"/>
      <c r="F78" s="669"/>
      <c r="G78" s="669"/>
      <c r="H78" s="669"/>
      <c r="I78" s="669"/>
      <c r="J78" s="669"/>
      <c r="K78" s="669"/>
      <c r="L78" s="669"/>
      <c r="M78" s="669"/>
      <c r="N78" s="669"/>
      <c r="O78" s="669"/>
      <c r="P78" s="669"/>
      <c r="Q78" s="669"/>
      <c r="R78" s="669"/>
      <c r="S78" s="669"/>
      <c r="T78" s="669"/>
      <c r="U78" s="669"/>
      <c r="V78" s="669"/>
      <c r="W78" s="669"/>
      <c r="X78" s="669"/>
      <c r="Y78" s="669"/>
      <c r="Z78" s="669"/>
      <c r="AA78" s="669"/>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AA24"/>
  <sheetViews>
    <sheetView showGridLines="0" zoomScale="85" zoomScaleNormal="85" workbookViewId="0"/>
  </sheetViews>
  <sheetFormatPr defaultColWidth="9.140625" defaultRowHeight="12.75"/>
  <cols>
    <col min="1" max="1" width="11.85546875" style="455" bestFit="1" customWidth="1"/>
    <col min="2" max="2" width="90.28515625" style="455" bestFit="1" customWidth="1"/>
    <col min="3" max="3" width="20.140625" style="455" customWidth="1"/>
    <col min="4" max="4" width="22.28515625" style="455" customWidth="1"/>
    <col min="5" max="7" width="17.140625" style="455" customWidth="1"/>
    <col min="8" max="8" width="22.28515625" style="455" customWidth="1"/>
    <col min="9" max="10" width="17.140625" style="455" customWidth="1"/>
    <col min="11" max="27" width="22.28515625" style="455" customWidth="1"/>
    <col min="28" max="16384" width="9.140625" style="455"/>
  </cols>
  <sheetData>
    <row r="1" spans="1:27" ht="13.5">
      <c r="A1" s="354" t="s">
        <v>108</v>
      </c>
      <c r="B1" s="279" t="str">
        <f>Info!C2</f>
        <v>სს თიბისი ბანკი</v>
      </c>
    </row>
    <row r="2" spans="1:27">
      <c r="A2" s="354" t="s">
        <v>109</v>
      </c>
      <c r="B2" s="357">
        <f>'1. key ratios'!B2</f>
        <v>45291</v>
      </c>
    </row>
    <row r="3" spans="1:27">
      <c r="A3" s="356" t="s">
        <v>571</v>
      </c>
      <c r="C3" s="457"/>
    </row>
    <row r="4" spans="1:27" ht="13.5" thickBot="1">
      <c r="A4" s="356"/>
      <c r="B4" s="457"/>
      <c r="C4" s="457"/>
    </row>
    <row r="5" spans="1:27" ht="13.5" customHeight="1">
      <c r="A5" s="802" t="s">
        <v>901</v>
      </c>
      <c r="B5" s="803"/>
      <c r="C5" s="799" t="s">
        <v>572</v>
      </c>
      <c r="D5" s="800"/>
      <c r="E5" s="800"/>
      <c r="F5" s="800"/>
      <c r="G5" s="800"/>
      <c r="H5" s="800"/>
      <c r="I5" s="800"/>
      <c r="J5" s="800"/>
      <c r="K5" s="800"/>
      <c r="L5" s="800"/>
      <c r="M5" s="800"/>
      <c r="N5" s="800"/>
      <c r="O5" s="800"/>
      <c r="P5" s="800"/>
      <c r="Q5" s="800"/>
      <c r="R5" s="800"/>
      <c r="S5" s="800"/>
      <c r="T5" s="800"/>
      <c r="U5" s="800"/>
      <c r="V5" s="800"/>
      <c r="W5" s="800"/>
      <c r="X5" s="800"/>
      <c r="Y5" s="800"/>
      <c r="Z5" s="800"/>
      <c r="AA5" s="801"/>
    </row>
    <row r="6" spans="1:27" ht="12" customHeight="1">
      <c r="A6" s="804"/>
      <c r="B6" s="805"/>
      <c r="C6" s="808" t="s">
        <v>66</v>
      </c>
      <c r="D6" s="773" t="s">
        <v>892</v>
      </c>
      <c r="E6" s="773"/>
      <c r="F6" s="773"/>
      <c r="G6" s="773"/>
      <c r="H6" s="794" t="s">
        <v>891</v>
      </c>
      <c r="I6" s="795"/>
      <c r="J6" s="795"/>
      <c r="K6" s="795"/>
      <c r="L6" s="478"/>
      <c r="M6" s="777" t="s">
        <v>890</v>
      </c>
      <c r="N6" s="777"/>
      <c r="O6" s="777"/>
      <c r="P6" s="777"/>
      <c r="Q6" s="777"/>
      <c r="R6" s="777"/>
      <c r="S6" s="775"/>
      <c r="T6" s="478"/>
      <c r="U6" s="777" t="s">
        <v>889</v>
      </c>
      <c r="V6" s="777"/>
      <c r="W6" s="777"/>
      <c r="X6" s="777"/>
      <c r="Y6" s="777"/>
      <c r="Z6" s="777"/>
      <c r="AA6" s="798"/>
    </row>
    <row r="7" spans="1:27" ht="38.25">
      <c r="A7" s="806"/>
      <c r="B7" s="807"/>
      <c r="C7" s="809"/>
      <c r="D7" s="476"/>
      <c r="E7" s="452" t="s">
        <v>561</v>
      </c>
      <c r="F7" s="452" t="s">
        <v>887</v>
      </c>
      <c r="G7" s="452" t="s">
        <v>888</v>
      </c>
      <c r="H7" s="456"/>
      <c r="I7" s="452" t="s">
        <v>561</v>
      </c>
      <c r="J7" s="452" t="s">
        <v>887</v>
      </c>
      <c r="K7" s="452" t="s">
        <v>888</v>
      </c>
      <c r="L7" s="473"/>
      <c r="M7" s="452" t="s">
        <v>561</v>
      </c>
      <c r="N7" s="452" t="s">
        <v>900</v>
      </c>
      <c r="O7" s="452" t="s">
        <v>899</v>
      </c>
      <c r="P7" s="452" t="s">
        <v>898</v>
      </c>
      <c r="Q7" s="452" t="s">
        <v>897</v>
      </c>
      <c r="R7" s="452" t="s">
        <v>896</v>
      </c>
      <c r="S7" s="452" t="s">
        <v>882</v>
      </c>
      <c r="T7" s="473"/>
      <c r="U7" s="452" t="s">
        <v>561</v>
      </c>
      <c r="V7" s="452" t="s">
        <v>900</v>
      </c>
      <c r="W7" s="452" t="s">
        <v>899</v>
      </c>
      <c r="X7" s="452" t="s">
        <v>898</v>
      </c>
      <c r="Y7" s="452" t="s">
        <v>897</v>
      </c>
      <c r="Z7" s="452" t="s">
        <v>896</v>
      </c>
      <c r="AA7" s="452" t="s">
        <v>882</v>
      </c>
    </row>
    <row r="8" spans="1:27">
      <c r="A8" s="500">
        <v>1</v>
      </c>
      <c r="B8" s="499" t="s">
        <v>562</v>
      </c>
      <c r="C8" s="671">
        <v>21277774722.877144</v>
      </c>
      <c r="D8" s="660">
        <v>19593632069.015015</v>
      </c>
      <c r="E8" s="660">
        <v>184294781.10554099</v>
      </c>
      <c r="F8" s="660">
        <v>21093.7</v>
      </c>
      <c r="G8" s="660">
        <v>0</v>
      </c>
      <c r="H8" s="660">
        <v>1285001833.9795368</v>
      </c>
      <c r="I8" s="660">
        <v>137098920.16161305</v>
      </c>
      <c r="J8" s="660">
        <v>138608230.93186191</v>
      </c>
      <c r="K8" s="660">
        <v>0</v>
      </c>
      <c r="L8" s="660">
        <v>398926109.59199983</v>
      </c>
      <c r="M8" s="660">
        <v>19161590.972581998</v>
      </c>
      <c r="N8" s="660">
        <v>43833973.728856988</v>
      </c>
      <c r="O8" s="660">
        <v>94406247.543853998</v>
      </c>
      <c r="P8" s="660">
        <v>54754374.826565005</v>
      </c>
      <c r="Q8" s="660">
        <v>50413994.222557016</v>
      </c>
      <c r="R8" s="660">
        <v>35507519.826608002</v>
      </c>
      <c r="S8" s="660">
        <v>432517.72859699995</v>
      </c>
      <c r="T8" s="660">
        <v>214710.290591</v>
      </c>
      <c r="U8" s="660">
        <v>0</v>
      </c>
      <c r="V8" s="660">
        <v>3459.0388439999997</v>
      </c>
      <c r="W8" s="660">
        <v>0</v>
      </c>
      <c r="X8" s="660">
        <v>0</v>
      </c>
      <c r="Y8" s="660">
        <v>0</v>
      </c>
      <c r="Z8" s="660">
        <v>0</v>
      </c>
      <c r="AA8" s="660">
        <v>0</v>
      </c>
    </row>
    <row r="9" spans="1:27">
      <c r="A9" s="492">
        <v>1.1000000000000001</v>
      </c>
      <c r="B9" s="498" t="s">
        <v>573</v>
      </c>
      <c r="C9" s="671">
        <v>18352863488.836433</v>
      </c>
      <c r="D9" s="660">
        <v>16938291414.110928</v>
      </c>
      <c r="E9" s="660">
        <v>170021918.52566797</v>
      </c>
      <c r="F9" s="660">
        <v>0</v>
      </c>
      <c r="G9" s="660">
        <v>0</v>
      </c>
      <c r="H9" s="660">
        <v>1074223331.8258984</v>
      </c>
      <c r="I9" s="660">
        <v>111709564.43318905</v>
      </c>
      <c r="J9" s="660">
        <v>106934605.33625592</v>
      </c>
      <c r="K9" s="660">
        <v>0</v>
      </c>
      <c r="L9" s="660">
        <v>340134032.60901725</v>
      </c>
      <c r="M9" s="660">
        <v>16953020.354566</v>
      </c>
      <c r="N9" s="660">
        <v>36560483.475292996</v>
      </c>
      <c r="O9" s="660">
        <v>59546287.660915993</v>
      </c>
      <c r="P9" s="660">
        <v>54136360.538003005</v>
      </c>
      <c r="Q9" s="660">
        <v>49769363.698187016</v>
      </c>
      <c r="R9" s="660">
        <v>34699062.839919001</v>
      </c>
      <c r="S9" s="660">
        <v>123338.73781399999</v>
      </c>
      <c r="T9" s="660">
        <v>214710.290591</v>
      </c>
      <c r="U9" s="660">
        <v>0</v>
      </c>
      <c r="V9" s="660">
        <v>3459.0388439999997</v>
      </c>
      <c r="W9" s="660">
        <v>0</v>
      </c>
      <c r="X9" s="660">
        <v>0</v>
      </c>
      <c r="Y9" s="660">
        <v>0</v>
      </c>
      <c r="Z9" s="660">
        <v>0</v>
      </c>
      <c r="AA9" s="660">
        <v>0</v>
      </c>
    </row>
    <row r="10" spans="1:27">
      <c r="A10" s="496" t="s">
        <v>157</v>
      </c>
      <c r="B10" s="497" t="s">
        <v>574</v>
      </c>
      <c r="C10" s="671">
        <v>16574758419.858999</v>
      </c>
      <c r="D10" s="660">
        <v>15213387502.199495</v>
      </c>
      <c r="E10" s="660">
        <v>162373083.82510599</v>
      </c>
      <c r="F10" s="660">
        <v>0</v>
      </c>
      <c r="G10" s="660">
        <v>0</v>
      </c>
      <c r="H10" s="660">
        <v>1044076568.7672006</v>
      </c>
      <c r="I10" s="660">
        <v>106958791.99240801</v>
      </c>
      <c r="J10" s="660">
        <v>103749868.590437</v>
      </c>
      <c r="K10" s="660">
        <v>0</v>
      </c>
      <c r="L10" s="660">
        <v>317079638.6017139</v>
      </c>
      <c r="M10" s="660">
        <v>15416514.226348002</v>
      </c>
      <c r="N10" s="660">
        <v>35320007.292448997</v>
      </c>
      <c r="O10" s="660">
        <v>57834433.371169999</v>
      </c>
      <c r="P10" s="660">
        <v>53359772.204747006</v>
      </c>
      <c r="Q10" s="660">
        <v>48740138.228547998</v>
      </c>
      <c r="R10" s="660">
        <v>21512088.119751997</v>
      </c>
      <c r="S10" s="660">
        <v>112786.47</v>
      </c>
      <c r="T10" s="660">
        <v>214710.290591</v>
      </c>
      <c r="U10" s="660">
        <v>0</v>
      </c>
      <c r="V10" s="660">
        <v>3459.0388439999997</v>
      </c>
      <c r="W10" s="660">
        <v>0</v>
      </c>
      <c r="X10" s="660">
        <v>0</v>
      </c>
      <c r="Y10" s="660">
        <v>0</v>
      </c>
      <c r="Z10" s="660">
        <v>0</v>
      </c>
      <c r="AA10" s="660">
        <v>0</v>
      </c>
    </row>
    <row r="11" spans="1:27">
      <c r="A11" s="495" t="s">
        <v>575</v>
      </c>
      <c r="B11" s="494" t="s">
        <v>576</v>
      </c>
      <c r="C11" s="671">
        <v>8819460830.1826935</v>
      </c>
      <c r="D11" s="660">
        <v>8114390645.5461502</v>
      </c>
      <c r="E11" s="660">
        <v>69048212.092527986</v>
      </c>
      <c r="F11" s="660">
        <v>0</v>
      </c>
      <c r="G11" s="660">
        <v>0</v>
      </c>
      <c r="H11" s="660">
        <v>566588778.71569264</v>
      </c>
      <c r="I11" s="660">
        <v>60363415.510630995</v>
      </c>
      <c r="J11" s="660">
        <v>52957568.30003199</v>
      </c>
      <c r="K11" s="660">
        <v>0</v>
      </c>
      <c r="L11" s="660">
        <v>138266695.63026091</v>
      </c>
      <c r="M11" s="660">
        <v>6909963.7780959997</v>
      </c>
      <c r="N11" s="660">
        <v>16355838.531369001</v>
      </c>
      <c r="O11" s="660">
        <v>26296492.496653989</v>
      </c>
      <c r="P11" s="660">
        <v>20976066.620456006</v>
      </c>
      <c r="Q11" s="660">
        <v>23162416.025421999</v>
      </c>
      <c r="R11" s="660">
        <v>6612913.1112590004</v>
      </c>
      <c r="S11" s="660">
        <v>75367.73</v>
      </c>
      <c r="T11" s="660">
        <v>214710.290591</v>
      </c>
      <c r="U11" s="660">
        <v>0</v>
      </c>
      <c r="V11" s="660">
        <v>3459.0388439999997</v>
      </c>
      <c r="W11" s="660">
        <v>0</v>
      </c>
      <c r="X11" s="660">
        <v>0</v>
      </c>
      <c r="Y11" s="660">
        <v>0</v>
      </c>
      <c r="Z11" s="660">
        <v>0</v>
      </c>
      <c r="AA11" s="660">
        <v>0</v>
      </c>
    </row>
    <row r="12" spans="1:27">
      <c r="A12" s="495" t="s">
        <v>577</v>
      </c>
      <c r="B12" s="494" t="s">
        <v>578</v>
      </c>
      <c r="C12" s="671">
        <v>2824379775.6616292</v>
      </c>
      <c r="D12" s="660">
        <v>2536761801.9617682</v>
      </c>
      <c r="E12" s="660">
        <v>21499046.591981001</v>
      </c>
      <c r="F12" s="660">
        <v>0</v>
      </c>
      <c r="G12" s="660">
        <v>0</v>
      </c>
      <c r="H12" s="660">
        <v>233916517.11581901</v>
      </c>
      <c r="I12" s="660">
        <v>23381393.747531001</v>
      </c>
      <c r="J12" s="660">
        <v>14222613.585402001</v>
      </c>
      <c r="K12" s="660">
        <v>0</v>
      </c>
      <c r="L12" s="660">
        <v>53701456.58404199</v>
      </c>
      <c r="M12" s="660">
        <v>2139494.7194880005</v>
      </c>
      <c r="N12" s="660">
        <v>3261273.5010449998</v>
      </c>
      <c r="O12" s="660">
        <v>20547643.871056005</v>
      </c>
      <c r="P12" s="660">
        <v>6024571.1055239988</v>
      </c>
      <c r="Q12" s="660">
        <v>13583656.653624</v>
      </c>
      <c r="R12" s="660">
        <v>5201011.1418839991</v>
      </c>
      <c r="S12" s="660">
        <v>0</v>
      </c>
      <c r="T12" s="660">
        <v>0</v>
      </c>
      <c r="U12" s="660">
        <v>0</v>
      </c>
      <c r="V12" s="660">
        <v>0</v>
      </c>
      <c r="W12" s="660">
        <v>0</v>
      </c>
      <c r="X12" s="660">
        <v>0</v>
      </c>
      <c r="Y12" s="660">
        <v>0</v>
      </c>
      <c r="Z12" s="660">
        <v>0</v>
      </c>
      <c r="AA12" s="660">
        <v>0</v>
      </c>
    </row>
    <row r="13" spans="1:27">
      <c r="A13" s="495" t="s">
        <v>579</v>
      </c>
      <c r="B13" s="494" t="s">
        <v>580</v>
      </c>
      <c r="C13" s="671">
        <v>1517280128.4128001</v>
      </c>
      <c r="D13" s="660">
        <v>1371198192.247539</v>
      </c>
      <c r="E13" s="660">
        <v>13029590.393150004</v>
      </c>
      <c r="F13" s="660">
        <v>0</v>
      </c>
      <c r="G13" s="660">
        <v>0</v>
      </c>
      <c r="H13" s="660">
        <v>101509388.88465302</v>
      </c>
      <c r="I13" s="660">
        <v>14899748.721997002</v>
      </c>
      <c r="J13" s="660">
        <v>21834374.247923002</v>
      </c>
      <c r="K13" s="660">
        <v>0</v>
      </c>
      <c r="L13" s="660">
        <v>44572547.280608013</v>
      </c>
      <c r="M13" s="660">
        <v>4160478.2101739994</v>
      </c>
      <c r="N13" s="660">
        <v>7696371.9786079992</v>
      </c>
      <c r="O13" s="660">
        <v>5118689.2938920008</v>
      </c>
      <c r="P13" s="660">
        <v>13282238.923793998</v>
      </c>
      <c r="Q13" s="660">
        <v>3796815.8362170001</v>
      </c>
      <c r="R13" s="660">
        <v>1477808.1058140001</v>
      </c>
      <c r="S13" s="660">
        <v>37418.74</v>
      </c>
      <c r="T13" s="660">
        <v>0</v>
      </c>
      <c r="U13" s="660">
        <v>0</v>
      </c>
      <c r="V13" s="660">
        <v>0</v>
      </c>
      <c r="W13" s="660">
        <v>0</v>
      </c>
      <c r="X13" s="660">
        <v>0</v>
      </c>
      <c r="Y13" s="660">
        <v>0</v>
      </c>
      <c r="Z13" s="660">
        <v>0</v>
      </c>
      <c r="AA13" s="660">
        <v>0</v>
      </c>
    </row>
    <row r="14" spans="1:27">
      <c r="A14" s="495" t="s">
        <v>581</v>
      </c>
      <c r="B14" s="494" t="s">
        <v>582</v>
      </c>
      <c r="C14" s="671">
        <v>3413637685.6018758</v>
      </c>
      <c r="D14" s="660">
        <v>3191036862.444037</v>
      </c>
      <c r="E14" s="660">
        <v>58796234.747447014</v>
      </c>
      <c r="F14" s="660">
        <v>0</v>
      </c>
      <c r="G14" s="660">
        <v>0</v>
      </c>
      <c r="H14" s="660">
        <v>142061884.051036</v>
      </c>
      <c r="I14" s="660">
        <v>8314234.0122490004</v>
      </c>
      <c r="J14" s="660">
        <v>14735312.457080001</v>
      </c>
      <c r="K14" s="660">
        <v>0</v>
      </c>
      <c r="L14" s="660">
        <v>80538939.106803015</v>
      </c>
      <c r="M14" s="660">
        <v>2206577.5185900005</v>
      </c>
      <c r="N14" s="660">
        <v>8006523.2814269979</v>
      </c>
      <c r="O14" s="660">
        <v>5871607.7095679995</v>
      </c>
      <c r="P14" s="660">
        <v>13076895.554973003</v>
      </c>
      <c r="Q14" s="660">
        <v>8197249.7132850019</v>
      </c>
      <c r="R14" s="660">
        <v>8220355.7607949991</v>
      </c>
      <c r="S14" s="660">
        <v>0</v>
      </c>
      <c r="T14" s="660">
        <v>0</v>
      </c>
      <c r="U14" s="660">
        <v>0</v>
      </c>
      <c r="V14" s="660">
        <v>0</v>
      </c>
      <c r="W14" s="660">
        <v>0</v>
      </c>
      <c r="X14" s="660">
        <v>0</v>
      </c>
      <c r="Y14" s="660">
        <v>0</v>
      </c>
      <c r="Z14" s="660">
        <v>0</v>
      </c>
      <c r="AA14" s="660">
        <v>0</v>
      </c>
    </row>
    <row r="15" spans="1:27">
      <c r="A15" s="493">
        <v>1.2</v>
      </c>
      <c r="B15" s="491" t="s">
        <v>895</v>
      </c>
      <c r="C15" s="671">
        <v>157848394.87189999</v>
      </c>
      <c r="D15" s="660">
        <v>32698841.390799999</v>
      </c>
      <c r="E15" s="660">
        <v>1065891.3371000004</v>
      </c>
      <c r="F15" s="660">
        <v>0</v>
      </c>
      <c r="G15" s="660">
        <v>0</v>
      </c>
      <c r="H15" s="660">
        <v>28975076.751199998</v>
      </c>
      <c r="I15" s="660">
        <v>5100880.8775000023</v>
      </c>
      <c r="J15" s="660">
        <v>8247412.5720000081</v>
      </c>
      <c r="K15" s="660">
        <v>0</v>
      </c>
      <c r="L15" s="660">
        <v>96012097.624499992</v>
      </c>
      <c r="M15" s="660">
        <v>5606006.2163999984</v>
      </c>
      <c r="N15" s="660">
        <v>11911520.577099999</v>
      </c>
      <c r="O15" s="660">
        <v>7314475.3732000031</v>
      </c>
      <c r="P15" s="660">
        <v>11477308.426100001</v>
      </c>
      <c r="Q15" s="660">
        <v>15248337.485499987</v>
      </c>
      <c r="R15" s="660">
        <v>21871815.205900002</v>
      </c>
      <c r="S15" s="660">
        <v>36587.728499999997</v>
      </c>
      <c r="T15" s="660">
        <v>162379.1054</v>
      </c>
      <c r="U15" s="660">
        <v>-4900.6702999999998</v>
      </c>
      <c r="V15" s="660">
        <v>-13441.306</v>
      </c>
      <c r="W15" s="660">
        <v>0</v>
      </c>
      <c r="X15" s="660">
        <v>0</v>
      </c>
      <c r="Y15" s="660">
        <v>0</v>
      </c>
      <c r="Z15" s="660">
        <v>0</v>
      </c>
      <c r="AA15" s="660">
        <v>0</v>
      </c>
    </row>
    <row r="16" spans="1:27">
      <c r="A16" s="492">
        <v>1.3</v>
      </c>
      <c r="B16" s="491" t="s">
        <v>583</v>
      </c>
      <c r="C16" s="490"/>
      <c r="D16" s="672"/>
      <c r="E16" s="672"/>
      <c r="F16" s="672"/>
      <c r="G16" s="672"/>
      <c r="H16" s="672"/>
      <c r="I16" s="672"/>
      <c r="J16" s="672"/>
      <c r="K16" s="672"/>
      <c r="L16" s="672"/>
      <c r="M16" s="672"/>
      <c r="N16" s="672"/>
      <c r="O16" s="672"/>
      <c r="P16" s="672"/>
      <c r="Q16" s="672"/>
      <c r="R16" s="672"/>
      <c r="S16" s="672"/>
      <c r="T16" s="672"/>
      <c r="U16" s="672"/>
      <c r="V16" s="672"/>
      <c r="W16" s="672"/>
      <c r="X16" s="672"/>
      <c r="Y16" s="672"/>
      <c r="Z16" s="672"/>
      <c r="AA16" s="673"/>
    </row>
    <row r="17" spans="1:27" ht="25.5">
      <c r="A17" s="488" t="s">
        <v>584</v>
      </c>
      <c r="B17" s="489" t="s">
        <v>585</v>
      </c>
      <c r="C17" s="671">
        <v>18076963966.599113</v>
      </c>
      <c r="D17" s="660">
        <v>16674392018.385813</v>
      </c>
      <c r="E17" s="660">
        <v>169786727.27110004</v>
      </c>
      <c r="F17" s="660">
        <v>0</v>
      </c>
      <c r="G17" s="660">
        <v>0</v>
      </c>
      <c r="H17" s="660">
        <v>1070637183.4765</v>
      </c>
      <c r="I17" s="660">
        <v>111379718.96290003</v>
      </c>
      <c r="J17" s="660">
        <v>105789355.80409998</v>
      </c>
      <c r="K17" s="660">
        <v>0</v>
      </c>
      <c r="L17" s="660">
        <v>331720054.44620001</v>
      </c>
      <c r="M17" s="660">
        <v>16776747.237699993</v>
      </c>
      <c r="N17" s="660">
        <v>36489612.598799996</v>
      </c>
      <c r="O17" s="660">
        <v>59137059.054000005</v>
      </c>
      <c r="P17" s="660">
        <v>53878927.340799995</v>
      </c>
      <c r="Q17" s="660">
        <v>48411126.64860002</v>
      </c>
      <c r="R17" s="660">
        <v>28918025.317400005</v>
      </c>
      <c r="S17" s="660">
        <v>121330.2457</v>
      </c>
      <c r="T17" s="660">
        <v>214710.29060000001</v>
      </c>
      <c r="U17" s="660">
        <v>0</v>
      </c>
      <c r="V17" s="660">
        <v>3459.0387999999998</v>
      </c>
      <c r="W17" s="660">
        <v>0</v>
      </c>
      <c r="X17" s="660">
        <v>0</v>
      </c>
      <c r="Y17" s="660">
        <v>0</v>
      </c>
      <c r="Z17" s="660">
        <v>0</v>
      </c>
      <c r="AA17" s="660">
        <v>0</v>
      </c>
    </row>
    <row r="18" spans="1:27" ht="25.5">
      <c r="A18" s="485" t="s">
        <v>586</v>
      </c>
      <c r="B18" s="486" t="s">
        <v>587</v>
      </c>
      <c r="C18" s="671">
        <v>15126490608.628311</v>
      </c>
      <c r="D18" s="660">
        <v>13870776174.435112</v>
      </c>
      <c r="E18" s="660">
        <v>156471316.2956</v>
      </c>
      <c r="F18" s="660">
        <v>0</v>
      </c>
      <c r="G18" s="660">
        <v>0</v>
      </c>
      <c r="H18" s="660">
        <v>969029195.6686002</v>
      </c>
      <c r="I18" s="660">
        <v>105243028.45930001</v>
      </c>
      <c r="J18" s="660">
        <v>100863719.35809997</v>
      </c>
      <c r="K18" s="660">
        <v>0</v>
      </c>
      <c r="L18" s="660">
        <v>286470528.23400015</v>
      </c>
      <c r="M18" s="660">
        <v>15185777.665699994</v>
      </c>
      <c r="N18" s="660">
        <v>29177931.624200005</v>
      </c>
      <c r="O18" s="660">
        <v>56047415.933800004</v>
      </c>
      <c r="P18" s="660">
        <v>49696750.359399989</v>
      </c>
      <c r="Q18" s="660">
        <v>46465699.134300016</v>
      </c>
      <c r="R18" s="660">
        <v>19329903.961900003</v>
      </c>
      <c r="S18" s="660">
        <v>112786.47</v>
      </c>
      <c r="T18" s="660">
        <v>214710.29060000001</v>
      </c>
      <c r="U18" s="660">
        <v>0</v>
      </c>
      <c r="V18" s="660">
        <v>3459.0387999999998</v>
      </c>
      <c r="W18" s="660">
        <v>0</v>
      </c>
      <c r="X18" s="660">
        <v>0</v>
      </c>
      <c r="Y18" s="660">
        <v>0</v>
      </c>
      <c r="Z18" s="660">
        <v>0</v>
      </c>
      <c r="AA18" s="660">
        <v>0</v>
      </c>
    </row>
    <row r="19" spans="1:27">
      <c r="A19" s="488" t="s">
        <v>588</v>
      </c>
      <c r="B19" s="487" t="s">
        <v>589</v>
      </c>
      <c r="C19" s="671">
        <v>138978003800.05997</v>
      </c>
      <c r="D19" s="660">
        <v>115222973048.29608</v>
      </c>
      <c r="E19" s="660">
        <v>930497606.82454956</v>
      </c>
      <c r="F19" s="660">
        <v>0</v>
      </c>
      <c r="G19" s="660">
        <v>0</v>
      </c>
      <c r="H19" s="660">
        <v>4422766483.0219231</v>
      </c>
      <c r="I19" s="660">
        <v>554373653.85647607</v>
      </c>
      <c r="J19" s="660">
        <v>439388564.92002994</v>
      </c>
      <c r="K19" s="660">
        <v>0</v>
      </c>
      <c r="L19" s="660">
        <v>19169573384.436523</v>
      </c>
      <c r="M19" s="660">
        <v>107918786.81938902</v>
      </c>
      <c r="N19" s="660">
        <v>432613346.19138706</v>
      </c>
      <c r="O19" s="660">
        <v>449203681.47631907</v>
      </c>
      <c r="P19" s="660">
        <v>3219687931.1495395</v>
      </c>
      <c r="Q19" s="660">
        <v>5860267440.9889345</v>
      </c>
      <c r="R19" s="660">
        <v>1058025574.3743199</v>
      </c>
      <c r="S19" s="660">
        <v>5749195421.5088053</v>
      </c>
      <c r="T19" s="660">
        <v>162690884.30544207</v>
      </c>
      <c r="U19" s="660">
        <v>123712.4</v>
      </c>
      <c r="V19" s="660">
        <v>243965.76119999998</v>
      </c>
      <c r="W19" s="660">
        <v>0</v>
      </c>
      <c r="X19" s="660">
        <v>0</v>
      </c>
      <c r="Y19" s="660">
        <v>0</v>
      </c>
      <c r="Z19" s="660">
        <v>3419010.0153989997</v>
      </c>
      <c r="AA19" s="660">
        <v>155690753.87942505</v>
      </c>
    </row>
    <row r="20" spans="1:27">
      <c r="A20" s="485" t="s">
        <v>590</v>
      </c>
      <c r="B20" s="486" t="s">
        <v>591</v>
      </c>
      <c r="C20" s="671">
        <v>20109575500.397713</v>
      </c>
      <c r="D20" s="660">
        <v>18530740542.559597</v>
      </c>
      <c r="E20" s="660">
        <v>90326738.253530025</v>
      </c>
      <c r="F20" s="660">
        <v>0</v>
      </c>
      <c r="G20" s="660">
        <v>0</v>
      </c>
      <c r="H20" s="660">
        <v>958061228.87128973</v>
      </c>
      <c r="I20" s="660">
        <v>100357394.62073496</v>
      </c>
      <c r="J20" s="660">
        <v>67549412.085935995</v>
      </c>
      <c r="K20" s="660">
        <v>0</v>
      </c>
      <c r="L20" s="660">
        <v>613477879.52687323</v>
      </c>
      <c r="M20" s="660">
        <v>12486769.603393001</v>
      </c>
      <c r="N20" s="660">
        <v>55044590.626169987</v>
      </c>
      <c r="O20" s="660">
        <v>52924390.85292799</v>
      </c>
      <c r="P20" s="660">
        <v>40540817.337182</v>
      </c>
      <c r="Q20" s="660">
        <v>49615741.182409987</v>
      </c>
      <c r="R20" s="660">
        <v>61567676.575444013</v>
      </c>
      <c r="S20" s="660">
        <v>223424526.5853036</v>
      </c>
      <c r="T20" s="660">
        <v>7295849.4399509998</v>
      </c>
      <c r="U20" s="660">
        <v>72613.8</v>
      </c>
      <c r="V20" s="660">
        <v>243965.76119999998</v>
      </c>
      <c r="W20" s="660">
        <v>0</v>
      </c>
      <c r="X20" s="660">
        <v>0</v>
      </c>
      <c r="Y20" s="660">
        <v>0</v>
      </c>
      <c r="Z20" s="660">
        <v>2661137.0953990002</v>
      </c>
      <c r="AA20" s="660">
        <v>2668319.2351530003</v>
      </c>
    </row>
    <row r="21" spans="1:27">
      <c r="A21" s="484">
        <v>1.4</v>
      </c>
      <c r="B21" s="483" t="s">
        <v>680</v>
      </c>
      <c r="C21" s="671">
        <v>182419210.3204</v>
      </c>
      <c r="D21" s="660">
        <v>160612798.1124</v>
      </c>
      <c r="E21" s="660">
        <v>5063053.068</v>
      </c>
      <c r="F21" s="660">
        <v>0</v>
      </c>
      <c r="G21" s="660">
        <v>0</v>
      </c>
      <c r="H21" s="660">
        <v>18196387.587000001</v>
      </c>
      <c r="I21" s="660">
        <v>121480.8545</v>
      </c>
      <c r="J21" s="660">
        <v>1106190.2250000001</v>
      </c>
      <c r="K21" s="660">
        <v>0</v>
      </c>
      <c r="L21" s="660">
        <v>3610024.6209999998</v>
      </c>
      <c r="M21" s="660">
        <v>1013913.412</v>
      </c>
      <c r="N21" s="660">
        <v>0</v>
      </c>
      <c r="O21" s="660">
        <v>711747.81499999994</v>
      </c>
      <c r="P21" s="660">
        <v>122825.33100000001</v>
      </c>
      <c r="Q21" s="660">
        <v>414676.86099999998</v>
      </c>
      <c r="R21" s="660">
        <v>0</v>
      </c>
      <c r="S21" s="660">
        <v>0</v>
      </c>
      <c r="T21" s="660">
        <v>0</v>
      </c>
      <c r="U21" s="660">
        <v>0</v>
      </c>
      <c r="V21" s="660">
        <v>0</v>
      </c>
      <c r="W21" s="660">
        <v>0</v>
      </c>
      <c r="X21" s="660">
        <v>0</v>
      </c>
      <c r="Y21" s="660">
        <v>0</v>
      </c>
      <c r="Z21" s="660">
        <v>0</v>
      </c>
      <c r="AA21" s="660">
        <v>0</v>
      </c>
    </row>
    <row r="22" spans="1:27" ht="13.5" thickBot="1">
      <c r="A22" s="482">
        <v>1.5</v>
      </c>
      <c r="B22" s="481" t="s">
        <v>681</v>
      </c>
      <c r="C22" s="671">
        <v>141616594.8249999</v>
      </c>
      <c r="D22" s="660">
        <v>128105016.5318999</v>
      </c>
      <c r="E22" s="660">
        <v>748108.92180000001</v>
      </c>
      <c r="F22" s="660">
        <v>0</v>
      </c>
      <c r="G22" s="660">
        <v>0</v>
      </c>
      <c r="H22" s="660">
        <v>8923615.7500999961</v>
      </c>
      <c r="I22" s="660">
        <v>1976054.4343000001</v>
      </c>
      <c r="J22" s="660">
        <v>1041621.1889000002</v>
      </c>
      <c r="K22" s="660">
        <v>0</v>
      </c>
      <c r="L22" s="660">
        <v>4587962.5430000005</v>
      </c>
      <c r="M22" s="660">
        <v>242076.4357</v>
      </c>
      <c r="N22" s="660">
        <v>1119272.6580000001</v>
      </c>
      <c r="O22" s="660">
        <v>74244.400000000009</v>
      </c>
      <c r="P22" s="660">
        <v>1314199.5198000001</v>
      </c>
      <c r="Q22" s="660">
        <v>1656044.125</v>
      </c>
      <c r="R22" s="660">
        <v>32000</v>
      </c>
      <c r="S22" s="660">
        <v>0</v>
      </c>
      <c r="T22" s="660">
        <v>0</v>
      </c>
      <c r="U22" s="660">
        <v>0</v>
      </c>
      <c r="V22" s="660">
        <v>0</v>
      </c>
      <c r="W22" s="660">
        <v>0</v>
      </c>
      <c r="X22" s="660">
        <v>0</v>
      </c>
      <c r="Y22" s="660">
        <v>0</v>
      </c>
      <c r="Z22" s="660">
        <v>0</v>
      </c>
      <c r="AA22" s="660">
        <v>0</v>
      </c>
    </row>
    <row r="23" spans="1:27">
      <c r="C23" s="674"/>
      <c r="D23" s="674"/>
      <c r="E23" s="674"/>
      <c r="F23" s="674"/>
      <c r="G23" s="674"/>
      <c r="H23" s="674"/>
      <c r="I23" s="674"/>
      <c r="J23" s="674"/>
      <c r="K23" s="674"/>
      <c r="L23" s="674"/>
      <c r="M23" s="674"/>
      <c r="N23" s="674"/>
      <c r="O23" s="674"/>
      <c r="P23" s="674"/>
      <c r="Q23" s="674"/>
      <c r="R23" s="674"/>
      <c r="S23" s="674"/>
      <c r="T23" s="674"/>
      <c r="U23" s="674"/>
      <c r="V23" s="674"/>
      <c r="W23" s="674"/>
      <c r="X23" s="674"/>
      <c r="Y23" s="674"/>
      <c r="Z23" s="674"/>
      <c r="AA23" s="674"/>
    </row>
    <row r="24" spans="1:27">
      <c r="C24" s="674"/>
      <c r="D24" s="674"/>
      <c r="E24" s="674"/>
      <c r="F24" s="674"/>
      <c r="G24" s="674"/>
      <c r="H24" s="674"/>
      <c r="I24" s="674"/>
      <c r="J24" s="674"/>
      <c r="K24" s="674"/>
      <c r="L24" s="674"/>
      <c r="M24" s="674"/>
      <c r="N24" s="674"/>
      <c r="O24" s="674"/>
      <c r="P24" s="674"/>
      <c r="Q24" s="674"/>
      <c r="R24" s="674"/>
      <c r="S24" s="674"/>
      <c r="T24" s="674"/>
      <c r="U24" s="674"/>
      <c r="V24" s="674"/>
      <c r="W24" s="674"/>
      <c r="X24" s="674"/>
      <c r="Y24" s="674"/>
      <c r="Z24" s="674"/>
      <c r="AA24" s="674"/>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L35"/>
  <sheetViews>
    <sheetView showGridLines="0" zoomScale="85" zoomScaleNormal="85" workbookViewId="0"/>
  </sheetViews>
  <sheetFormatPr defaultColWidth="9.140625" defaultRowHeight="12.75"/>
  <cols>
    <col min="1" max="1" width="11.85546875" style="455" bestFit="1" customWidth="1"/>
    <col min="2" max="2" width="93.42578125" style="455" customWidth="1"/>
    <col min="3" max="3" width="14.5703125" style="455" customWidth="1"/>
    <col min="4" max="5" width="16.140625" style="455" customWidth="1"/>
    <col min="6" max="6" width="16.140625" style="472" customWidth="1"/>
    <col min="7" max="7" width="25.28515625" style="472" customWidth="1"/>
    <col min="8" max="8" width="16.140625" style="455" customWidth="1"/>
    <col min="9" max="11" width="16.140625" style="472" customWidth="1"/>
    <col min="12" max="12" width="26.28515625" style="472" customWidth="1"/>
    <col min="13" max="16384" width="9.140625" style="455"/>
  </cols>
  <sheetData>
    <row r="1" spans="1:12" ht="13.5">
      <c r="A1" s="354" t="s">
        <v>108</v>
      </c>
      <c r="B1" s="279" t="str">
        <f>Info!C2</f>
        <v>სს თიბისი ბანკი</v>
      </c>
      <c r="F1" s="455"/>
      <c r="G1" s="455"/>
      <c r="I1" s="455"/>
      <c r="J1" s="455"/>
      <c r="K1" s="455"/>
      <c r="L1" s="455"/>
    </row>
    <row r="2" spans="1:12">
      <c r="A2" s="354" t="s">
        <v>109</v>
      </c>
      <c r="B2" s="357">
        <f>'1. key ratios'!B2</f>
        <v>45291</v>
      </c>
      <c r="F2" s="455"/>
      <c r="G2" s="455"/>
      <c r="I2" s="455"/>
      <c r="J2" s="455"/>
      <c r="K2" s="455"/>
      <c r="L2" s="455"/>
    </row>
    <row r="3" spans="1:12">
      <c r="A3" s="356" t="s">
        <v>594</v>
      </c>
      <c r="F3" s="455"/>
      <c r="G3" s="455"/>
      <c r="I3" s="455"/>
      <c r="J3" s="455"/>
      <c r="K3" s="455"/>
      <c r="L3" s="455"/>
    </row>
    <row r="4" spans="1:12">
      <c r="F4" s="455"/>
      <c r="G4" s="455"/>
      <c r="I4" s="455"/>
      <c r="J4" s="455"/>
      <c r="K4" s="455"/>
      <c r="L4" s="455"/>
    </row>
    <row r="5" spans="1:12" ht="37.5" customHeight="1">
      <c r="A5" s="761" t="s">
        <v>595</v>
      </c>
      <c r="B5" s="762"/>
      <c r="C5" s="810" t="s">
        <v>596</v>
      </c>
      <c r="D5" s="811"/>
      <c r="E5" s="811"/>
      <c r="F5" s="811"/>
      <c r="G5" s="811"/>
      <c r="H5" s="810" t="s">
        <v>907</v>
      </c>
      <c r="I5" s="812"/>
      <c r="J5" s="812"/>
      <c r="K5" s="812"/>
      <c r="L5" s="813"/>
    </row>
    <row r="6" spans="1:12" ht="39.6" customHeight="1">
      <c r="A6" s="765"/>
      <c r="B6" s="766"/>
      <c r="C6" s="361"/>
      <c r="D6" s="453" t="s">
        <v>892</v>
      </c>
      <c r="E6" s="453" t="s">
        <v>891</v>
      </c>
      <c r="F6" s="453" t="s">
        <v>890</v>
      </c>
      <c r="G6" s="453" t="s">
        <v>889</v>
      </c>
      <c r="H6" s="473"/>
      <c r="I6" s="453" t="s">
        <v>892</v>
      </c>
      <c r="J6" s="453" t="s">
        <v>891</v>
      </c>
      <c r="K6" s="453" t="s">
        <v>890</v>
      </c>
      <c r="L6" s="453" t="s">
        <v>889</v>
      </c>
    </row>
    <row r="7" spans="1:12">
      <c r="A7" s="445">
        <v>1</v>
      </c>
      <c r="B7" s="458" t="s">
        <v>518</v>
      </c>
      <c r="C7" s="675">
        <v>281408513.15797496</v>
      </c>
      <c r="D7" s="675">
        <v>261353248.06117597</v>
      </c>
      <c r="E7" s="675">
        <v>17308714.412378997</v>
      </c>
      <c r="F7" s="675">
        <v>2746550.6844199994</v>
      </c>
      <c r="G7" s="675">
        <v>0</v>
      </c>
      <c r="H7" s="675">
        <v>6550974.8356999997</v>
      </c>
      <c r="I7" s="675">
        <v>2809509.6587999994</v>
      </c>
      <c r="J7" s="675">
        <v>1996038.1162000003</v>
      </c>
      <c r="K7" s="675">
        <v>1745427.0607000003</v>
      </c>
      <c r="L7" s="675">
        <v>0</v>
      </c>
    </row>
    <row r="8" spans="1:12">
      <c r="A8" s="445">
        <v>2</v>
      </c>
      <c r="B8" s="458" t="s">
        <v>519</v>
      </c>
      <c r="C8" s="675">
        <v>409801765.07669002</v>
      </c>
      <c r="D8" s="675">
        <v>395973799.50164801</v>
      </c>
      <c r="E8" s="675">
        <v>12256707.070398998</v>
      </c>
      <c r="F8" s="675">
        <v>1571258.5046430002</v>
      </c>
      <c r="G8" s="675">
        <v>0</v>
      </c>
      <c r="H8" s="675">
        <v>3087094.072600001</v>
      </c>
      <c r="I8" s="675">
        <v>1404503.7827000006</v>
      </c>
      <c r="J8" s="675">
        <v>745331.62030000018</v>
      </c>
      <c r="K8" s="675">
        <v>937258.66960000002</v>
      </c>
      <c r="L8" s="675">
        <v>0</v>
      </c>
    </row>
    <row r="9" spans="1:12">
      <c r="A9" s="445">
        <v>3</v>
      </c>
      <c r="B9" s="458" t="s">
        <v>868</v>
      </c>
      <c r="C9" s="675">
        <v>124083605.72028899</v>
      </c>
      <c r="D9" s="675">
        <v>123503450.916152</v>
      </c>
      <c r="E9" s="675">
        <v>246804.10724700001</v>
      </c>
      <c r="F9" s="675">
        <v>333350.69689000002</v>
      </c>
      <c r="G9" s="675">
        <v>0</v>
      </c>
      <c r="H9" s="675">
        <v>824685.2435000001</v>
      </c>
      <c r="I9" s="675">
        <v>526493.90780000004</v>
      </c>
      <c r="J9" s="675">
        <v>26446.596899999997</v>
      </c>
      <c r="K9" s="675">
        <v>271744.73879999999</v>
      </c>
      <c r="L9" s="675">
        <v>0</v>
      </c>
    </row>
    <row r="10" spans="1:12">
      <c r="A10" s="445">
        <v>4</v>
      </c>
      <c r="B10" s="458" t="s">
        <v>520</v>
      </c>
      <c r="C10" s="675">
        <v>1156793050.4683828</v>
      </c>
      <c r="D10" s="675">
        <v>1035775517.9530358</v>
      </c>
      <c r="E10" s="675">
        <v>93592124.289074004</v>
      </c>
      <c r="F10" s="675">
        <v>27425408.226273</v>
      </c>
      <c r="G10" s="675">
        <v>0</v>
      </c>
      <c r="H10" s="675">
        <v>14931857.436700001</v>
      </c>
      <c r="I10" s="675">
        <v>2964799.7450999995</v>
      </c>
      <c r="J10" s="675">
        <v>65534.242500000008</v>
      </c>
      <c r="K10" s="675">
        <v>11901523.449100001</v>
      </c>
      <c r="L10" s="675">
        <v>0</v>
      </c>
    </row>
    <row r="11" spans="1:12">
      <c r="A11" s="445">
        <v>5</v>
      </c>
      <c r="B11" s="458" t="s">
        <v>521</v>
      </c>
      <c r="C11" s="675">
        <v>1145847228.267725</v>
      </c>
      <c r="D11" s="675">
        <v>1092512523.106106</v>
      </c>
      <c r="E11" s="675">
        <v>21433470.471481998</v>
      </c>
      <c r="F11" s="675">
        <v>31901234.690137003</v>
      </c>
      <c r="G11" s="675">
        <v>0</v>
      </c>
      <c r="H11" s="675">
        <v>7819519.0658</v>
      </c>
      <c r="I11" s="675">
        <v>2420841.7239000001</v>
      </c>
      <c r="J11" s="675">
        <v>299842.74739999993</v>
      </c>
      <c r="K11" s="675">
        <v>5098834.5944999997</v>
      </c>
      <c r="L11" s="675">
        <v>0</v>
      </c>
    </row>
    <row r="12" spans="1:12">
      <c r="A12" s="445">
        <v>6</v>
      </c>
      <c r="B12" s="458" t="s">
        <v>522</v>
      </c>
      <c r="C12" s="675">
        <v>444271730.27851903</v>
      </c>
      <c r="D12" s="675">
        <v>390099524.42532307</v>
      </c>
      <c r="E12" s="675">
        <v>18084254.023012001</v>
      </c>
      <c r="F12" s="675">
        <v>36087951.830183998</v>
      </c>
      <c r="G12" s="675">
        <v>0</v>
      </c>
      <c r="H12" s="675">
        <v>21684952.752100002</v>
      </c>
      <c r="I12" s="675">
        <v>2230593.0705999997</v>
      </c>
      <c r="J12" s="675">
        <v>1696346.7305999992</v>
      </c>
      <c r="K12" s="675">
        <v>17758012.950900003</v>
      </c>
      <c r="L12" s="675">
        <v>0</v>
      </c>
    </row>
    <row r="13" spans="1:12">
      <c r="A13" s="445">
        <v>7</v>
      </c>
      <c r="B13" s="458" t="s">
        <v>523</v>
      </c>
      <c r="C13" s="675">
        <v>709722599.55689287</v>
      </c>
      <c r="D13" s="675">
        <v>673270353.7910769</v>
      </c>
      <c r="E13" s="675">
        <v>14475110.701244999</v>
      </c>
      <c r="F13" s="675">
        <v>21977135.064570997</v>
      </c>
      <c r="G13" s="675">
        <v>0</v>
      </c>
      <c r="H13" s="675">
        <v>8129968.9701999985</v>
      </c>
      <c r="I13" s="675">
        <v>2077713.4933999993</v>
      </c>
      <c r="J13" s="675">
        <v>1087598.8014</v>
      </c>
      <c r="K13" s="675">
        <v>4964656.6753999991</v>
      </c>
      <c r="L13" s="675">
        <v>0</v>
      </c>
    </row>
    <row r="14" spans="1:12">
      <c r="A14" s="445">
        <v>8</v>
      </c>
      <c r="B14" s="458" t="s">
        <v>524</v>
      </c>
      <c r="C14" s="675">
        <v>1100746129.8968523</v>
      </c>
      <c r="D14" s="675">
        <v>1065402300.6571802</v>
      </c>
      <c r="E14" s="675">
        <v>23354935.95477701</v>
      </c>
      <c r="F14" s="675">
        <v>11779086.956328003</v>
      </c>
      <c r="G14" s="675">
        <v>209806.32856699999</v>
      </c>
      <c r="H14" s="675">
        <v>11716670.1152</v>
      </c>
      <c r="I14" s="675">
        <v>4538182.8801999995</v>
      </c>
      <c r="J14" s="675">
        <v>2496137.8481000005</v>
      </c>
      <c r="K14" s="675">
        <v>4472543.3869000003</v>
      </c>
      <c r="L14" s="675">
        <v>209806</v>
      </c>
    </row>
    <row r="15" spans="1:12">
      <c r="A15" s="445">
        <v>9</v>
      </c>
      <c r="B15" s="458" t="s">
        <v>525</v>
      </c>
      <c r="C15" s="675">
        <v>474765479.74576306</v>
      </c>
      <c r="D15" s="675">
        <v>444315131.90755004</v>
      </c>
      <c r="E15" s="675">
        <v>13171671.565051001</v>
      </c>
      <c r="F15" s="675">
        <v>17278676.273162</v>
      </c>
      <c r="G15" s="675">
        <v>0</v>
      </c>
      <c r="H15" s="675">
        <v>4846730.8703999994</v>
      </c>
      <c r="I15" s="675">
        <v>1289189.6734</v>
      </c>
      <c r="J15" s="675">
        <v>817081.01740000013</v>
      </c>
      <c r="K15" s="675">
        <v>2740460.1795999995</v>
      </c>
      <c r="L15" s="675">
        <v>0</v>
      </c>
    </row>
    <row r="16" spans="1:12">
      <c r="A16" s="445">
        <v>10</v>
      </c>
      <c r="B16" s="458" t="s">
        <v>526</v>
      </c>
      <c r="C16" s="675">
        <v>198996089.43704903</v>
      </c>
      <c r="D16" s="675">
        <v>192689530.71263501</v>
      </c>
      <c r="E16" s="675">
        <v>4967467.1093800003</v>
      </c>
      <c r="F16" s="675">
        <v>1339091.6150339998</v>
      </c>
      <c r="G16" s="675">
        <v>0</v>
      </c>
      <c r="H16" s="675">
        <v>2094703.7154999999</v>
      </c>
      <c r="I16" s="675">
        <v>739001.5107000001</v>
      </c>
      <c r="J16" s="675">
        <v>459320.23049999995</v>
      </c>
      <c r="K16" s="675">
        <v>896381.9743</v>
      </c>
      <c r="L16" s="675">
        <v>0</v>
      </c>
    </row>
    <row r="17" spans="1:12">
      <c r="A17" s="445">
        <v>11</v>
      </c>
      <c r="B17" s="458" t="s">
        <v>527</v>
      </c>
      <c r="C17" s="675">
        <v>229529091.14337197</v>
      </c>
      <c r="D17" s="675">
        <v>208543357.53781199</v>
      </c>
      <c r="E17" s="675">
        <v>14477540.007209999</v>
      </c>
      <c r="F17" s="675">
        <v>6508193.5983500006</v>
      </c>
      <c r="G17" s="675">
        <v>0</v>
      </c>
      <c r="H17" s="675">
        <v>4320747.2434</v>
      </c>
      <c r="I17" s="675">
        <v>1252383.9473999999</v>
      </c>
      <c r="J17" s="675">
        <v>1628976.2053999996</v>
      </c>
      <c r="K17" s="675">
        <v>1439387.0906000002</v>
      </c>
      <c r="L17" s="675">
        <v>0</v>
      </c>
    </row>
    <row r="18" spans="1:12">
      <c r="A18" s="445">
        <v>12</v>
      </c>
      <c r="B18" s="458" t="s">
        <v>528</v>
      </c>
      <c r="C18" s="675">
        <v>1316749532.526679</v>
      </c>
      <c r="D18" s="675">
        <v>1206026371.8337879</v>
      </c>
      <c r="E18" s="675">
        <v>78695658.355388999</v>
      </c>
      <c r="F18" s="675">
        <v>32027502.337501988</v>
      </c>
      <c r="G18" s="675">
        <v>0</v>
      </c>
      <c r="H18" s="675">
        <v>20473247.7742</v>
      </c>
      <c r="I18" s="675">
        <v>4419217.9157000016</v>
      </c>
      <c r="J18" s="675">
        <v>4799236.9133000011</v>
      </c>
      <c r="K18" s="675">
        <v>11254792.945199998</v>
      </c>
      <c r="L18" s="675">
        <v>0</v>
      </c>
    </row>
    <row r="19" spans="1:12">
      <c r="A19" s="445">
        <v>13</v>
      </c>
      <c r="B19" s="458" t="s">
        <v>529</v>
      </c>
      <c r="C19" s="675">
        <v>511698633.95913494</v>
      </c>
      <c r="D19" s="675">
        <v>463331696.48401392</v>
      </c>
      <c r="E19" s="675">
        <v>33940285.700043008</v>
      </c>
      <c r="F19" s="675">
        <v>14426651.775077997</v>
      </c>
      <c r="G19" s="675">
        <v>0</v>
      </c>
      <c r="H19" s="675">
        <v>8083436.213299999</v>
      </c>
      <c r="I19" s="675">
        <v>2050631.1111999995</v>
      </c>
      <c r="J19" s="675">
        <v>2353023.5593999992</v>
      </c>
      <c r="K19" s="675">
        <v>3679781.5427000006</v>
      </c>
      <c r="L19" s="675">
        <v>0</v>
      </c>
    </row>
    <row r="20" spans="1:12">
      <c r="A20" s="445">
        <v>14</v>
      </c>
      <c r="B20" s="458" t="s">
        <v>530</v>
      </c>
      <c r="C20" s="675">
        <v>1255542938.4741042</v>
      </c>
      <c r="D20" s="675">
        <v>1137485679.3058562</v>
      </c>
      <c r="E20" s="675">
        <v>98892131.119853988</v>
      </c>
      <c r="F20" s="675">
        <v>19165128.048394002</v>
      </c>
      <c r="G20" s="675">
        <v>0</v>
      </c>
      <c r="H20" s="675">
        <v>7350413.8801999995</v>
      </c>
      <c r="I20" s="675">
        <v>2916164.5567000001</v>
      </c>
      <c r="J20" s="675">
        <v>1311525.9263999998</v>
      </c>
      <c r="K20" s="675">
        <v>3122723.3970999997</v>
      </c>
      <c r="L20" s="675">
        <v>0</v>
      </c>
    </row>
    <row r="21" spans="1:12">
      <c r="A21" s="445">
        <v>15</v>
      </c>
      <c r="B21" s="458" t="s">
        <v>531</v>
      </c>
      <c r="C21" s="675">
        <v>415069792.03299987</v>
      </c>
      <c r="D21" s="675">
        <v>363912908.04781693</v>
      </c>
      <c r="E21" s="675">
        <v>28639225.882587988</v>
      </c>
      <c r="F21" s="675">
        <v>22517658.102594998</v>
      </c>
      <c r="G21" s="675">
        <v>0</v>
      </c>
      <c r="H21" s="675">
        <v>4487244.4640999995</v>
      </c>
      <c r="I21" s="675">
        <v>1318336.1950999997</v>
      </c>
      <c r="J21" s="675">
        <v>1026874.9806000001</v>
      </c>
      <c r="K21" s="675">
        <v>2142033.2884</v>
      </c>
      <c r="L21" s="675">
        <v>0</v>
      </c>
    </row>
    <row r="22" spans="1:12">
      <c r="A22" s="445">
        <v>16</v>
      </c>
      <c r="B22" s="458" t="s">
        <v>532</v>
      </c>
      <c r="C22" s="675">
        <v>291983548.265414</v>
      </c>
      <c r="D22" s="675">
        <v>165585357.04927897</v>
      </c>
      <c r="E22" s="675">
        <v>125702757.95449001</v>
      </c>
      <c r="F22" s="675">
        <v>695433.26164499996</v>
      </c>
      <c r="G22" s="675">
        <v>0</v>
      </c>
      <c r="H22" s="675">
        <v>2378893.9369999999</v>
      </c>
      <c r="I22" s="675">
        <v>648737.88360000006</v>
      </c>
      <c r="J22" s="675">
        <v>1088767.4092000001</v>
      </c>
      <c r="K22" s="675">
        <v>641388.64419999986</v>
      </c>
      <c r="L22" s="675">
        <v>0</v>
      </c>
    </row>
    <row r="23" spans="1:12">
      <c r="A23" s="445">
        <v>17</v>
      </c>
      <c r="B23" s="458" t="s">
        <v>533</v>
      </c>
      <c r="C23" s="675">
        <v>271077542.49971396</v>
      </c>
      <c r="D23" s="675">
        <v>242879076.56645897</v>
      </c>
      <c r="E23" s="675">
        <v>24344741.193479002</v>
      </c>
      <c r="F23" s="675">
        <v>3853724.7397759999</v>
      </c>
      <c r="G23" s="675">
        <v>0</v>
      </c>
      <c r="H23" s="675">
        <v>1049347.9643000001</v>
      </c>
      <c r="I23" s="675">
        <v>484159.7157</v>
      </c>
      <c r="J23" s="675">
        <v>45464.727599999998</v>
      </c>
      <c r="K23" s="675">
        <v>519723.52100000001</v>
      </c>
      <c r="L23" s="675">
        <v>0</v>
      </c>
    </row>
    <row r="24" spans="1:12">
      <c r="A24" s="445">
        <v>18</v>
      </c>
      <c r="B24" s="458" t="s">
        <v>534</v>
      </c>
      <c r="C24" s="675">
        <v>1018931837.4298548</v>
      </c>
      <c r="D24" s="675">
        <v>1009255454.8526897</v>
      </c>
      <c r="E24" s="675">
        <v>8061992.4792409977</v>
      </c>
      <c r="F24" s="675">
        <v>1614390.0979240001</v>
      </c>
      <c r="G24" s="675">
        <v>0</v>
      </c>
      <c r="H24" s="675">
        <v>3564820.0925000003</v>
      </c>
      <c r="I24" s="675">
        <v>2874907.4517000006</v>
      </c>
      <c r="J24" s="675">
        <v>183991.80159999998</v>
      </c>
      <c r="K24" s="675">
        <v>505920.83919999999</v>
      </c>
      <c r="L24" s="675">
        <v>0</v>
      </c>
    </row>
    <row r="25" spans="1:12">
      <c r="A25" s="445">
        <v>19</v>
      </c>
      <c r="B25" s="458" t="s">
        <v>535</v>
      </c>
      <c r="C25" s="675">
        <v>98838984.333087012</v>
      </c>
      <c r="D25" s="675">
        <v>95853140.255057007</v>
      </c>
      <c r="E25" s="675">
        <v>2160684.7828080002</v>
      </c>
      <c r="F25" s="675">
        <v>825159.2952220001</v>
      </c>
      <c r="G25" s="675">
        <v>0</v>
      </c>
      <c r="H25" s="675">
        <v>1265120.8032999998</v>
      </c>
      <c r="I25" s="675">
        <v>522698.80519999989</v>
      </c>
      <c r="J25" s="675">
        <v>269986.94419999997</v>
      </c>
      <c r="K25" s="675">
        <v>472435.05389999994</v>
      </c>
      <c r="L25" s="675">
        <v>0</v>
      </c>
    </row>
    <row r="26" spans="1:12">
      <c r="A26" s="445">
        <v>20</v>
      </c>
      <c r="B26" s="458" t="s">
        <v>536</v>
      </c>
      <c r="C26" s="675">
        <v>667177120.17436278</v>
      </c>
      <c r="D26" s="675">
        <v>613217366.93642187</v>
      </c>
      <c r="E26" s="675">
        <v>39568579.965374999</v>
      </c>
      <c r="F26" s="675">
        <v>14391173.272565998</v>
      </c>
      <c r="G26" s="675">
        <v>0</v>
      </c>
      <c r="H26" s="675">
        <v>7476782.2205000008</v>
      </c>
      <c r="I26" s="675">
        <v>1824139.4444000002</v>
      </c>
      <c r="J26" s="675">
        <v>3052502.7942000008</v>
      </c>
      <c r="K26" s="675">
        <v>2600139.9819</v>
      </c>
      <c r="L26" s="675">
        <v>0</v>
      </c>
    </row>
    <row r="27" spans="1:12">
      <c r="A27" s="445">
        <v>21</v>
      </c>
      <c r="B27" s="458" t="s">
        <v>537</v>
      </c>
      <c r="C27" s="675">
        <v>85843663.33524701</v>
      </c>
      <c r="D27" s="675">
        <v>85072193.401121005</v>
      </c>
      <c r="E27" s="675">
        <v>567950.44400499982</v>
      </c>
      <c r="F27" s="675">
        <v>203519.49012100001</v>
      </c>
      <c r="G27" s="675">
        <v>0</v>
      </c>
      <c r="H27" s="675">
        <v>624358.61580000003</v>
      </c>
      <c r="I27" s="675">
        <v>392242.69650000002</v>
      </c>
      <c r="J27" s="675">
        <v>74811.797399999996</v>
      </c>
      <c r="K27" s="675">
        <v>157304.1219</v>
      </c>
      <c r="L27" s="675">
        <v>0</v>
      </c>
    </row>
    <row r="28" spans="1:12">
      <c r="A28" s="445">
        <v>22</v>
      </c>
      <c r="B28" s="458" t="s">
        <v>538</v>
      </c>
      <c r="C28" s="675">
        <v>76894302.114966989</v>
      </c>
      <c r="D28" s="675">
        <v>74859694.809181988</v>
      </c>
      <c r="E28" s="675">
        <v>1508612.9903039997</v>
      </c>
      <c r="F28" s="675">
        <v>525994.315481</v>
      </c>
      <c r="G28" s="675">
        <v>0</v>
      </c>
      <c r="H28" s="675">
        <v>873940.69559999998</v>
      </c>
      <c r="I28" s="675">
        <v>427463.55789999996</v>
      </c>
      <c r="J28" s="675">
        <v>182774.462</v>
      </c>
      <c r="K28" s="675">
        <v>263702.67569999996</v>
      </c>
      <c r="L28" s="675">
        <v>0</v>
      </c>
    </row>
    <row r="29" spans="1:12">
      <c r="A29" s="445">
        <v>23</v>
      </c>
      <c r="B29" s="458" t="s">
        <v>539</v>
      </c>
      <c r="C29" s="675">
        <v>4106693112.540154</v>
      </c>
      <c r="D29" s="675">
        <v>3758989460.8359132</v>
      </c>
      <c r="E29" s="675">
        <v>288733864.9296869</v>
      </c>
      <c r="F29" s="675">
        <v>58969786.774553984</v>
      </c>
      <c r="G29" s="675">
        <v>0</v>
      </c>
      <c r="H29" s="675">
        <v>68161780.994800001</v>
      </c>
      <c r="I29" s="675">
        <v>18954166.32170001</v>
      </c>
      <c r="J29" s="675">
        <v>21157824.6371</v>
      </c>
      <c r="K29" s="675">
        <v>28049790.035999995</v>
      </c>
      <c r="L29" s="675">
        <v>0</v>
      </c>
    </row>
    <row r="30" spans="1:12">
      <c r="A30" s="445">
        <v>24</v>
      </c>
      <c r="B30" s="458" t="s">
        <v>540</v>
      </c>
      <c r="C30" s="675">
        <v>1155214725.5006292</v>
      </c>
      <c r="D30" s="675">
        <v>1067708209.6808361</v>
      </c>
      <c r="E30" s="675">
        <v>68724297.061996996</v>
      </c>
      <c r="F30" s="675">
        <v>18782218.757796001</v>
      </c>
      <c r="G30" s="675">
        <v>0</v>
      </c>
      <c r="H30" s="675">
        <v>28080348.293199997</v>
      </c>
      <c r="I30" s="675">
        <v>8300656.2337999977</v>
      </c>
      <c r="J30" s="675">
        <v>9977540.3412000015</v>
      </c>
      <c r="K30" s="675">
        <v>9802151.7181999981</v>
      </c>
      <c r="L30" s="675">
        <v>0</v>
      </c>
    </row>
    <row r="31" spans="1:12">
      <c r="A31" s="445">
        <v>25</v>
      </c>
      <c r="B31" s="458" t="s">
        <v>541</v>
      </c>
      <c r="C31" s="675">
        <v>2997746665.2933335</v>
      </c>
      <c r="D31" s="675">
        <v>2741595182.2378888</v>
      </c>
      <c r="E31" s="675">
        <v>217180433.131908</v>
      </c>
      <c r="F31" s="675">
        <v>38971049.923537001</v>
      </c>
      <c r="G31" s="675">
        <v>0</v>
      </c>
      <c r="H31" s="675">
        <v>59081006.586400017</v>
      </c>
      <c r="I31" s="675">
        <v>19178013.833000015</v>
      </c>
      <c r="J31" s="675">
        <v>19118695.611699995</v>
      </c>
      <c r="K31" s="675">
        <v>20784297.141700003</v>
      </c>
      <c r="L31" s="675">
        <v>0</v>
      </c>
    </row>
    <row r="32" spans="1:12">
      <c r="A32" s="445">
        <v>26</v>
      </c>
      <c r="B32" s="458" t="s">
        <v>597</v>
      </c>
      <c r="C32" s="675">
        <v>732347041.64793193</v>
      </c>
      <c r="D32" s="675">
        <v>684421538.14897799</v>
      </c>
      <c r="E32" s="675">
        <v>34911818.277112983</v>
      </c>
      <c r="F32" s="675">
        <v>13008781.259816999</v>
      </c>
      <c r="G32" s="675">
        <v>4903.9620239999995</v>
      </c>
      <c r="H32" s="675">
        <v>13121282.912599996</v>
      </c>
      <c r="I32" s="675">
        <v>881509.15780000028</v>
      </c>
      <c r="J32" s="675">
        <v>1869604.2708000003</v>
      </c>
      <c r="K32" s="675">
        <v>10417596.378599996</v>
      </c>
      <c r="L32" s="675">
        <v>-47426.8946</v>
      </c>
    </row>
    <row r="33" spans="1:12">
      <c r="A33" s="445">
        <v>27</v>
      </c>
      <c r="B33" s="502" t="s">
        <v>66</v>
      </c>
      <c r="C33" s="675">
        <v>21277774722.877125</v>
      </c>
      <c r="D33" s="675">
        <v>19593632069.014996</v>
      </c>
      <c r="E33" s="675">
        <v>1285001833.9795368</v>
      </c>
      <c r="F33" s="675">
        <v>398926109.59199995</v>
      </c>
      <c r="G33" s="675">
        <v>214710.290591</v>
      </c>
      <c r="H33" s="675">
        <v>312079929.76890004</v>
      </c>
      <c r="I33" s="675">
        <v>87446258.274000019</v>
      </c>
      <c r="J33" s="675">
        <v>77831280.333399996</v>
      </c>
      <c r="K33" s="675">
        <v>146640012.05610001</v>
      </c>
      <c r="L33" s="675">
        <v>162379.1054</v>
      </c>
    </row>
    <row r="35" spans="1:12">
      <c r="B35" s="501"/>
      <c r="C35" s="501"/>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K13"/>
  <sheetViews>
    <sheetView showGridLines="0" zoomScale="85" zoomScaleNormal="85" workbookViewId="0"/>
  </sheetViews>
  <sheetFormatPr defaultColWidth="8.7109375" defaultRowHeight="12"/>
  <cols>
    <col min="1" max="1" width="11.85546875" style="362" bestFit="1" customWidth="1"/>
    <col min="2" max="2" width="165.140625" style="362" customWidth="1"/>
    <col min="3" max="11" width="28.28515625" style="362" customWidth="1"/>
    <col min="12" max="16384" width="8.7109375" style="362"/>
  </cols>
  <sheetData>
    <row r="1" spans="1:11" s="355" customFormat="1" ht="13.5">
      <c r="A1" s="354" t="s">
        <v>108</v>
      </c>
      <c r="B1" s="279" t="str">
        <f>Info!C2</f>
        <v>სს თიბისი ბანკი</v>
      </c>
      <c r="C1" s="455"/>
      <c r="D1" s="455"/>
      <c r="E1" s="455"/>
      <c r="F1" s="455"/>
      <c r="G1" s="455"/>
      <c r="H1" s="455"/>
      <c r="I1" s="455"/>
      <c r="J1" s="455"/>
      <c r="K1" s="455"/>
    </row>
    <row r="2" spans="1:11" s="355" customFormat="1" ht="12.75">
      <c r="A2" s="354" t="s">
        <v>109</v>
      </c>
      <c r="B2" s="357">
        <f>'1. key ratios'!B2</f>
        <v>45291</v>
      </c>
      <c r="C2" s="455"/>
      <c r="D2" s="455"/>
      <c r="E2" s="455"/>
      <c r="F2" s="455"/>
      <c r="G2" s="455"/>
      <c r="H2" s="455"/>
      <c r="I2" s="455"/>
      <c r="J2" s="455"/>
      <c r="K2" s="455"/>
    </row>
    <row r="3" spans="1:11" s="355" customFormat="1" ht="12.75">
      <c r="A3" s="356" t="s">
        <v>598</v>
      </c>
      <c r="B3" s="455"/>
      <c r="C3" s="455"/>
      <c r="D3" s="455"/>
      <c r="E3" s="455"/>
      <c r="F3" s="455"/>
      <c r="G3" s="455"/>
      <c r="H3" s="455"/>
      <c r="I3" s="455"/>
      <c r="J3" s="455"/>
      <c r="K3" s="455"/>
    </row>
    <row r="4" spans="1:11">
      <c r="A4" s="506"/>
      <c r="B4" s="506"/>
      <c r="C4" s="505" t="s">
        <v>502</v>
      </c>
      <c r="D4" s="505" t="s">
        <v>503</v>
      </c>
      <c r="E4" s="505" t="s">
        <v>504</v>
      </c>
      <c r="F4" s="505" t="s">
        <v>505</v>
      </c>
      <c r="G4" s="505" t="s">
        <v>506</v>
      </c>
      <c r="H4" s="505" t="s">
        <v>507</v>
      </c>
      <c r="I4" s="505" t="s">
        <v>508</v>
      </c>
      <c r="J4" s="505" t="s">
        <v>509</v>
      </c>
      <c r="K4" s="505" t="s">
        <v>510</v>
      </c>
    </row>
    <row r="5" spans="1:11" ht="104.1" customHeight="1">
      <c r="A5" s="814" t="s">
        <v>906</v>
      </c>
      <c r="B5" s="815"/>
      <c r="C5" s="504" t="s">
        <v>599</v>
      </c>
      <c r="D5" s="504" t="s">
        <v>592</v>
      </c>
      <c r="E5" s="504" t="s">
        <v>593</v>
      </c>
      <c r="F5" s="504" t="s">
        <v>905</v>
      </c>
      <c r="G5" s="504" t="s">
        <v>600</v>
      </c>
      <c r="H5" s="504" t="s">
        <v>601</v>
      </c>
      <c r="I5" s="504" t="s">
        <v>602</v>
      </c>
      <c r="J5" s="504" t="s">
        <v>603</v>
      </c>
      <c r="K5" s="504" t="s">
        <v>604</v>
      </c>
    </row>
    <row r="6" spans="1:11" ht="12.75">
      <c r="A6" s="445">
        <v>1</v>
      </c>
      <c r="B6" s="445" t="s">
        <v>605</v>
      </c>
      <c r="C6" s="660">
        <v>740389287.04030013</v>
      </c>
      <c r="D6" s="660">
        <v>180889259.52489996</v>
      </c>
      <c r="E6" s="660">
        <v>141202503.01699993</v>
      </c>
      <c r="F6" s="660">
        <v>119278416.0201</v>
      </c>
      <c r="G6" s="660">
        <v>14782158445.049328</v>
      </c>
      <c r="H6" s="660">
        <v>352541896.15200001</v>
      </c>
      <c r="I6" s="660">
        <v>952980574.00010049</v>
      </c>
      <c r="J6" s="660">
        <v>807523585.79649961</v>
      </c>
      <c r="K6" s="660">
        <v>3200810756.2747798</v>
      </c>
    </row>
    <row r="7" spans="1:11" ht="12.75">
      <c r="A7" s="445">
        <v>2</v>
      </c>
      <c r="B7" s="445" t="s">
        <v>606</v>
      </c>
      <c r="C7" s="660">
        <v>0</v>
      </c>
      <c r="D7" s="660">
        <v>0</v>
      </c>
      <c r="E7" s="660">
        <v>0</v>
      </c>
      <c r="F7" s="660">
        <v>0</v>
      </c>
      <c r="G7" s="660">
        <v>0</v>
      </c>
      <c r="H7" s="660">
        <v>0</v>
      </c>
      <c r="I7" s="660">
        <v>50257820.627099998</v>
      </c>
      <c r="J7" s="660">
        <v>0</v>
      </c>
      <c r="K7" s="660">
        <v>212699123.10106403</v>
      </c>
    </row>
    <row r="8" spans="1:11" ht="12.75">
      <c r="A8" s="445">
        <v>3</v>
      </c>
      <c r="B8" s="445" t="s">
        <v>570</v>
      </c>
      <c r="C8" s="660">
        <v>350506196.17929989</v>
      </c>
      <c r="D8" s="660">
        <v>14111010.516000001</v>
      </c>
      <c r="E8" s="660">
        <v>517777477.69050008</v>
      </c>
      <c r="F8" s="660">
        <v>0</v>
      </c>
      <c r="G8" s="660">
        <v>1251183824.8903003</v>
      </c>
      <c r="H8" s="660">
        <v>156124115.0722</v>
      </c>
      <c r="I8" s="660">
        <v>298629530.7554</v>
      </c>
      <c r="J8" s="660">
        <v>250635635.29229996</v>
      </c>
      <c r="K8" s="660">
        <v>641281313.66537344</v>
      </c>
    </row>
    <row r="9" spans="1:11" ht="12.75">
      <c r="A9" s="445">
        <v>4</v>
      </c>
      <c r="B9" s="463" t="s">
        <v>904</v>
      </c>
      <c r="C9" s="660">
        <v>277243.88310000004</v>
      </c>
      <c r="D9" s="660">
        <v>3610024.6209999998</v>
      </c>
      <c r="E9" s="660">
        <v>4573269.8461000007</v>
      </c>
      <c r="F9" s="660">
        <v>49487.327499999999</v>
      </c>
      <c r="G9" s="660">
        <v>282116856.22520006</v>
      </c>
      <c r="H9" s="660">
        <v>10776.5872</v>
      </c>
      <c r="I9" s="660">
        <v>12084730.734000001</v>
      </c>
      <c r="J9" s="660">
        <v>29212375.513000004</v>
      </c>
      <c r="K9" s="660">
        <v>67206055.145861447</v>
      </c>
    </row>
    <row r="10" spans="1:11" ht="12.75">
      <c r="A10" s="445">
        <v>5</v>
      </c>
      <c r="B10" s="463" t="s">
        <v>903</v>
      </c>
      <c r="C10" s="660">
        <v>0</v>
      </c>
      <c r="D10" s="660">
        <v>0</v>
      </c>
      <c r="E10" s="660">
        <v>0</v>
      </c>
      <c r="F10" s="660">
        <v>0</v>
      </c>
      <c r="G10" s="660">
        <v>0</v>
      </c>
      <c r="H10" s="660">
        <v>0</v>
      </c>
      <c r="I10" s="660">
        <v>0</v>
      </c>
      <c r="J10" s="660">
        <v>0</v>
      </c>
      <c r="K10" s="660">
        <v>0</v>
      </c>
    </row>
    <row r="11" spans="1:11" ht="12.75">
      <c r="A11" s="445">
        <v>6</v>
      </c>
      <c r="B11" s="463" t="s">
        <v>902</v>
      </c>
      <c r="C11" s="660">
        <v>994021.1137000001</v>
      </c>
      <c r="D11" s="660">
        <v>0</v>
      </c>
      <c r="E11" s="660">
        <v>100000</v>
      </c>
      <c r="F11" s="660">
        <v>0</v>
      </c>
      <c r="G11" s="660">
        <v>11302606.191299999</v>
      </c>
      <c r="H11" s="660">
        <v>0</v>
      </c>
      <c r="I11" s="660">
        <v>5373419.4495999999</v>
      </c>
      <c r="J11" s="660">
        <v>12096860.974200001</v>
      </c>
      <c r="K11" s="660">
        <v>4125629.7624850008</v>
      </c>
    </row>
    <row r="13" spans="1:11" ht="15">
      <c r="B13" s="503"/>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V20"/>
  <sheetViews>
    <sheetView showGridLines="0" zoomScale="85" zoomScaleNormal="85" workbookViewId="0"/>
  </sheetViews>
  <sheetFormatPr defaultColWidth="8.7109375" defaultRowHeight="15"/>
  <cols>
    <col min="1" max="1" width="10" style="507" bestFit="1" customWidth="1"/>
    <col min="2" max="2" width="71.7109375" style="507" customWidth="1"/>
    <col min="3" max="3" width="14.5703125" style="507" bestFit="1" customWidth="1"/>
    <col min="4" max="5" width="15.28515625" style="507" bestFit="1" customWidth="1"/>
    <col min="6" max="6" width="20.140625" style="507" bestFit="1" customWidth="1"/>
    <col min="7" max="7" width="37.7109375" style="507" bestFit="1" customWidth="1"/>
    <col min="8" max="8" width="14.5703125" style="507" bestFit="1" customWidth="1"/>
    <col min="9" max="10" width="15.28515625" style="507" bestFit="1" customWidth="1"/>
    <col min="11" max="11" width="20.140625" style="507" bestFit="1" customWidth="1"/>
    <col min="12" max="12" width="37.7109375" style="507" bestFit="1" customWidth="1"/>
    <col min="13" max="13" width="13.140625" style="507" bestFit="1" customWidth="1"/>
    <col min="14" max="15" width="15.28515625" style="507" bestFit="1" customWidth="1"/>
    <col min="16" max="16" width="20.140625" style="507" bestFit="1" customWidth="1"/>
    <col min="17" max="17" width="37.7109375" style="507" bestFit="1" customWidth="1"/>
    <col min="18" max="18" width="18.140625" style="507" bestFit="1" customWidth="1"/>
    <col min="19" max="19" width="48.140625" style="507" bestFit="1" customWidth="1"/>
    <col min="20" max="20" width="45.85546875" style="507" bestFit="1" customWidth="1"/>
    <col min="21" max="21" width="48.140625" style="507" bestFit="1" customWidth="1"/>
    <col min="22" max="22" width="44.42578125" style="507" bestFit="1" customWidth="1"/>
    <col min="23" max="16384" width="8.7109375" style="507"/>
  </cols>
  <sheetData>
    <row r="1" spans="1:22">
      <c r="A1" s="354" t="s">
        <v>108</v>
      </c>
      <c r="B1" s="279" t="str">
        <f>Info!C2</f>
        <v>სს თიბისი ბანკი</v>
      </c>
    </row>
    <row r="2" spans="1:22">
      <c r="A2" s="354" t="s">
        <v>109</v>
      </c>
      <c r="B2" s="357">
        <f>'1. key ratios'!B2</f>
        <v>45291</v>
      </c>
    </row>
    <row r="3" spans="1:22">
      <c r="A3" s="356" t="s">
        <v>689</v>
      </c>
      <c r="B3" s="455"/>
    </row>
    <row r="4" spans="1:22">
      <c r="A4" s="356"/>
      <c r="B4" s="455"/>
    </row>
    <row r="5" spans="1:22" ht="24" customHeight="1">
      <c r="A5" s="816" t="s">
        <v>716</v>
      </c>
      <c r="B5" s="816"/>
      <c r="C5" s="818" t="s">
        <v>908</v>
      </c>
      <c r="D5" s="818"/>
      <c r="E5" s="818"/>
      <c r="F5" s="818"/>
      <c r="G5" s="818"/>
      <c r="H5" s="818" t="s">
        <v>596</v>
      </c>
      <c r="I5" s="818"/>
      <c r="J5" s="818"/>
      <c r="K5" s="818"/>
      <c r="L5" s="818"/>
      <c r="M5" s="818" t="s">
        <v>907</v>
      </c>
      <c r="N5" s="818"/>
      <c r="O5" s="818"/>
      <c r="P5" s="818"/>
      <c r="Q5" s="818"/>
      <c r="R5" s="817" t="s">
        <v>715</v>
      </c>
      <c r="S5" s="817" t="s">
        <v>719</v>
      </c>
      <c r="T5" s="817" t="s">
        <v>718</v>
      </c>
      <c r="U5" s="817" t="s">
        <v>955</v>
      </c>
      <c r="V5" s="817" t="s">
        <v>956</v>
      </c>
    </row>
    <row r="6" spans="1:22" ht="36" customHeight="1">
      <c r="A6" s="816"/>
      <c r="B6" s="816"/>
      <c r="C6" s="516"/>
      <c r="D6" s="453" t="s">
        <v>892</v>
      </c>
      <c r="E6" s="453" t="s">
        <v>891</v>
      </c>
      <c r="F6" s="453" t="s">
        <v>890</v>
      </c>
      <c r="G6" s="453" t="s">
        <v>889</v>
      </c>
      <c r="H6" s="516"/>
      <c r="I6" s="453" t="s">
        <v>892</v>
      </c>
      <c r="J6" s="453" t="s">
        <v>891</v>
      </c>
      <c r="K6" s="453" t="s">
        <v>890</v>
      </c>
      <c r="L6" s="453" t="s">
        <v>889</v>
      </c>
      <c r="M6" s="516"/>
      <c r="N6" s="453" t="s">
        <v>892</v>
      </c>
      <c r="O6" s="453" t="s">
        <v>891</v>
      </c>
      <c r="P6" s="453" t="s">
        <v>890</v>
      </c>
      <c r="Q6" s="453" t="s">
        <v>889</v>
      </c>
      <c r="R6" s="817"/>
      <c r="S6" s="817"/>
      <c r="T6" s="817"/>
      <c r="U6" s="817"/>
      <c r="V6" s="817"/>
    </row>
    <row r="7" spans="1:22">
      <c r="A7" s="511">
        <v>1</v>
      </c>
      <c r="B7" s="515" t="s">
        <v>690</v>
      </c>
      <c r="C7" s="676">
        <v>64365443.968295008</v>
      </c>
      <c r="D7" s="676">
        <v>61358792.354498006</v>
      </c>
      <c r="E7" s="676">
        <v>2945562.7637970001</v>
      </c>
      <c r="F7" s="676">
        <v>61088.85</v>
      </c>
      <c r="G7" s="676">
        <v>0</v>
      </c>
      <c r="H7" s="676">
        <v>64744699.705047995</v>
      </c>
      <c r="I7" s="676">
        <v>61683070.808224998</v>
      </c>
      <c r="J7" s="676">
        <v>2999497.7368419995</v>
      </c>
      <c r="K7" s="676">
        <v>62131.159981000004</v>
      </c>
      <c r="L7" s="676">
        <v>0</v>
      </c>
      <c r="M7" s="676">
        <v>932088.87360000028</v>
      </c>
      <c r="N7" s="676">
        <v>477082.7620000001</v>
      </c>
      <c r="O7" s="676">
        <v>412538.35360000015</v>
      </c>
      <c r="P7" s="676">
        <v>42467.758000000002</v>
      </c>
      <c r="Q7" s="676">
        <v>0</v>
      </c>
      <c r="R7" s="676">
        <v>869</v>
      </c>
      <c r="S7" s="677">
        <v>0.11229692060884604</v>
      </c>
      <c r="T7" s="677">
        <v>0.21987272250145254</v>
      </c>
      <c r="U7" s="677">
        <v>0.11737314999364828</v>
      </c>
      <c r="V7" s="676">
        <v>52.22266065706728</v>
      </c>
    </row>
    <row r="8" spans="1:22">
      <c r="A8" s="511">
        <v>2</v>
      </c>
      <c r="B8" s="514" t="s">
        <v>691</v>
      </c>
      <c r="C8" s="676">
        <v>2814375959.9039898</v>
      </c>
      <c r="D8" s="676">
        <v>2587700766.367568</v>
      </c>
      <c r="E8" s="676">
        <v>176152839.18811095</v>
      </c>
      <c r="F8" s="676">
        <v>50522354.348310977</v>
      </c>
      <c r="G8" s="676">
        <v>0</v>
      </c>
      <c r="H8" s="676">
        <v>2834939823.0472212</v>
      </c>
      <c r="I8" s="676">
        <v>2603495329.2302241</v>
      </c>
      <c r="J8" s="676">
        <v>180205399.24880797</v>
      </c>
      <c r="K8" s="676">
        <v>51239094.568188988</v>
      </c>
      <c r="L8" s="676">
        <v>0</v>
      </c>
      <c r="M8" s="676">
        <v>107099513.64720002</v>
      </c>
      <c r="N8" s="676">
        <v>36821943.778200001</v>
      </c>
      <c r="O8" s="676">
        <v>34218174.713299997</v>
      </c>
      <c r="P8" s="676">
        <v>36059395.155700035</v>
      </c>
      <c r="Q8" s="676">
        <v>0</v>
      </c>
      <c r="R8" s="676">
        <v>285385</v>
      </c>
      <c r="S8" s="677">
        <v>0.13599421178600804</v>
      </c>
      <c r="T8" s="677">
        <v>0.1662720105870692</v>
      </c>
      <c r="U8" s="677">
        <v>0.13874603585143164</v>
      </c>
      <c r="V8" s="676">
        <v>51.85564601760251</v>
      </c>
    </row>
    <row r="9" spans="1:22">
      <c r="A9" s="511">
        <v>3</v>
      </c>
      <c r="B9" s="514" t="s">
        <v>692</v>
      </c>
      <c r="C9" s="676">
        <v>0</v>
      </c>
      <c r="D9" s="676">
        <v>0</v>
      </c>
      <c r="E9" s="676">
        <v>0</v>
      </c>
      <c r="F9" s="676">
        <v>0</v>
      </c>
      <c r="G9" s="676">
        <v>0</v>
      </c>
      <c r="H9" s="676">
        <v>0</v>
      </c>
      <c r="I9" s="676">
        <v>0</v>
      </c>
      <c r="J9" s="676">
        <v>0</v>
      </c>
      <c r="K9" s="676">
        <v>0</v>
      </c>
      <c r="L9" s="676">
        <v>0</v>
      </c>
      <c r="M9" s="676">
        <v>0</v>
      </c>
      <c r="N9" s="676">
        <v>0</v>
      </c>
      <c r="O9" s="676">
        <v>0</v>
      </c>
      <c r="P9" s="676">
        <v>0</v>
      </c>
      <c r="Q9" s="676">
        <v>0</v>
      </c>
      <c r="R9" s="676">
        <v>0</v>
      </c>
      <c r="S9" s="677">
        <v>0</v>
      </c>
      <c r="T9" s="677">
        <v>0</v>
      </c>
      <c r="U9" s="677">
        <v>0</v>
      </c>
      <c r="V9" s="676">
        <v>0</v>
      </c>
    </row>
    <row r="10" spans="1:22">
      <c r="A10" s="511">
        <v>4</v>
      </c>
      <c r="B10" s="514" t="s">
        <v>693</v>
      </c>
      <c r="C10" s="676">
        <v>92099800.239999965</v>
      </c>
      <c r="D10" s="676">
        <v>87881327.669999957</v>
      </c>
      <c r="E10" s="676">
        <v>2628878.7599999998</v>
      </c>
      <c r="F10" s="676">
        <v>1589593.81</v>
      </c>
      <c r="G10" s="676">
        <v>0</v>
      </c>
      <c r="H10" s="676">
        <v>90636142.041199014</v>
      </c>
      <c r="I10" s="676">
        <v>86132952.527304009</v>
      </c>
      <c r="J10" s="676">
        <v>2836488.0412339997</v>
      </c>
      <c r="K10" s="676">
        <v>1666701.4726610002</v>
      </c>
      <c r="L10" s="676">
        <v>0</v>
      </c>
      <c r="M10" s="676">
        <v>4889451.1550000012</v>
      </c>
      <c r="N10" s="676">
        <v>2639178.9978000009</v>
      </c>
      <c r="O10" s="676">
        <v>800922.88750000007</v>
      </c>
      <c r="P10" s="676">
        <v>1449349.2696999998</v>
      </c>
      <c r="Q10" s="676">
        <v>0</v>
      </c>
      <c r="R10" s="676">
        <v>111406</v>
      </c>
      <c r="S10" s="677">
        <v>7.0247123679508847E-2</v>
      </c>
      <c r="T10" s="677">
        <v>0.19792765283416688</v>
      </c>
      <c r="U10" s="677">
        <v>7.7299665958982397E-2</v>
      </c>
      <c r="V10" s="676">
        <v>12.247575285599796</v>
      </c>
    </row>
    <row r="11" spans="1:22">
      <c r="A11" s="511">
        <v>5</v>
      </c>
      <c r="B11" s="514" t="s">
        <v>694</v>
      </c>
      <c r="C11" s="676">
        <v>47723103.09189301</v>
      </c>
      <c r="D11" s="676">
        <v>35669836.076694012</v>
      </c>
      <c r="E11" s="676">
        <v>3775348.3840279989</v>
      </c>
      <c r="F11" s="676">
        <v>8277918.6311709983</v>
      </c>
      <c r="G11" s="676">
        <v>0</v>
      </c>
      <c r="H11" s="676">
        <v>48442646.376712002</v>
      </c>
      <c r="I11" s="676">
        <v>36204505.231408998</v>
      </c>
      <c r="J11" s="676">
        <v>3885461.158931999</v>
      </c>
      <c r="K11" s="676">
        <v>8352679.986371004</v>
      </c>
      <c r="L11" s="676">
        <v>0</v>
      </c>
      <c r="M11" s="676">
        <v>8974472.264600005</v>
      </c>
      <c r="N11" s="676">
        <v>630833.64909999981</v>
      </c>
      <c r="O11" s="676">
        <v>886789.43560000032</v>
      </c>
      <c r="P11" s="676">
        <v>7456849.1799000045</v>
      </c>
      <c r="Q11" s="676">
        <v>0</v>
      </c>
      <c r="R11" s="676">
        <v>120627</v>
      </c>
      <c r="S11" s="677">
        <v>6.5770753904522167E-2</v>
      </c>
      <c r="T11" s="677">
        <v>7.1187549636510555E-2</v>
      </c>
      <c r="U11" s="677">
        <v>0.14065044392097761</v>
      </c>
      <c r="V11" s="676">
        <v>201.12335291725293</v>
      </c>
    </row>
    <row r="12" spans="1:22">
      <c r="A12" s="511">
        <v>6</v>
      </c>
      <c r="B12" s="514" t="s">
        <v>695</v>
      </c>
      <c r="C12" s="676">
        <v>121026675.77000003</v>
      </c>
      <c r="D12" s="676">
        <v>99224304.590000018</v>
      </c>
      <c r="E12" s="676">
        <v>18139772.960000005</v>
      </c>
      <c r="F12" s="676">
        <v>3662598.2199999997</v>
      </c>
      <c r="G12" s="676">
        <v>0</v>
      </c>
      <c r="H12" s="676">
        <v>123736908.41240002</v>
      </c>
      <c r="I12" s="676">
        <v>101050515.09310001</v>
      </c>
      <c r="J12" s="676">
        <v>18617098.130500004</v>
      </c>
      <c r="K12" s="676">
        <v>4069295.1888000024</v>
      </c>
      <c r="L12" s="676">
        <v>0</v>
      </c>
      <c r="M12" s="676">
        <v>11946949.549300002</v>
      </c>
      <c r="N12" s="676">
        <v>3786156.1279000002</v>
      </c>
      <c r="O12" s="676">
        <v>4666881.9869000008</v>
      </c>
      <c r="P12" s="676">
        <v>3493911.4345000009</v>
      </c>
      <c r="Q12" s="676">
        <v>0</v>
      </c>
      <c r="R12" s="676">
        <v>96089</v>
      </c>
      <c r="S12" s="677">
        <v>0.33787736241276733</v>
      </c>
      <c r="T12" s="677">
        <v>0.33787736241276772</v>
      </c>
      <c r="U12" s="677">
        <v>0.34072368203326053</v>
      </c>
      <c r="V12" s="676">
        <v>384.62931095336188</v>
      </c>
    </row>
    <row r="13" spans="1:22">
      <c r="A13" s="511">
        <v>7</v>
      </c>
      <c r="B13" s="514" t="s">
        <v>696</v>
      </c>
      <c r="C13" s="676">
        <v>4979774579.5450964</v>
      </c>
      <c r="D13" s="676">
        <v>4560064501.9507675</v>
      </c>
      <c r="E13" s="676">
        <v>371892462.25829077</v>
      </c>
      <c r="F13" s="676">
        <v>47766452.486272015</v>
      </c>
      <c r="G13" s="676">
        <v>51162.849765999999</v>
      </c>
      <c r="H13" s="676">
        <v>5107267511.6588631</v>
      </c>
      <c r="I13" s="676">
        <v>4671476224.3630095</v>
      </c>
      <c r="J13" s="676">
        <v>386867034.06387812</v>
      </c>
      <c r="K13" s="676">
        <v>48919349.269952014</v>
      </c>
      <c r="L13" s="676">
        <v>4903.9620239999995</v>
      </c>
      <c r="M13" s="676">
        <v>29398451.990000002</v>
      </c>
      <c r="N13" s="676">
        <v>2282535.6644000006</v>
      </c>
      <c r="O13" s="676">
        <v>8460571.5546000041</v>
      </c>
      <c r="P13" s="676">
        <v>18702771.665599998</v>
      </c>
      <c r="Q13" s="676">
        <v>-47426.8946</v>
      </c>
      <c r="R13" s="676">
        <v>48392</v>
      </c>
      <c r="S13" s="677">
        <v>9.6784197390671817E-2</v>
      </c>
      <c r="T13" s="677">
        <v>0.11163750454209241</v>
      </c>
      <c r="U13" s="677">
        <v>9.3386669455790133E-2</v>
      </c>
      <c r="V13" s="676">
        <v>127.20593564070599</v>
      </c>
    </row>
    <row r="14" spans="1:22">
      <c r="A14" s="509">
        <v>7.1</v>
      </c>
      <c r="B14" s="508" t="s">
        <v>697</v>
      </c>
      <c r="C14" s="676">
        <v>3828717148.7009258</v>
      </c>
      <c r="D14" s="676">
        <v>3484062822.6162472</v>
      </c>
      <c r="E14" s="676">
        <v>302265720.23359877</v>
      </c>
      <c r="F14" s="676">
        <v>42349121.263616018</v>
      </c>
      <c r="G14" s="676">
        <v>39484.587463999997</v>
      </c>
      <c r="H14" s="676">
        <v>3928120091.3894405</v>
      </c>
      <c r="I14" s="676">
        <v>3570396524.4452505</v>
      </c>
      <c r="J14" s="676">
        <v>314502356.15379113</v>
      </c>
      <c r="K14" s="676">
        <v>43217006.443512015</v>
      </c>
      <c r="L14" s="676">
        <v>4204.3468869999997</v>
      </c>
      <c r="M14" s="676">
        <v>25818469.666000001</v>
      </c>
      <c r="N14" s="676">
        <v>1836829.1278000004</v>
      </c>
      <c r="O14" s="676">
        <v>7071869.7200000035</v>
      </c>
      <c r="P14" s="676">
        <v>16946055.101199999</v>
      </c>
      <c r="Q14" s="676">
        <v>-36284.283000000003</v>
      </c>
      <c r="R14" s="676">
        <v>34353</v>
      </c>
      <c r="S14" s="677">
        <v>9.6665643104951557E-2</v>
      </c>
      <c r="T14" s="677">
        <v>0.1110677578414222</v>
      </c>
      <c r="U14" s="677">
        <v>9.284421286482003E-2</v>
      </c>
      <c r="V14" s="676">
        <v>128.16034243737104</v>
      </c>
    </row>
    <row r="15" spans="1:22" ht="25.5">
      <c r="A15" s="509">
        <v>7.2</v>
      </c>
      <c r="B15" s="508" t="s">
        <v>698</v>
      </c>
      <c r="C15" s="676">
        <v>718434293.40625572</v>
      </c>
      <c r="D15" s="676">
        <v>677543184.59298563</v>
      </c>
      <c r="E15" s="676">
        <v>38200898.205826007</v>
      </c>
      <c r="F15" s="676">
        <v>2690210.6074439995</v>
      </c>
      <c r="G15" s="676">
        <v>0</v>
      </c>
      <c r="H15" s="676">
        <v>735460423.17973101</v>
      </c>
      <c r="I15" s="676">
        <v>692827189.66023302</v>
      </c>
      <c r="J15" s="676">
        <v>39741537.635537989</v>
      </c>
      <c r="K15" s="676">
        <v>2891695.8839600007</v>
      </c>
      <c r="L15" s="676">
        <v>0</v>
      </c>
      <c r="M15" s="676">
        <v>1624636.0564000001</v>
      </c>
      <c r="N15" s="676">
        <v>291636.64290000015</v>
      </c>
      <c r="O15" s="676">
        <v>735369.16619999998</v>
      </c>
      <c r="P15" s="676">
        <v>597630.24729999993</v>
      </c>
      <c r="Q15" s="676">
        <v>0</v>
      </c>
      <c r="R15" s="676">
        <v>5707</v>
      </c>
      <c r="S15" s="677">
        <v>9.584159498717236E-2</v>
      </c>
      <c r="T15" s="677">
        <v>0.11179664475151446</v>
      </c>
      <c r="U15" s="677">
        <v>9.3664152631196124E-2</v>
      </c>
      <c r="V15" s="676">
        <v>123.05563536186575</v>
      </c>
    </row>
    <row r="16" spans="1:22">
      <c r="A16" s="509">
        <v>7.3</v>
      </c>
      <c r="B16" s="508" t="s">
        <v>699</v>
      </c>
      <c r="C16" s="676">
        <v>432623137.43791509</v>
      </c>
      <c r="D16" s="676">
        <v>398458494.74153507</v>
      </c>
      <c r="E16" s="676">
        <v>31425843.818865996</v>
      </c>
      <c r="F16" s="676">
        <v>2727120.615212</v>
      </c>
      <c r="G16" s="676">
        <v>11678.262301999999</v>
      </c>
      <c r="H16" s="676">
        <v>443686997.089692</v>
      </c>
      <c r="I16" s="676">
        <v>408252510.25752598</v>
      </c>
      <c r="J16" s="676">
        <v>32623140.274549</v>
      </c>
      <c r="K16" s="676">
        <v>2810646.9424800002</v>
      </c>
      <c r="L16" s="676">
        <v>699.615137</v>
      </c>
      <c r="M16" s="676">
        <v>1955346.2675999999</v>
      </c>
      <c r="N16" s="676">
        <v>154069.89369999999</v>
      </c>
      <c r="O16" s="676">
        <v>653332.66839999985</v>
      </c>
      <c r="P16" s="676">
        <v>1159086.3171000001</v>
      </c>
      <c r="Q16" s="676">
        <v>-11142.6116</v>
      </c>
      <c r="R16" s="676">
        <v>8332</v>
      </c>
      <c r="S16" s="677">
        <v>9.9698732736697535E-2</v>
      </c>
      <c r="T16" s="677">
        <v>0.11671979610682412</v>
      </c>
      <c r="U16" s="677">
        <v>9.7726611684346709E-2</v>
      </c>
      <c r="V16" s="676">
        <v>125.65161373144196</v>
      </c>
    </row>
    <row r="17" spans="1:22">
      <c r="A17" s="511">
        <v>8</v>
      </c>
      <c r="B17" s="514" t="s">
        <v>700</v>
      </c>
      <c r="C17" s="676">
        <v>87784447.956532001</v>
      </c>
      <c r="D17" s="676">
        <v>86047891.331504002</v>
      </c>
      <c r="E17" s="676">
        <v>615198.12982000003</v>
      </c>
      <c r="F17" s="676">
        <v>1121358.4952080001</v>
      </c>
      <c r="G17" s="676">
        <v>0</v>
      </c>
      <c r="H17" s="676">
        <v>88736561.869953945</v>
      </c>
      <c r="I17" s="676">
        <v>86859253.757631943</v>
      </c>
      <c r="J17" s="676">
        <v>682627.55188400007</v>
      </c>
      <c r="K17" s="676">
        <v>1194680.5604379999</v>
      </c>
      <c r="L17" s="676">
        <v>0</v>
      </c>
      <c r="M17" s="676">
        <v>576274.60220000008</v>
      </c>
      <c r="N17" s="676">
        <v>74913.962199999994</v>
      </c>
      <c r="O17" s="676">
        <v>71277.180099999998</v>
      </c>
      <c r="P17" s="676">
        <v>430083.45990000013</v>
      </c>
      <c r="Q17" s="676">
        <v>0</v>
      </c>
      <c r="R17" s="676">
        <v>65277</v>
      </c>
      <c r="S17" s="677">
        <v>0.16077711294725278</v>
      </c>
      <c r="T17" s="677">
        <v>0.17422772119015578</v>
      </c>
      <c r="U17" s="677">
        <v>0.17420901402561056</v>
      </c>
      <c r="V17" s="676">
        <v>1.6289878128222799</v>
      </c>
    </row>
    <row r="18" spans="1:22">
      <c r="A18" s="513">
        <v>9</v>
      </c>
      <c r="B18" s="512" t="s">
        <v>701</v>
      </c>
      <c r="C18" s="676">
        <v>0</v>
      </c>
      <c r="D18" s="676">
        <v>0</v>
      </c>
      <c r="E18" s="676">
        <v>0</v>
      </c>
      <c r="F18" s="676">
        <v>0</v>
      </c>
      <c r="G18" s="676">
        <v>0</v>
      </c>
      <c r="H18" s="676">
        <v>0</v>
      </c>
      <c r="I18" s="676">
        <v>0</v>
      </c>
      <c r="J18" s="676">
        <v>0</v>
      </c>
      <c r="K18" s="676">
        <v>0</v>
      </c>
      <c r="L18" s="676">
        <v>0</v>
      </c>
      <c r="M18" s="676">
        <v>0</v>
      </c>
      <c r="N18" s="676">
        <v>0</v>
      </c>
      <c r="O18" s="676">
        <v>0</v>
      </c>
      <c r="P18" s="676">
        <v>0</v>
      </c>
      <c r="Q18" s="676">
        <v>0</v>
      </c>
      <c r="R18" s="676">
        <v>0</v>
      </c>
      <c r="S18" s="677">
        <v>0</v>
      </c>
      <c r="T18" s="677">
        <v>0</v>
      </c>
      <c r="U18" s="677">
        <v>0</v>
      </c>
      <c r="V18" s="676">
        <v>0</v>
      </c>
    </row>
    <row r="19" spans="1:22">
      <c r="A19" s="511">
        <v>10</v>
      </c>
      <c r="B19" s="510" t="s">
        <v>717</v>
      </c>
      <c r="C19" s="676">
        <v>8207150010.4758053</v>
      </c>
      <c r="D19" s="676">
        <v>7517947420.3410311</v>
      </c>
      <c r="E19" s="676">
        <v>576150062.44404662</v>
      </c>
      <c r="F19" s="676">
        <v>113001364.84096199</v>
      </c>
      <c r="G19" s="676">
        <v>51162.849765999999</v>
      </c>
      <c r="H19" s="676">
        <v>8358504293.1113987</v>
      </c>
      <c r="I19" s="676">
        <v>7646901851.0109043</v>
      </c>
      <c r="J19" s="676">
        <v>596093605.93207812</v>
      </c>
      <c r="K19" s="676">
        <v>115503932.20639202</v>
      </c>
      <c r="L19" s="676">
        <v>4903.9620239999995</v>
      </c>
      <c r="M19" s="676">
        <v>163817202.08190003</v>
      </c>
      <c r="N19" s="676">
        <v>46712644.941600002</v>
      </c>
      <c r="O19" s="676">
        <v>49517156.111600004</v>
      </c>
      <c r="P19" s="676">
        <v>67634827.923300043</v>
      </c>
      <c r="Q19" s="676">
        <v>-47426.8946</v>
      </c>
      <c r="R19" s="676">
        <v>728045</v>
      </c>
      <c r="S19" s="677">
        <v>0.11976442791069196</v>
      </c>
      <c r="T19" s="677">
        <v>0.14818460145825169</v>
      </c>
      <c r="U19" s="677">
        <v>0.11373545022582611</v>
      </c>
      <c r="V19" s="676">
        <v>102.37160747896549</v>
      </c>
    </row>
    <row r="20" spans="1:22" ht="25.5">
      <c r="A20" s="509">
        <v>10.1</v>
      </c>
      <c r="B20" s="508" t="s">
        <v>720</v>
      </c>
      <c r="C20" s="676">
        <v>0</v>
      </c>
      <c r="D20" s="676">
        <v>0</v>
      </c>
      <c r="E20" s="676">
        <v>0</v>
      </c>
      <c r="F20" s="676">
        <v>0</v>
      </c>
      <c r="G20" s="676">
        <v>0</v>
      </c>
      <c r="H20" s="676">
        <v>0</v>
      </c>
      <c r="I20" s="676">
        <v>0</v>
      </c>
      <c r="J20" s="676">
        <v>0</v>
      </c>
      <c r="K20" s="676">
        <v>0</v>
      </c>
      <c r="L20" s="676">
        <v>0</v>
      </c>
      <c r="M20" s="676">
        <v>0</v>
      </c>
      <c r="N20" s="676">
        <v>0</v>
      </c>
      <c r="O20" s="676">
        <v>0</v>
      </c>
      <c r="P20" s="676">
        <v>0</v>
      </c>
      <c r="Q20" s="676">
        <v>0</v>
      </c>
      <c r="R20" s="676">
        <v>0</v>
      </c>
      <c r="S20" s="677">
        <v>0</v>
      </c>
      <c r="T20" s="677">
        <v>0</v>
      </c>
      <c r="U20" s="677">
        <v>0</v>
      </c>
      <c r="V20" s="676">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U69"/>
  <sheetViews>
    <sheetView zoomScale="85" zoomScaleNormal="85" workbookViewId="0"/>
  </sheetViews>
  <sheetFormatPr defaultRowHeight="15"/>
  <cols>
    <col min="1" max="1" width="8.7109375" style="419"/>
    <col min="2" max="2" width="69.28515625" style="398" customWidth="1"/>
    <col min="3" max="8" width="15.7109375" style="601" bestFit="1" customWidth="1"/>
    <col min="9" max="14" width="17.140625" style="601" bestFit="1" customWidth="1"/>
    <col min="15" max="17" width="8.85546875" style="601" bestFit="1" customWidth="1"/>
    <col min="18" max="18" width="16.7109375" style="601" bestFit="1" customWidth="1"/>
    <col min="19" max="20" width="17.85546875" style="601" bestFit="1" customWidth="1"/>
  </cols>
  <sheetData>
    <row r="1" spans="1:21" ht="15.75">
      <c r="A1" s="12" t="s">
        <v>108</v>
      </c>
      <c r="B1" s="279" t="str">
        <f>Info!C2</f>
        <v>სს თიბისი ბანკი</v>
      </c>
      <c r="C1" s="599"/>
      <c r="D1" s="600"/>
      <c r="E1" s="600"/>
      <c r="F1" s="600"/>
      <c r="G1" s="600"/>
    </row>
    <row r="2" spans="1:21" ht="15.75">
      <c r="A2" s="12" t="s">
        <v>109</v>
      </c>
      <c r="B2" s="311">
        <f>'1. key ratios'!B2</f>
        <v>45291</v>
      </c>
      <c r="C2" s="602"/>
      <c r="D2" s="603"/>
      <c r="E2" s="603"/>
      <c r="F2" s="603"/>
      <c r="G2" s="603"/>
      <c r="H2" s="604"/>
    </row>
    <row r="3" spans="1:21" ht="15.75">
      <c r="A3" s="12"/>
      <c r="B3" s="11"/>
      <c r="C3" s="602"/>
      <c r="D3" s="603"/>
      <c r="E3" s="603"/>
      <c r="F3" s="603"/>
      <c r="G3" s="603"/>
      <c r="H3" s="604"/>
    </row>
    <row r="4" spans="1:21" ht="21" customHeight="1">
      <c r="A4" s="711" t="s">
        <v>25</v>
      </c>
      <c r="B4" s="712" t="s">
        <v>729</v>
      </c>
      <c r="C4" s="714" t="s">
        <v>114</v>
      </c>
      <c r="D4" s="714"/>
      <c r="E4" s="714"/>
      <c r="F4" s="714" t="s">
        <v>115</v>
      </c>
      <c r="G4" s="714"/>
      <c r="H4" s="715"/>
    </row>
    <row r="5" spans="1:21" ht="21" customHeight="1">
      <c r="A5" s="711"/>
      <c r="B5" s="713"/>
      <c r="C5" s="605" t="s">
        <v>26</v>
      </c>
      <c r="D5" s="605" t="s">
        <v>88</v>
      </c>
      <c r="E5" s="605" t="s">
        <v>66</v>
      </c>
      <c r="F5" s="605" t="s">
        <v>26</v>
      </c>
      <c r="G5" s="605" t="s">
        <v>88</v>
      </c>
      <c r="H5" s="605" t="s">
        <v>66</v>
      </c>
    </row>
    <row r="6" spans="1:21" ht="26.45" customHeight="1">
      <c r="A6" s="711"/>
      <c r="B6" s="373" t="s">
        <v>95</v>
      </c>
      <c r="C6" s="705"/>
      <c r="D6" s="706"/>
      <c r="E6" s="706"/>
      <c r="F6" s="706"/>
      <c r="G6" s="706"/>
      <c r="H6" s="707"/>
    </row>
    <row r="7" spans="1:21" ht="23.1" customHeight="1">
      <c r="A7" s="411">
        <v>1</v>
      </c>
      <c r="B7" s="374" t="s">
        <v>843</v>
      </c>
      <c r="C7" s="606">
        <f>SUM(C8:C10)</f>
        <v>1281897258.76</v>
      </c>
      <c r="D7" s="606">
        <f>SUM(D8:D10)</f>
        <v>3925029680.71</v>
      </c>
      <c r="E7" s="607">
        <f>C7+D7</f>
        <v>5206926939.4700003</v>
      </c>
      <c r="F7" s="606">
        <f>SUM(F8:F10)</f>
        <v>861881773.07000005</v>
      </c>
      <c r="G7" s="606">
        <f>SUM(G8:G10)</f>
        <v>4569668238.75</v>
      </c>
      <c r="H7" s="607">
        <f>F7+G7</f>
        <v>5431550011.8199997</v>
      </c>
      <c r="U7" s="612"/>
    </row>
    <row r="8" spans="1:21">
      <c r="A8" s="411">
        <v>1.1000000000000001</v>
      </c>
      <c r="B8" s="375" t="s">
        <v>96</v>
      </c>
      <c r="C8" s="606">
        <v>416875527.53000003</v>
      </c>
      <c r="D8" s="606">
        <v>494954996.1699999</v>
      </c>
      <c r="E8" s="607">
        <f t="shared" ref="E8:E36" si="0">C8+D8</f>
        <v>911830523.69999993</v>
      </c>
      <c r="F8" s="606">
        <v>415495880.74999994</v>
      </c>
      <c r="G8" s="606">
        <v>783692291.56000006</v>
      </c>
      <c r="H8" s="607">
        <f t="shared" ref="H8:H36" si="1">F8+G8</f>
        <v>1199188172.3099999</v>
      </c>
    </row>
    <row r="9" spans="1:21">
      <c r="A9" s="411">
        <v>1.2</v>
      </c>
      <c r="B9" s="375" t="s">
        <v>97</v>
      </c>
      <c r="C9" s="606">
        <v>706348137.19000006</v>
      </c>
      <c r="D9" s="606">
        <v>1573340346.8800001</v>
      </c>
      <c r="E9" s="607">
        <f t="shared" si="0"/>
        <v>2279688484.0700002</v>
      </c>
      <c r="F9" s="606">
        <v>310656428.22000003</v>
      </c>
      <c r="G9" s="606">
        <v>2052160418.9299998</v>
      </c>
      <c r="H9" s="607">
        <f t="shared" si="1"/>
        <v>2362816847.1499996</v>
      </c>
    </row>
    <row r="10" spans="1:21">
      <c r="A10" s="411">
        <v>1.3</v>
      </c>
      <c r="B10" s="375" t="s">
        <v>98</v>
      </c>
      <c r="C10" s="606">
        <v>158673594.04000002</v>
      </c>
      <c r="D10" s="606">
        <v>1856734337.6600001</v>
      </c>
      <c r="E10" s="607">
        <f t="shared" si="0"/>
        <v>2015407931.7</v>
      </c>
      <c r="F10" s="606">
        <v>135729464.09999999</v>
      </c>
      <c r="G10" s="606">
        <v>1733815528.2599998</v>
      </c>
      <c r="H10" s="607">
        <f t="shared" si="1"/>
        <v>1869544992.3599997</v>
      </c>
    </row>
    <row r="11" spans="1:21">
      <c r="A11" s="411">
        <v>2</v>
      </c>
      <c r="B11" s="376" t="s">
        <v>730</v>
      </c>
      <c r="C11" s="606">
        <v>40919473.100000001</v>
      </c>
      <c r="D11" s="606">
        <v>0</v>
      </c>
      <c r="E11" s="607">
        <f t="shared" si="0"/>
        <v>40919473.100000001</v>
      </c>
      <c r="F11" s="606">
        <v>69553264.090000004</v>
      </c>
      <c r="G11" s="606">
        <v>0</v>
      </c>
      <c r="H11" s="607">
        <f t="shared" si="1"/>
        <v>69553264.090000004</v>
      </c>
    </row>
    <row r="12" spans="1:21">
      <c r="A12" s="411">
        <v>2.1</v>
      </c>
      <c r="B12" s="377" t="s">
        <v>731</v>
      </c>
      <c r="C12" s="606">
        <v>40919473.100000001</v>
      </c>
      <c r="D12" s="606">
        <v>0</v>
      </c>
      <c r="E12" s="607">
        <f t="shared" si="0"/>
        <v>40919473.100000001</v>
      </c>
      <c r="F12" s="606">
        <v>69553264.090000004</v>
      </c>
      <c r="G12" s="606">
        <v>0</v>
      </c>
      <c r="H12" s="607">
        <f t="shared" si="1"/>
        <v>69553264.090000004</v>
      </c>
    </row>
    <row r="13" spans="1:21" ht="26.45" customHeight="1">
      <c r="A13" s="411">
        <v>3</v>
      </c>
      <c r="B13" s="378" t="s">
        <v>732</v>
      </c>
      <c r="C13" s="606">
        <v>0</v>
      </c>
      <c r="D13" s="606">
        <v>0</v>
      </c>
      <c r="E13" s="607">
        <f t="shared" si="0"/>
        <v>0</v>
      </c>
      <c r="F13" s="606">
        <v>0</v>
      </c>
      <c r="G13" s="606">
        <v>0</v>
      </c>
      <c r="H13" s="607">
        <f t="shared" si="1"/>
        <v>0</v>
      </c>
    </row>
    <row r="14" spans="1:21" ht="26.45" customHeight="1">
      <c r="A14" s="411">
        <v>4</v>
      </c>
      <c r="B14" s="379" t="s">
        <v>733</v>
      </c>
      <c r="C14" s="606">
        <v>0</v>
      </c>
      <c r="D14" s="606">
        <v>0</v>
      </c>
      <c r="E14" s="607">
        <f t="shared" si="0"/>
        <v>0</v>
      </c>
      <c r="F14" s="606">
        <v>0</v>
      </c>
      <c r="G14" s="606">
        <v>0</v>
      </c>
      <c r="H14" s="607">
        <f t="shared" si="1"/>
        <v>0</v>
      </c>
    </row>
    <row r="15" spans="1:21" ht="24.6" customHeight="1">
      <c r="A15" s="411">
        <v>5</v>
      </c>
      <c r="B15" s="379" t="s">
        <v>734</v>
      </c>
      <c r="C15" s="608">
        <f>SUM(C16:C18)</f>
        <v>3061324407.5599999</v>
      </c>
      <c r="D15" s="608">
        <f>SUM(D16:D18)</f>
        <v>437330234.80000001</v>
      </c>
      <c r="E15" s="609">
        <f t="shared" si="0"/>
        <v>3498654642.3600001</v>
      </c>
      <c r="F15" s="608">
        <f>SUM(F16:F18)</f>
        <v>2810332963.0199995</v>
      </c>
      <c r="G15" s="608">
        <f>SUM(G16:G18)</f>
        <v>361876828.97000003</v>
      </c>
      <c r="H15" s="609">
        <f t="shared" si="1"/>
        <v>3172209791.9899998</v>
      </c>
    </row>
    <row r="16" spans="1:21">
      <c r="A16" s="411">
        <v>5.0999999999999996</v>
      </c>
      <c r="B16" s="380" t="s">
        <v>735</v>
      </c>
      <c r="C16" s="606">
        <v>691886.56</v>
      </c>
      <c r="D16" s="606">
        <v>0</v>
      </c>
      <c r="E16" s="607">
        <f t="shared" si="0"/>
        <v>691886.56</v>
      </c>
      <c r="F16" s="606">
        <v>649800.19999999995</v>
      </c>
      <c r="G16" s="606">
        <v>0</v>
      </c>
      <c r="H16" s="607">
        <f t="shared" si="1"/>
        <v>649800.19999999995</v>
      </c>
    </row>
    <row r="17" spans="1:8">
      <c r="A17" s="411">
        <v>5.2</v>
      </c>
      <c r="B17" s="380" t="s">
        <v>569</v>
      </c>
      <c r="C17" s="606">
        <v>3060632521</v>
      </c>
      <c r="D17" s="606">
        <v>437330234.80000001</v>
      </c>
      <c r="E17" s="607">
        <f t="shared" si="0"/>
        <v>3497962755.8000002</v>
      </c>
      <c r="F17" s="606">
        <v>2809683162.8199997</v>
      </c>
      <c r="G17" s="606">
        <v>361876828.97000003</v>
      </c>
      <c r="H17" s="607">
        <f t="shared" si="1"/>
        <v>3171559991.79</v>
      </c>
    </row>
    <row r="18" spans="1:8">
      <c r="A18" s="411">
        <v>5.3</v>
      </c>
      <c r="B18" s="380" t="s">
        <v>736</v>
      </c>
      <c r="C18" s="606">
        <v>0</v>
      </c>
      <c r="D18" s="606">
        <v>0</v>
      </c>
      <c r="E18" s="607">
        <f t="shared" si="0"/>
        <v>0</v>
      </c>
      <c r="F18" s="606">
        <v>0</v>
      </c>
      <c r="G18" s="606">
        <v>0</v>
      </c>
      <c r="H18" s="607">
        <f t="shared" si="1"/>
        <v>0</v>
      </c>
    </row>
    <row r="19" spans="1:8">
      <c r="A19" s="411">
        <v>6</v>
      </c>
      <c r="B19" s="378" t="s">
        <v>737</v>
      </c>
      <c r="C19" s="606">
        <f>SUM(C20:C21)</f>
        <v>10690417355.930004</v>
      </c>
      <c r="D19" s="606">
        <f>SUM(D20:D21)</f>
        <v>10275277437.179998</v>
      </c>
      <c r="E19" s="607">
        <f t="shared" si="0"/>
        <v>20965694793.110001</v>
      </c>
      <c r="F19" s="606">
        <f>SUM(F20:F21)</f>
        <v>9549283890.0900402</v>
      </c>
      <c r="G19" s="606">
        <f>SUM(G20:G21)</f>
        <v>8326197891.1399984</v>
      </c>
      <c r="H19" s="607">
        <f t="shared" si="1"/>
        <v>17875481781.230038</v>
      </c>
    </row>
    <row r="20" spans="1:8">
      <c r="A20" s="411">
        <v>6.1</v>
      </c>
      <c r="B20" s="380" t="s">
        <v>569</v>
      </c>
      <c r="C20" s="606">
        <v>0</v>
      </c>
      <c r="D20" s="606">
        <v>0</v>
      </c>
      <c r="E20" s="607">
        <f t="shared" si="0"/>
        <v>0</v>
      </c>
      <c r="F20" s="606">
        <v>0</v>
      </c>
      <c r="G20" s="606">
        <v>0</v>
      </c>
      <c r="H20" s="607">
        <f t="shared" si="1"/>
        <v>0</v>
      </c>
    </row>
    <row r="21" spans="1:8">
      <c r="A21" s="411">
        <v>6.2</v>
      </c>
      <c r="B21" s="380" t="s">
        <v>736</v>
      </c>
      <c r="C21" s="606">
        <v>10690417355.930004</v>
      </c>
      <c r="D21" s="606">
        <v>10275277437.179998</v>
      </c>
      <c r="E21" s="607">
        <f t="shared" si="0"/>
        <v>20965694793.110001</v>
      </c>
      <c r="F21" s="606">
        <v>9549283890.0900402</v>
      </c>
      <c r="G21" s="606">
        <v>8326197891.1399984</v>
      </c>
      <c r="H21" s="607">
        <f t="shared" si="1"/>
        <v>17875481781.230038</v>
      </c>
    </row>
    <row r="22" spans="1:8">
      <c r="A22" s="411">
        <v>7</v>
      </c>
      <c r="B22" s="381" t="s">
        <v>738</v>
      </c>
      <c r="C22" s="606">
        <v>34459623.030000001</v>
      </c>
      <c r="D22" s="606">
        <v>0</v>
      </c>
      <c r="E22" s="607">
        <f t="shared" si="0"/>
        <v>34459623.030000001</v>
      </c>
      <c r="F22" s="606">
        <v>34040910.597879998</v>
      </c>
      <c r="G22" s="606">
        <v>0</v>
      </c>
      <c r="H22" s="607">
        <f t="shared" si="1"/>
        <v>34040910.597879998</v>
      </c>
    </row>
    <row r="23" spans="1:8" ht="21">
      <c r="A23" s="411">
        <v>8</v>
      </c>
      <c r="B23" s="382" t="s">
        <v>739</v>
      </c>
      <c r="C23" s="606">
        <v>0</v>
      </c>
      <c r="D23" s="606">
        <v>0</v>
      </c>
      <c r="E23" s="607">
        <f t="shared" si="0"/>
        <v>0</v>
      </c>
      <c r="F23" s="606">
        <v>0</v>
      </c>
      <c r="G23" s="606">
        <v>0</v>
      </c>
      <c r="H23" s="607">
        <f t="shared" si="1"/>
        <v>0</v>
      </c>
    </row>
    <row r="24" spans="1:8">
      <c r="A24" s="411">
        <v>9</v>
      </c>
      <c r="B24" s="379" t="s">
        <v>740</v>
      </c>
      <c r="C24" s="606">
        <f>SUM(C25:C26)</f>
        <v>589371617.37999988</v>
      </c>
      <c r="D24" s="606">
        <f>SUM(D25:D26)</f>
        <v>0</v>
      </c>
      <c r="E24" s="607">
        <f t="shared" si="0"/>
        <v>589371617.37999988</v>
      </c>
      <c r="F24" s="606">
        <f>SUM(F25:F26)</f>
        <v>517405041.55999994</v>
      </c>
      <c r="G24" s="606">
        <f>SUM(G25:G26)</f>
        <v>1079416.5699999998</v>
      </c>
      <c r="H24" s="607">
        <f t="shared" si="1"/>
        <v>518484458.12999994</v>
      </c>
    </row>
    <row r="25" spans="1:8">
      <c r="A25" s="411">
        <v>9.1</v>
      </c>
      <c r="B25" s="383" t="s">
        <v>741</v>
      </c>
      <c r="C25" s="606">
        <v>574130198.76999986</v>
      </c>
      <c r="D25" s="606">
        <v>0</v>
      </c>
      <c r="E25" s="607">
        <f t="shared" si="0"/>
        <v>574130198.76999986</v>
      </c>
      <c r="F25" s="606">
        <v>496113259.93999994</v>
      </c>
      <c r="G25" s="606">
        <v>1079416.5699999998</v>
      </c>
      <c r="H25" s="607">
        <f t="shared" si="1"/>
        <v>497192676.50999993</v>
      </c>
    </row>
    <row r="26" spans="1:8">
      <c r="A26" s="411">
        <v>9.1999999999999993</v>
      </c>
      <c r="B26" s="383" t="s">
        <v>742</v>
      </c>
      <c r="C26" s="606">
        <v>15241418.609999999</v>
      </c>
      <c r="D26" s="606">
        <v>0</v>
      </c>
      <c r="E26" s="607">
        <f t="shared" si="0"/>
        <v>15241418.609999999</v>
      </c>
      <c r="F26" s="606">
        <v>21291781.620000001</v>
      </c>
      <c r="G26" s="606">
        <v>0</v>
      </c>
      <c r="H26" s="607">
        <f t="shared" si="1"/>
        <v>21291781.620000001</v>
      </c>
    </row>
    <row r="27" spans="1:8">
      <c r="A27" s="411">
        <v>10</v>
      </c>
      <c r="B27" s="379" t="s">
        <v>36</v>
      </c>
      <c r="C27" s="606">
        <f>SUM(C28:C29)</f>
        <v>346246053.39999998</v>
      </c>
      <c r="D27" s="606">
        <f>SUM(D28:D29)</f>
        <v>0</v>
      </c>
      <c r="E27" s="607">
        <f t="shared" si="0"/>
        <v>346246053.39999998</v>
      </c>
      <c r="F27" s="606">
        <f>SUM(F28:F29)</f>
        <v>313385731.02999997</v>
      </c>
      <c r="G27" s="606">
        <f>SUM(G28:G29)</f>
        <v>0</v>
      </c>
      <c r="H27" s="607">
        <f t="shared" si="1"/>
        <v>313385731.02999997</v>
      </c>
    </row>
    <row r="28" spans="1:8">
      <c r="A28" s="411">
        <v>10.1</v>
      </c>
      <c r="B28" s="383" t="s">
        <v>743</v>
      </c>
      <c r="C28" s="606">
        <v>27502089.170000002</v>
      </c>
      <c r="D28" s="606">
        <v>0</v>
      </c>
      <c r="E28" s="607">
        <f t="shared" si="0"/>
        <v>27502089.170000002</v>
      </c>
      <c r="F28" s="606">
        <v>27502089.170000002</v>
      </c>
      <c r="G28" s="606">
        <v>0</v>
      </c>
      <c r="H28" s="607">
        <f t="shared" si="1"/>
        <v>27502089.170000002</v>
      </c>
    </row>
    <row r="29" spans="1:8">
      <c r="A29" s="411">
        <v>10.199999999999999</v>
      </c>
      <c r="B29" s="383" t="s">
        <v>744</v>
      </c>
      <c r="C29" s="606">
        <v>318743964.22999996</v>
      </c>
      <c r="D29" s="606">
        <v>0</v>
      </c>
      <c r="E29" s="607">
        <f t="shared" si="0"/>
        <v>318743964.22999996</v>
      </c>
      <c r="F29" s="606">
        <v>285883641.85999995</v>
      </c>
      <c r="G29" s="606">
        <v>0</v>
      </c>
      <c r="H29" s="607">
        <f t="shared" si="1"/>
        <v>285883641.85999995</v>
      </c>
    </row>
    <row r="30" spans="1:8">
      <c r="A30" s="411">
        <v>11</v>
      </c>
      <c r="B30" s="379" t="s">
        <v>745</v>
      </c>
      <c r="C30" s="606">
        <f>SUM(C31:C32)</f>
        <v>0</v>
      </c>
      <c r="D30" s="606">
        <f>SUM(D31:D32)</f>
        <v>0</v>
      </c>
      <c r="E30" s="607">
        <f t="shared" si="0"/>
        <v>0</v>
      </c>
      <c r="F30" s="606">
        <f>SUM(F31:F32)</f>
        <v>0</v>
      </c>
      <c r="G30" s="606">
        <f>SUM(G31:G32)</f>
        <v>0</v>
      </c>
      <c r="H30" s="607">
        <f t="shared" si="1"/>
        <v>0</v>
      </c>
    </row>
    <row r="31" spans="1:8">
      <c r="A31" s="411">
        <v>11.1</v>
      </c>
      <c r="B31" s="383" t="s">
        <v>746</v>
      </c>
      <c r="C31" s="606">
        <v>0</v>
      </c>
      <c r="D31" s="606">
        <v>0</v>
      </c>
      <c r="E31" s="607">
        <f t="shared" si="0"/>
        <v>0</v>
      </c>
      <c r="F31" s="606">
        <v>0</v>
      </c>
      <c r="G31" s="606">
        <v>0</v>
      </c>
      <c r="H31" s="607">
        <f t="shared" si="1"/>
        <v>0</v>
      </c>
    </row>
    <row r="32" spans="1:8">
      <c r="A32" s="411">
        <v>11.2</v>
      </c>
      <c r="B32" s="383" t="s">
        <v>747</v>
      </c>
      <c r="C32" s="606">
        <v>0</v>
      </c>
      <c r="D32" s="606">
        <v>0</v>
      </c>
      <c r="E32" s="607">
        <f t="shared" si="0"/>
        <v>0</v>
      </c>
      <c r="F32" s="606">
        <v>0</v>
      </c>
      <c r="G32" s="606">
        <v>0</v>
      </c>
      <c r="H32" s="607">
        <f t="shared" si="1"/>
        <v>0</v>
      </c>
    </row>
    <row r="33" spans="1:8">
      <c r="A33" s="411">
        <v>13</v>
      </c>
      <c r="B33" s="379" t="s">
        <v>99</v>
      </c>
      <c r="C33" s="606">
        <v>534045662.18999976</v>
      </c>
      <c r="D33" s="606">
        <v>133852577.19999996</v>
      </c>
      <c r="E33" s="607">
        <f t="shared" si="0"/>
        <v>667898239.38999975</v>
      </c>
      <c r="F33" s="606">
        <v>490690035.24000001</v>
      </c>
      <c r="G33" s="606">
        <v>89361270.489999995</v>
      </c>
      <c r="H33" s="607">
        <f t="shared" si="1"/>
        <v>580051305.73000002</v>
      </c>
    </row>
    <row r="34" spans="1:8">
      <c r="A34" s="411">
        <v>13.1</v>
      </c>
      <c r="B34" s="384" t="s">
        <v>748</v>
      </c>
      <c r="C34" s="606">
        <v>276557634.80000001</v>
      </c>
      <c r="D34" s="606">
        <v>0</v>
      </c>
      <c r="E34" s="607">
        <f t="shared" si="0"/>
        <v>276557634.80000001</v>
      </c>
      <c r="F34" s="606">
        <v>267844139.59000003</v>
      </c>
      <c r="G34" s="606">
        <v>0</v>
      </c>
      <c r="H34" s="607">
        <f t="shared" si="1"/>
        <v>267844139.59000003</v>
      </c>
    </row>
    <row r="35" spans="1:8">
      <c r="A35" s="411">
        <v>13.2</v>
      </c>
      <c r="B35" s="384" t="s">
        <v>749</v>
      </c>
      <c r="C35" s="606">
        <v>0</v>
      </c>
      <c r="D35" s="606">
        <v>0</v>
      </c>
      <c r="E35" s="607">
        <f t="shared" si="0"/>
        <v>0</v>
      </c>
      <c r="F35" s="606">
        <v>0</v>
      </c>
      <c r="G35" s="606">
        <v>0</v>
      </c>
      <c r="H35" s="607">
        <f t="shared" si="1"/>
        <v>0</v>
      </c>
    </row>
    <row r="36" spans="1:8">
      <c r="A36" s="411">
        <v>14</v>
      </c>
      <c r="B36" s="385" t="s">
        <v>750</v>
      </c>
      <c r="C36" s="606">
        <f>SUM(C7,C11,C13,C14,C15,C19,C22,C23,C24,C27,C30,C33)</f>
        <v>16578681451.350004</v>
      </c>
      <c r="D36" s="606">
        <f>SUM(D7,D11,D13,D14,D15,D19,D22,D23,D24,D27,D30,D33)</f>
        <v>14771489929.889999</v>
      </c>
      <c r="E36" s="607">
        <f t="shared" si="0"/>
        <v>31350171381.240005</v>
      </c>
      <c r="F36" s="606">
        <f>SUM(F7,F11,F13,F14,F15,F19,F22,F23,F24,F27,F30,F33)</f>
        <v>14646573608.697918</v>
      </c>
      <c r="G36" s="606">
        <f>SUM(G7,G11,G13,G14,G15,G19,G22,G23,G24,G27,G30,G33)</f>
        <v>13348183645.919998</v>
      </c>
      <c r="H36" s="607">
        <f t="shared" si="1"/>
        <v>27994757254.617916</v>
      </c>
    </row>
    <row r="37" spans="1:8" ht="22.5" customHeight="1">
      <c r="A37" s="411"/>
      <c r="B37" s="386" t="s">
        <v>104</v>
      </c>
      <c r="C37" s="705"/>
      <c r="D37" s="706"/>
      <c r="E37" s="706"/>
      <c r="F37" s="706"/>
      <c r="G37" s="706"/>
      <c r="H37" s="707"/>
    </row>
    <row r="38" spans="1:8">
      <c r="A38" s="411">
        <v>15</v>
      </c>
      <c r="B38" s="387" t="s">
        <v>751</v>
      </c>
      <c r="C38" s="610">
        <v>62446503.990000002</v>
      </c>
      <c r="D38" s="610">
        <v>0</v>
      </c>
      <c r="E38" s="611">
        <f>C38+D38</f>
        <v>62446503.990000002</v>
      </c>
      <c r="F38" s="610">
        <v>72944614.430000007</v>
      </c>
      <c r="G38" s="610">
        <v>0</v>
      </c>
      <c r="H38" s="611">
        <f>F38+G38</f>
        <v>72944614.430000007</v>
      </c>
    </row>
    <row r="39" spans="1:8">
      <c r="A39" s="411">
        <v>15.1</v>
      </c>
      <c r="B39" s="388" t="s">
        <v>731</v>
      </c>
      <c r="C39" s="610">
        <v>62446503.990000002</v>
      </c>
      <c r="D39" s="610">
        <v>0</v>
      </c>
      <c r="E39" s="611">
        <f t="shared" ref="E39:E53" si="2">C39+D39</f>
        <v>62446503.990000002</v>
      </c>
      <c r="F39" s="610">
        <v>72944614.430000007</v>
      </c>
      <c r="G39" s="610">
        <v>0</v>
      </c>
      <c r="H39" s="611">
        <f t="shared" ref="H39:H53" si="3">F39+G39</f>
        <v>72944614.430000007</v>
      </c>
    </row>
    <row r="40" spans="1:8" ht="24" customHeight="1">
      <c r="A40" s="411">
        <v>16</v>
      </c>
      <c r="B40" s="381" t="s">
        <v>752</v>
      </c>
      <c r="C40" s="610">
        <v>0</v>
      </c>
      <c r="D40" s="610">
        <v>0</v>
      </c>
      <c r="E40" s="611">
        <f t="shared" si="2"/>
        <v>0</v>
      </c>
      <c r="F40" s="610">
        <v>0</v>
      </c>
      <c r="G40" s="610">
        <v>0</v>
      </c>
      <c r="H40" s="611">
        <f t="shared" si="3"/>
        <v>0</v>
      </c>
    </row>
    <row r="41" spans="1:8" ht="21">
      <c r="A41" s="411">
        <v>17</v>
      </c>
      <c r="B41" s="381" t="s">
        <v>753</v>
      </c>
      <c r="C41" s="610">
        <f>SUM(C42:C45)</f>
        <v>12874717653.059999</v>
      </c>
      <c r="D41" s="610">
        <f>SUM(D42:D45)</f>
        <v>12038445402.070002</v>
      </c>
      <c r="E41" s="611">
        <f t="shared" si="2"/>
        <v>24913163055.130001</v>
      </c>
      <c r="F41" s="610">
        <f>SUM(F42:F45)</f>
        <v>10777923856.370005</v>
      </c>
      <c r="G41" s="610">
        <f>SUM(G42:G45)</f>
        <v>11553425214.809996</v>
      </c>
      <c r="H41" s="611">
        <f t="shared" si="3"/>
        <v>22331349071.18</v>
      </c>
    </row>
    <row r="42" spans="1:8">
      <c r="A42" s="411">
        <v>17.100000000000001</v>
      </c>
      <c r="B42" s="389" t="s">
        <v>754</v>
      </c>
      <c r="C42" s="610">
        <v>10570105622.210001</v>
      </c>
      <c r="D42" s="610">
        <v>10437850574.01</v>
      </c>
      <c r="E42" s="611">
        <f t="shared" si="2"/>
        <v>21007956196.220001</v>
      </c>
      <c r="F42" s="610">
        <v>8380157531.8700056</v>
      </c>
      <c r="G42" s="610">
        <v>10231400924.499996</v>
      </c>
      <c r="H42" s="611">
        <f t="shared" si="3"/>
        <v>18611558456.370003</v>
      </c>
    </row>
    <row r="43" spans="1:8">
      <c r="A43" s="411">
        <v>17.2</v>
      </c>
      <c r="B43" s="390" t="s">
        <v>100</v>
      </c>
      <c r="C43" s="610">
        <v>2302634331.4499998</v>
      </c>
      <c r="D43" s="610">
        <v>904213665.21000004</v>
      </c>
      <c r="E43" s="611">
        <f t="shared" si="2"/>
        <v>3206847996.6599998</v>
      </c>
      <c r="F43" s="610">
        <v>2395759100.3699994</v>
      </c>
      <c r="G43" s="610">
        <v>639003261.81000018</v>
      </c>
      <c r="H43" s="611">
        <f t="shared" si="3"/>
        <v>3034762362.1799994</v>
      </c>
    </row>
    <row r="44" spans="1:8">
      <c r="A44" s="411">
        <v>17.3</v>
      </c>
      <c r="B44" s="389" t="s">
        <v>755</v>
      </c>
      <c r="C44" s="610">
        <v>0</v>
      </c>
      <c r="D44" s="610">
        <v>615450928.05999994</v>
      </c>
      <c r="E44" s="611">
        <f t="shared" si="2"/>
        <v>615450928.05999994</v>
      </c>
      <c r="F44" s="610">
        <v>0</v>
      </c>
      <c r="G44" s="610">
        <v>614748482.22000003</v>
      </c>
      <c r="H44" s="611">
        <f t="shared" si="3"/>
        <v>614748482.22000003</v>
      </c>
    </row>
    <row r="45" spans="1:8">
      <c r="A45" s="411">
        <v>17.399999999999999</v>
      </c>
      <c r="B45" s="389" t="s">
        <v>756</v>
      </c>
      <c r="C45" s="610">
        <v>1977699.4000000001</v>
      </c>
      <c r="D45" s="610">
        <v>80930234.790000007</v>
      </c>
      <c r="E45" s="611">
        <f t="shared" si="2"/>
        <v>82907934.190000013</v>
      </c>
      <c r="F45" s="610">
        <v>2007224.1300000001</v>
      </c>
      <c r="G45" s="610">
        <v>68272546.280000001</v>
      </c>
      <c r="H45" s="611">
        <f t="shared" si="3"/>
        <v>70279770.409999996</v>
      </c>
    </row>
    <row r="46" spans="1:8">
      <c r="A46" s="411">
        <v>18</v>
      </c>
      <c r="B46" s="379" t="s">
        <v>757</v>
      </c>
      <c r="C46" s="610">
        <v>13666019.970000003</v>
      </c>
      <c r="D46" s="610">
        <v>7394053.7600000007</v>
      </c>
      <c r="E46" s="611">
        <f t="shared" si="2"/>
        <v>21060073.730000004</v>
      </c>
      <c r="F46" s="610">
        <v>12962967.82</v>
      </c>
      <c r="G46" s="610">
        <v>6944441.669999999</v>
      </c>
      <c r="H46" s="611">
        <f t="shared" si="3"/>
        <v>19907409.489999998</v>
      </c>
    </row>
    <row r="47" spans="1:8">
      <c r="A47" s="411">
        <v>19</v>
      </c>
      <c r="B47" s="379" t="s">
        <v>758</v>
      </c>
      <c r="C47" s="610">
        <f>SUM(C48:C49)</f>
        <v>118487812.71000001</v>
      </c>
      <c r="D47" s="610">
        <f>SUM(D48:D49)</f>
        <v>0</v>
      </c>
      <c r="E47" s="611">
        <f t="shared" si="2"/>
        <v>118487812.71000001</v>
      </c>
      <c r="F47" s="610">
        <f>SUM(F48:F49)</f>
        <v>114453227.41</v>
      </c>
      <c r="G47" s="610">
        <f>SUM(G48:G49)</f>
        <v>0</v>
      </c>
      <c r="H47" s="611">
        <f t="shared" si="3"/>
        <v>114453227.41</v>
      </c>
    </row>
    <row r="48" spans="1:8">
      <c r="A48" s="411">
        <v>19.100000000000001</v>
      </c>
      <c r="B48" s="391" t="s">
        <v>759</v>
      </c>
      <c r="C48" s="610">
        <v>67555850.090000004</v>
      </c>
      <c r="D48" s="610">
        <v>0</v>
      </c>
      <c r="E48" s="611">
        <f t="shared" si="2"/>
        <v>67555850.090000004</v>
      </c>
      <c r="F48" s="610">
        <v>1576032.4399999976</v>
      </c>
      <c r="G48" s="610">
        <v>0</v>
      </c>
      <c r="H48" s="611">
        <f t="shared" si="3"/>
        <v>1576032.4399999976</v>
      </c>
    </row>
    <row r="49" spans="1:8">
      <c r="A49" s="411">
        <v>19.2</v>
      </c>
      <c r="B49" s="392" t="s">
        <v>760</v>
      </c>
      <c r="C49" s="610">
        <v>50931962.619999997</v>
      </c>
      <c r="D49" s="610">
        <v>0</v>
      </c>
      <c r="E49" s="611">
        <f t="shared" si="2"/>
        <v>50931962.619999997</v>
      </c>
      <c r="F49" s="610">
        <v>112877194.97</v>
      </c>
      <c r="G49" s="610">
        <v>0</v>
      </c>
      <c r="H49" s="611">
        <f t="shared" si="3"/>
        <v>112877194.97</v>
      </c>
    </row>
    <row r="50" spans="1:8">
      <c r="A50" s="411">
        <v>20</v>
      </c>
      <c r="B50" s="393" t="s">
        <v>101</v>
      </c>
      <c r="C50" s="610">
        <v>0</v>
      </c>
      <c r="D50" s="610">
        <v>1392887875.6199999</v>
      </c>
      <c r="E50" s="611">
        <f t="shared" si="2"/>
        <v>1392887875.6199999</v>
      </c>
      <c r="F50" s="610">
        <v>0</v>
      </c>
      <c r="G50" s="610">
        <v>1108645806.8899999</v>
      </c>
      <c r="H50" s="611">
        <f t="shared" si="3"/>
        <v>1108645806.8899999</v>
      </c>
    </row>
    <row r="51" spans="1:8">
      <c r="A51" s="411">
        <v>21</v>
      </c>
      <c r="B51" s="394" t="s">
        <v>89</v>
      </c>
      <c r="C51" s="610">
        <v>155219962.09</v>
      </c>
      <c r="D51" s="610">
        <v>85142086.63000001</v>
      </c>
      <c r="E51" s="611">
        <f t="shared" si="2"/>
        <v>240362048.72000003</v>
      </c>
      <c r="F51" s="610">
        <v>111466152.10000001</v>
      </c>
      <c r="G51" s="610">
        <v>76410532.079999998</v>
      </c>
      <c r="H51" s="611">
        <f t="shared" si="3"/>
        <v>187876684.18000001</v>
      </c>
    </row>
    <row r="52" spans="1:8">
      <c r="A52" s="411">
        <v>21.1</v>
      </c>
      <c r="B52" s="390" t="s">
        <v>761</v>
      </c>
      <c r="C52" s="610">
        <v>747160.94</v>
      </c>
      <c r="D52" s="610">
        <v>0</v>
      </c>
      <c r="E52" s="611">
        <f t="shared" si="2"/>
        <v>747160.94</v>
      </c>
      <c r="F52" s="610">
        <v>747160.94</v>
      </c>
      <c r="G52" s="610">
        <v>0</v>
      </c>
      <c r="H52" s="611">
        <f t="shared" si="3"/>
        <v>747160.94</v>
      </c>
    </row>
    <row r="53" spans="1:8">
      <c r="A53" s="411">
        <v>22</v>
      </c>
      <c r="B53" s="393" t="s">
        <v>762</v>
      </c>
      <c r="C53" s="610">
        <f>SUM(C38,C40,C41,C46,C47,C50,C51)</f>
        <v>13224537951.819998</v>
      </c>
      <c r="D53" s="610">
        <f>SUM(D38,D40,D41,D46,D47,D50,D51)</f>
        <v>13523869418.08</v>
      </c>
      <c r="E53" s="611">
        <f t="shared" si="2"/>
        <v>26748407369.899998</v>
      </c>
      <c r="F53" s="610">
        <f>SUM(F38,F40,F41,F46,F47,F50,F51)</f>
        <v>11089750818.130005</v>
      </c>
      <c r="G53" s="610">
        <f>SUM(G38,G40,G41,G46,G47,G50,G51)</f>
        <v>12745425995.449995</v>
      </c>
      <c r="H53" s="611">
        <f t="shared" si="3"/>
        <v>23835176813.580002</v>
      </c>
    </row>
    <row r="54" spans="1:8" ht="24" customHeight="1">
      <c r="A54" s="411"/>
      <c r="B54" s="395" t="s">
        <v>763</v>
      </c>
      <c r="C54" s="708"/>
      <c r="D54" s="709"/>
      <c r="E54" s="709"/>
      <c r="F54" s="709"/>
      <c r="G54" s="709"/>
      <c r="H54" s="710"/>
    </row>
    <row r="55" spans="1:8">
      <c r="A55" s="411">
        <v>23</v>
      </c>
      <c r="B55" s="393" t="s">
        <v>105</v>
      </c>
      <c r="C55" s="610">
        <v>21015907.690000001</v>
      </c>
      <c r="D55" s="610">
        <v>0</v>
      </c>
      <c r="E55" s="611">
        <f>C55+D55</f>
        <v>21015907.690000001</v>
      </c>
      <c r="F55" s="610">
        <v>21015907.690000001</v>
      </c>
      <c r="G55" s="610">
        <v>0</v>
      </c>
      <c r="H55" s="611">
        <f>F55+G55</f>
        <v>21015907.690000001</v>
      </c>
    </row>
    <row r="56" spans="1:8">
      <c r="A56" s="411">
        <v>24</v>
      </c>
      <c r="B56" s="393" t="s">
        <v>764</v>
      </c>
      <c r="C56" s="610">
        <v>0</v>
      </c>
      <c r="D56" s="610">
        <v>0</v>
      </c>
      <c r="E56" s="611">
        <f t="shared" ref="E56:E69" si="4">C56+D56</f>
        <v>0</v>
      </c>
      <c r="F56" s="610">
        <v>0</v>
      </c>
      <c r="G56" s="610">
        <v>0</v>
      </c>
      <c r="H56" s="611">
        <f t="shared" ref="H56:H69" si="5">F56+G56</f>
        <v>0</v>
      </c>
    </row>
    <row r="57" spans="1:8">
      <c r="A57" s="411">
        <v>25</v>
      </c>
      <c r="B57" s="393" t="s">
        <v>102</v>
      </c>
      <c r="C57" s="610">
        <v>521190199.20999998</v>
      </c>
      <c r="D57" s="610">
        <v>0</v>
      </c>
      <c r="E57" s="611">
        <f t="shared" si="4"/>
        <v>521190199.20999998</v>
      </c>
      <c r="F57" s="610">
        <v>521190199.20999998</v>
      </c>
      <c r="G57" s="610">
        <v>0</v>
      </c>
      <c r="H57" s="611">
        <f t="shared" si="5"/>
        <v>521190199.20999998</v>
      </c>
    </row>
    <row r="58" spans="1:8">
      <c r="A58" s="411">
        <v>26</v>
      </c>
      <c r="B58" s="379" t="s">
        <v>765</v>
      </c>
      <c r="C58" s="610">
        <v>-100</v>
      </c>
      <c r="D58" s="610">
        <v>0</v>
      </c>
      <c r="E58" s="611">
        <f t="shared" si="4"/>
        <v>-100</v>
      </c>
      <c r="F58" s="610">
        <v>0</v>
      </c>
      <c r="G58" s="610">
        <v>0</v>
      </c>
      <c r="H58" s="611">
        <f t="shared" si="5"/>
        <v>0</v>
      </c>
    </row>
    <row r="59" spans="1:8" ht="21">
      <c r="A59" s="411">
        <v>27</v>
      </c>
      <c r="B59" s="379" t="s">
        <v>766</v>
      </c>
      <c r="C59" s="610">
        <f>SUM(C60:C61)</f>
        <v>0</v>
      </c>
      <c r="D59" s="610">
        <f>SUM(D60:D61)</f>
        <v>0</v>
      </c>
      <c r="E59" s="611">
        <f t="shared" si="4"/>
        <v>0</v>
      </c>
      <c r="F59" s="610">
        <v>0</v>
      </c>
      <c r="G59" s="610">
        <v>0</v>
      </c>
      <c r="H59" s="611">
        <f t="shared" si="5"/>
        <v>0</v>
      </c>
    </row>
    <row r="60" spans="1:8">
      <c r="A60" s="411">
        <v>27.1</v>
      </c>
      <c r="B60" s="391" t="s">
        <v>767</v>
      </c>
      <c r="C60" s="610">
        <v>0</v>
      </c>
      <c r="D60" s="610">
        <v>0</v>
      </c>
      <c r="E60" s="611">
        <f t="shared" si="4"/>
        <v>0</v>
      </c>
      <c r="F60" s="610">
        <v>0</v>
      </c>
      <c r="G60" s="610">
        <v>0</v>
      </c>
      <c r="H60" s="611">
        <f t="shared" si="5"/>
        <v>0</v>
      </c>
    </row>
    <row r="61" spans="1:8">
      <c r="A61" s="411">
        <v>27.2</v>
      </c>
      <c r="B61" s="389" t="s">
        <v>768</v>
      </c>
      <c r="C61" s="610">
        <v>0</v>
      </c>
      <c r="D61" s="610">
        <v>0</v>
      </c>
      <c r="E61" s="611">
        <f t="shared" si="4"/>
        <v>0</v>
      </c>
      <c r="F61" s="610">
        <v>0</v>
      </c>
      <c r="G61" s="610">
        <v>0</v>
      </c>
      <c r="H61" s="611">
        <f t="shared" si="5"/>
        <v>0</v>
      </c>
    </row>
    <row r="62" spans="1:8">
      <c r="A62" s="411">
        <v>28</v>
      </c>
      <c r="B62" s="394" t="s">
        <v>769</v>
      </c>
      <c r="C62" s="610">
        <v>-86143364.939999998</v>
      </c>
      <c r="D62" s="610">
        <v>0</v>
      </c>
      <c r="E62" s="611">
        <f t="shared" si="4"/>
        <v>-86143364.939999998</v>
      </c>
      <c r="F62" s="610">
        <v>-57555942.780000001</v>
      </c>
      <c r="G62" s="610">
        <v>0</v>
      </c>
      <c r="H62" s="611">
        <f t="shared" si="5"/>
        <v>-57555942.780000001</v>
      </c>
    </row>
    <row r="63" spans="1:8">
      <c r="A63" s="411">
        <v>29</v>
      </c>
      <c r="B63" s="379" t="s">
        <v>770</v>
      </c>
      <c r="C63" s="610">
        <f>SUM(C64:C66)</f>
        <v>12359636.030000001</v>
      </c>
      <c r="D63" s="610">
        <f>SUM(D64:D66)</f>
        <v>0</v>
      </c>
      <c r="E63" s="611">
        <f t="shared" si="4"/>
        <v>12359636.030000001</v>
      </c>
      <c r="F63" s="610">
        <v>5416585.3699999992</v>
      </c>
      <c r="G63" s="610">
        <v>0</v>
      </c>
      <c r="H63" s="611">
        <f t="shared" si="5"/>
        <v>5416585.3699999992</v>
      </c>
    </row>
    <row r="64" spans="1:8">
      <c r="A64" s="411">
        <v>29.1</v>
      </c>
      <c r="B64" s="380" t="s">
        <v>771</v>
      </c>
      <c r="C64" s="610">
        <v>0</v>
      </c>
      <c r="D64" s="610">
        <v>0</v>
      </c>
      <c r="E64" s="611">
        <f t="shared" si="4"/>
        <v>0</v>
      </c>
      <c r="F64" s="610">
        <v>0</v>
      </c>
      <c r="G64" s="610">
        <v>0</v>
      </c>
      <c r="H64" s="611">
        <f t="shared" si="5"/>
        <v>0</v>
      </c>
    </row>
    <row r="65" spans="1:8" ht="24.95" customHeight="1">
      <c r="A65" s="411">
        <v>29.2</v>
      </c>
      <c r="B65" s="391" t="s">
        <v>772</v>
      </c>
      <c r="C65" s="610">
        <v>0</v>
      </c>
      <c r="D65" s="610">
        <v>0</v>
      </c>
      <c r="E65" s="611">
        <f t="shared" si="4"/>
        <v>0</v>
      </c>
      <c r="F65" s="610">
        <v>0</v>
      </c>
      <c r="G65" s="610">
        <v>0</v>
      </c>
      <c r="H65" s="611">
        <f t="shared" si="5"/>
        <v>0</v>
      </c>
    </row>
    <row r="66" spans="1:8" ht="22.5" customHeight="1">
      <c r="A66" s="411">
        <v>29.3</v>
      </c>
      <c r="B66" s="383" t="s">
        <v>773</v>
      </c>
      <c r="C66" s="610">
        <v>12359636.030000001</v>
      </c>
      <c r="D66" s="610">
        <v>0</v>
      </c>
      <c r="E66" s="611">
        <f t="shared" si="4"/>
        <v>12359636.030000001</v>
      </c>
      <c r="F66" s="610">
        <v>5416585.3699999992</v>
      </c>
      <c r="G66" s="610">
        <v>0</v>
      </c>
      <c r="H66" s="611">
        <f t="shared" si="5"/>
        <v>5416585.3699999992</v>
      </c>
    </row>
    <row r="67" spans="1:8">
      <c r="A67" s="411">
        <v>30</v>
      </c>
      <c r="B67" s="379" t="s">
        <v>103</v>
      </c>
      <c r="C67" s="610">
        <v>4133341734.3799996</v>
      </c>
      <c r="D67" s="610">
        <v>0</v>
      </c>
      <c r="E67" s="611">
        <f t="shared" si="4"/>
        <v>4133341734.3799996</v>
      </c>
      <c r="F67" s="610">
        <v>3669513691.0300012</v>
      </c>
      <c r="G67" s="610">
        <v>0</v>
      </c>
      <c r="H67" s="611">
        <f t="shared" si="5"/>
        <v>3669513691.0300012</v>
      </c>
    </row>
    <row r="68" spans="1:8">
      <c r="A68" s="411">
        <v>31</v>
      </c>
      <c r="B68" s="396" t="s">
        <v>774</v>
      </c>
      <c r="C68" s="610">
        <f>SUM(C55,C56,C57,C58,C59,C62,C63,C67)</f>
        <v>4601764012.3699999</v>
      </c>
      <c r="D68" s="610">
        <f>SUM(D55,D56,D57,D58,D59,D62,D63,D67)</f>
        <v>0</v>
      </c>
      <c r="E68" s="611">
        <f t="shared" si="4"/>
        <v>4601764012.3699999</v>
      </c>
      <c r="F68" s="610">
        <v>4159580440.5200014</v>
      </c>
      <c r="G68" s="610">
        <v>0</v>
      </c>
      <c r="H68" s="611">
        <f t="shared" si="5"/>
        <v>4159580440.5200014</v>
      </c>
    </row>
    <row r="69" spans="1:8">
      <c r="A69" s="411">
        <v>32</v>
      </c>
      <c r="B69" s="397" t="s">
        <v>775</v>
      </c>
      <c r="C69" s="610">
        <f>SUM(C53,C68)</f>
        <v>17826301964.189999</v>
      </c>
      <c r="D69" s="610">
        <f>SUM(D53,D68)</f>
        <v>13523869418.08</v>
      </c>
      <c r="E69" s="611">
        <f t="shared" si="4"/>
        <v>31350171382.269997</v>
      </c>
      <c r="F69" s="610">
        <v>15249331258.650005</v>
      </c>
      <c r="G69" s="610">
        <v>12745425995.449995</v>
      </c>
      <c r="H69" s="611">
        <f t="shared" si="5"/>
        <v>27994757254.099998</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235"/>
  <sheetViews>
    <sheetView zoomScale="80" zoomScaleNormal="80" workbookViewId="0">
      <selection sqref="A1:C1"/>
    </sheetView>
  </sheetViews>
  <sheetFormatPr defaultColWidth="43.5703125" defaultRowHeight="11.25"/>
  <cols>
    <col min="1" max="1" width="8" style="147" customWidth="1"/>
    <col min="2" max="2" width="66.140625" style="148" customWidth="1"/>
    <col min="3" max="3" width="131.42578125" style="149" customWidth="1"/>
    <col min="4" max="5" width="10.28515625" style="140" customWidth="1"/>
    <col min="6" max="6" width="67.5703125" style="140" customWidth="1"/>
    <col min="7" max="16384" width="43.5703125" style="140"/>
  </cols>
  <sheetData>
    <row r="1" spans="1:3" ht="12.75" thickTop="1" thickBot="1">
      <c r="A1" s="819" t="s">
        <v>187</v>
      </c>
      <c r="B1" s="820"/>
      <c r="C1" s="821"/>
    </row>
    <row r="2" spans="1:3" ht="26.25" customHeight="1">
      <c r="A2" s="363"/>
      <c r="B2" s="822" t="s">
        <v>188</v>
      </c>
      <c r="C2" s="822"/>
    </row>
    <row r="3" spans="1:3" s="145" customFormat="1" ht="11.25" customHeight="1">
      <c r="A3" s="144"/>
      <c r="B3" s="822" t="s">
        <v>263</v>
      </c>
      <c r="C3" s="822"/>
    </row>
    <row r="4" spans="1:3" ht="12" customHeight="1" thickBot="1">
      <c r="A4" s="823" t="s">
        <v>267</v>
      </c>
      <c r="B4" s="824"/>
      <c r="C4" s="825"/>
    </row>
    <row r="5" spans="1:3" ht="12" thickTop="1">
      <c r="A5" s="141"/>
      <c r="B5" s="826" t="s">
        <v>189</v>
      </c>
      <c r="C5" s="827"/>
    </row>
    <row r="6" spans="1:3">
      <c r="A6" s="363"/>
      <c r="B6" s="828" t="s">
        <v>264</v>
      </c>
      <c r="C6" s="829"/>
    </row>
    <row r="7" spans="1:3">
      <c r="A7" s="363"/>
      <c r="B7" s="828" t="s">
        <v>190</v>
      </c>
      <c r="C7" s="829"/>
    </row>
    <row r="8" spans="1:3">
      <c r="A8" s="363"/>
      <c r="B8" s="828" t="s">
        <v>265</v>
      </c>
      <c r="C8" s="829"/>
    </row>
    <row r="9" spans="1:3">
      <c r="A9" s="363"/>
      <c r="B9" s="834" t="s">
        <v>266</v>
      </c>
      <c r="C9" s="835"/>
    </row>
    <row r="10" spans="1:3">
      <c r="A10" s="363"/>
      <c r="B10" s="830" t="s">
        <v>191</v>
      </c>
      <c r="C10" s="831" t="s">
        <v>191</v>
      </c>
    </row>
    <row r="11" spans="1:3">
      <c r="A11" s="363"/>
      <c r="B11" s="830" t="s">
        <v>192</v>
      </c>
      <c r="C11" s="831" t="s">
        <v>192</v>
      </c>
    </row>
    <row r="12" spans="1:3">
      <c r="A12" s="363"/>
      <c r="B12" s="830" t="s">
        <v>193</v>
      </c>
      <c r="C12" s="831" t="s">
        <v>193</v>
      </c>
    </row>
    <row r="13" spans="1:3">
      <c r="A13" s="363"/>
      <c r="B13" s="830" t="s">
        <v>194</v>
      </c>
      <c r="C13" s="831" t="s">
        <v>194</v>
      </c>
    </row>
    <row r="14" spans="1:3">
      <c r="A14" s="363"/>
      <c r="B14" s="830" t="s">
        <v>195</v>
      </c>
      <c r="C14" s="831" t="s">
        <v>195</v>
      </c>
    </row>
    <row r="15" spans="1:3" ht="21.75" customHeight="1">
      <c r="A15" s="363"/>
      <c r="B15" s="830" t="s">
        <v>196</v>
      </c>
      <c r="C15" s="831" t="s">
        <v>196</v>
      </c>
    </row>
    <row r="16" spans="1:3">
      <c r="A16" s="363"/>
      <c r="B16" s="830" t="s">
        <v>197</v>
      </c>
      <c r="C16" s="831" t="s">
        <v>198</v>
      </c>
    </row>
    <row r="17" spans="1:6">
      <c r="A17" s="363"/>
      <c r="B17" s="830" t="s">
        <v>199</v>
      </c>
      <c r="C17" s="831" t="s">
        <v>200</v>
      </c>
    </row>
    <row r="18" spans="1:6">
      <c r="A18" s="363"/>
      <c r="B18" s="830" t="s">
        <v>201</v>
      </c>
      <c r="C18" s="831" t="s">
        <v>202</v>
      </c>
    </row>
    <row r="19" spans="1:6">
      <c r="A19" s="363"/>
      <c r="B19" s="830" t="s">
        <v>203</v>
      </c>
      <c r="C19" s="831" t="s">
        <v>203</v>
      </c>
    </row>
    <row r="20" spans="1:6">
      <c r="A20" s="363"/>
      <c r="B20" s="832" t="s">
        <v>958</v>
      </c>
      <c r="C20" s="833" t="s">
        <v>204</v>
      </c>
    </row>
    <row r="21" spans="1:6">
      <c r="A21" s="363"/>
      <c r="B21" s="830" t="s">
        <v>947</v>
      </c>
      <c r="C21" s="831" t="s">
        <v>205</v>
      </c>
    </row>
    <row r="22" spans="1:6" ht="23.25" customHeight="1">
      <c r="A22" s="363"/>
      <c r="B22" s="830" t="s">
        <v>206</v>
      </c>
      <c r="C22" s="831" t="s">
        <v>207</v>
      </c>
      <c r="F22" s="577"/>
    </row>
    <row r="23" spans="1:6">
      <c r="A23" s="363"/>
      <c r="B23" s="830" t="s">
        <v>208</v>
      </c>
      <c r="C23" s="831" t="s">
        <v>208</v>
      </c>
    </row>
    <row r="24" spans="1:6">
      <c r="A24" s="363"/>
      <c r="B24" s="830" t="s">
        <v>209</v>
      </c>
      <c r="C24" s="831" t="s">
        <v>210</v>
      </c>
    </row>
    <row r="25" spans="1:6" ht="12" thickBot="1">
      <c r="A25" s="142"/>
      <c r="B25" s="841" t="s">
        <v>211</v>
      </c>
      <c r="C25" s="842"/>
    </row>
    <row r="26" spans="1:6" ht="12.75" thickTop="1" thickBot="1">
      <c r="A26" s="823" t="s">
        <v>844</v>
      </c>
      <c r="B26" s="824"/>
      <c r="C26" s="825"/>
    </row>
    <row r="27" spans="1:6" ht="12.75" thickTop="1" thickBot="1">
      <c r="A27" s="143"/>
      <c r="B27" s="843" t="s">
        <v>845</v>
      </c>
      <c r="C27" s="844"/>
    </row>
    <row r="28" spans="1:6" ht="12.75" thickTop="1" thickBot="1">
      <c r="A28" s="823" t="s">
        <v>268</v>
      </c>
      <c r="B28" s="824"/>
      <c r="C28" s="825"/>
    </row>
    <row r="29" spans="1:6" ht="12" thickTop="1">
      <c r="A29" s="141"/>
      <c r="B29" s="845" t="s">
        <v>848</v>
      </c>
      <c r="C29" s="846" t="s">
        <v>212</v>
      </c>
    </row>
    <row r="30" spans="1:6">
      <c r="A30" s="363"/>
      <c r="B30" s="836" t="s">
        <v>216</v>
      </c>
      <c r="C30" s="837" t="s">
        <v>213</v>
      </c>
    </row>
    <row r="31" spans="1:6">
      <c r="A31" s="363"/>
      <c r="B31" s="836" t="s">
        <v>846</v>
      </c>
      <c r="C31" s="837" t="s">
        <v>214</v>
      </c>
    </row>
    <row r="32" spans="1:6">
      <c r="A32" s="363"/>
      <c r="B32" s="836" t="s">
        <v>847</v>
      </c>
      <c r="C32" s="837" t="s">
        <v>215</v>
      </c>
    </row>
    <row r="33" spans="1:3">
      <c r="A33" s="363"/>
      <c r="B33" s="836" t="s">
        <v>219</v>
      </c>
      <c r="C33" s="837" t="s">
        <v>220</v>
      </c>
    </row>
    <row r="34" spans="1:3">
      <c r="A34" s="363"/>
      <c r="B34" s="836" t="s">
        <v>849</v>
      </c>
      <c r="C34" s="837" t="s">
        <v>217</v>
      </c>
    </row>
    <row r="35" spans="1:3">
      <c r="A35" s="363"/>
      <c r="B35" s="836" t="s">
        <v>850</v>
      </c>
      <c r="C35" s="837" t="s">
        <v>218</v>
      </c>
    </row>
    <row r="36" spans="1:3">
      <c r="A36" s="363"/>
      <c r="B36" s="838" t="s">
        <v>851</v>
      </c>
      <c r="C36" s="839"/>
    </row>
    <row r="37" spans="1:3" ht="24.75" customHeight="1">
      <c r="A37" s="363"/>
      <c r="B37" s="836" t="s">
        <v>852</v>
      </c>
      <c r="C37" s="837" t="s">
        <v>221</v>
      </c>
    </row>
    <row r="38" spans="1:3" ht="23.25" customHeight="1">
      <c r="A38" s="363"/>
      <c r="B38" s="836" t="s">
        <v>853</v>
      </c>
      <c r="C38" s="837" t="s">
        <v>222</v>
      </c>
    </row>
    <row r="39" spans="1:3" ht="23.25" customHeight="1">
      <c r="A39" s="420"/>
      <c r="B39" s="838" t="s">
        <v>854</v>
      </c>
      <c r="C39" s="840"/>
    </row>
    <row r="40" spans="1:3" ht="12" customHeight="1">
      <c r="A40" s="363"/>
      <c r="B40" s="836" t="s">
        <v>855</v>
      </c>
      <c r="C40" s="837"/>
    </row>
    <row r="41" spans="1:3" ht="12" thickBot="1">
      <c r="A41" s="823" t="s">
        <v>269</v>
      </c>
      <c r="B41" s="824"/>
      <c r="C41" s="825"/>
    </row>
    <row r="42" spans="1:3" ht="12" thickTop="1">
      <c r="A42" s="141"/>
      <c r="B42" s="826" t="s">
        <v>299</v>
      </c>
      <c r="C42" s="827" t="s">
        <v>223</v>
      </c>
    </row>
    <row r="43" spans="1:3">
      <c r="A43" s="363"/>
      <c r="B43" s="828" t="s">
        <v>298</v>
      </c>
      <c r="C43" s="829"/>
    </row>
    <row r="44" spans="1:3" ht="23.25" customHeight="1" thickBot="1">
      <c r="A44" s="142"/>
      <c r="B44" s="847" t="s">
        <v>224</v>
      </c>
      <c r="C44" s="848" t="s">
        <v>225</v>
      </c>
    </row>
    <row r="45" spans="1:3" ht="11.25" customHeight="1" thickTop="1" thickBot="1">
      <c r="A45" s="823" t="s">
        <v>270</v>
      </c>
      <c r="B45" s="824"/>
      <c r="C45" s="825"/>
    </row>
    <row r="46" spans="1:3" ht="26.25" customHeight="1" thickTop="1">
      <c r="A46" s="363"/>
      <c r="B46" s="828" t="s">
        <v>271</v>
      </c>
      <c r="C46" s="829"/>
    </row>
    <row r="47" spans="1:3" ht="12" thickBot="1">
      <c r="A47" s="823" t="s">
        <v>272</v>
      </c>
      <c r="B47" s="824"/>
      <c r="C47" s="825"/>
    </row>
    <row r="48" spans="1:3" ht="12" thickTop="1">
      <c r="A48" s="141"/>
      <c r="B48" s="826" t="s">
        <v>226</v>
      </c>
      <c r="C48" s="827" t="s">
        <v>226</v>
      </c>
    </row>
    <row r="49" spans="1:3" ht="11.25" customHeight="1">
      <c r="A49" s="363"/>
      <c r="B49" s="828" t="s">
        <v>227</v>
      </c>
      <c r="C49" s="829" t="s">
        <v>227</v>
      </c>
    </row>
    <row r="50" spans="1:3">
      <c r="A50" s="363"/>
      <c r="B50" s="828" t="s">
        <v>228</v>
      </c>
      <c r="C50" s="829" t="s">
        <v>228</v>
      </c>
    </row>
    <row r="51" spans="1:3" ht="11.25" customHeight="1">
      <c r="A51" s="363"/>
      <c r="B51" s="828" t="s">
        <v>857</v>
      </c>
      <c r="C51" s="829" t="s">
        <v>229</v>
      </c>
    </row>
    <row r="52" spans="1:3" ht="33.6" customHeight="1">
      <c r="A52" s="363"/>
      <c r="B52" s="828" t="s">
        <v>230</v>
      </c>
      <c r="C52" s="829" t="s">
        <v>230</v>
      </c>
    </row>
    <row r="53" spans="1:3" ht="11.25" customHeight="1">
      <c r="A53" s="363"/>
      <c r="B53" s="828" t="s">
        <v>319</v>
      </c>
      <c r="C53" s="829" t="s">
        <v>231</v>
      </c>
    </row>
    <row r="54" spans="1:3" ht="11.25" customHeight="1" thickBot="1">
      <c r="A54" s="823" t="s">
        <v>273</v>
      </c>
      <c r="B54" s="824"/>
      <c r="C54" s="825"/>
    </row>
    <row r="55" spans="1:3" ht="12" thickTop="1">
      <c r="A55" s="141"/>
      <c r="B55" s="826" t="s">
        <v>226</v>
      </c>
      <c r="C55" s="827" t="s">
        <v>226</v>
      </c>
    </row>
    <row r="56" spans="1:3">
      <c r="A56" s="363"/>
      <c r="B56" s="828" t="s">
        <v>232</v>
      </c>
      <c r="C56" s="829" t="s">
        <v>232</v>
      </c>
    </row>
    <row r="57" spans="1:3">
      <c r="A57" s="363"/>
      <c r="B57" s="828" t="s">
        <v>276</v>
      </c>
      <c r="C57" s="829" t="s">
        <v>233</v>
      </c>
    </row>
    <row r="58" spans="1:3">
      <c r="A58" s="363"/>
      <c r="B58" s="828" t="s">
        <v>234</v>
      </c>
      <c r="C58" s="829" t="s">
        <v>234</v>
      </c>
    </row>
    <row r="59" spans="1:3">
      <c r="A59" s="363"/>
      <c r="B59" s="828" t="s">
        <v>235</v>
      </c>
      <c r="C59" s="829" t="s">
        <v>235</v>
      </c>
    </row>
    <row r="60" spans="1:3">
      <c r="A60" s="363"/>
      <c r="B60" s="828" t="s">
        <v>236</v>
      </c>
      <c r="C60" s="829" t="s">
        <v>236</v>
      </c>
    </row>
    <row r="61" spans="1:3">
      <c r="A61" s="363"/>
      <c r="B61" s="828" t="s">
        <v>277</v>
      </c>
      <c r="C61" s="829" t="s">
        <v>237</v>
      </c>
    </row>
    <row r="62" spans="1:3">
      <c r="A62" s="363"/>
      <c r="B62" s="828" t="s">
        <v>238</v>
      </c>
      <c r="C62" s="829" t="s">
        <v>238</v>
      </c>
    </row>
    <row r="63" spans="1:3" ht="12" thickBot="1">
      <c r="A63" s="142"/>
      <c r="B63" s="847" t="s">
        <v>239</v>
      </c>
      <c r="C63" s="848" t="s">
        <v>239</v>
      </c>
    </row>
    <row r="64" spans="1:3" ht="11.25" customHeight="1" thickTop="1">
      <c r="A64" s="851" t="s">
        <v>274</v>
      </c>
      <c r="B64" s="852"/>
      <c r="C64" s="853"/>
    </row>
    <row r="65" spans="1:3" ht="12" thickBot="1">
      <c r="A65" s="142"/>
      <c r="B65" s="847" t="s">
        <v>240</v>
      </c>
      <c r="C65" s="848" t="s">
        <v>240</v>
      </c>
    </row>
    <row r="66" spans="1:3" ht="11.25" customHeight="1" thickTop="1" thickBot="1">
      <c r="A66" s="823" t="s">
        <v>275</v>
      </c>
      <c r="B66" s="824"/>
      <c r="C66" s="825"/>
    </row>
    <row r="67" spans="1:3" ht="12" thickTop="1">
      <c r="A67" s="141"/>
      <c r="B67" s="826" t="s">
        <v>241</v>
      </c>
      <c r="C67" s="827" t="s">
        <v>241</v>
      </c>
    </row>
    <row r="68" spans="1:3">
      <c r="A68" s="363"/>
      <c r="B68" s="828" t="s">
        <v>859</v>
      </c>
      <c r="C68" s="829" t="s">
        <v>242</v>
      </c>
    </row>
    <row r="69" spans="1:3">
      <c r="A69" s="363"/>
      <c r="B69" s="828" t="s">
        <v>243</v>
      </c>
      <c r="C69" s="829" t="s">
        <v>243</v>
      </c>
    </row>
    <row r="70" spans="1:3" ht="54.95" customHeight="1">
      <c r="A70" s="363"/>
      <c r="B70" s="849" t="s">
        <v>688</v>
      </c>
      <c r="C70" s="850" t="s">
        <v>244</v>
      </c>
    </row>
    <row r="71" spans="1:3" ht="33.75" customHeight="1">
      <c r="A71" s="363"/>
      <c r="B71" s="849" t="s">
        <v>278</v>
      </c>
      <c r="C71" s="850" t="s">
        <v>245</v>
      </c>
    </row>
    <row r="72" spans="1:3" ht="15.75" customHeight="1">
      <c r="A72" s="363"/>
      <c r="B72" s="849" t="s">
        <v>860</v>
      </c>
      <c r="C72" s="850" t="s">
        <v>246</v>
      </c>
    </row>
    <row r="73" spans="1:3">
      <c r="A73" s="363"/>
      <c r="B73" s="828" t="s">
        <v>247</v>
      </c>
      <c r="C73" s="829" t="s">
        <v>247</v>
      </c>
    </row>
    <row r="74" spans="1:3" ht="12" thickBot="1">
      <c r="A74" s="142"/>
      <c r="B74" s="847" t="s">
        <v>248</v>
      </c>
      <c r="C74" s="848" t="s">
        <v>248</v>
      </c>
    </row>
    <row r="75" spans="1:3" ht="12" thickTop="1">
      <c r="A75" s="851" t="s">
        <v>302</v>
      </c>
      <c r="B75" s="852"/>
      <c r="C75" s="853"/>
    </row>
    <row r="76" spans="1:3">
      <c r="A76" s="363"/>
      <c r="B76" s="828" t="s">
        <v>240</v>
      </c>
      <c r="C76" s="829"/>
    </row>
    <row r="77" spans="1:3">
      <c r="A77" s="363"/>
      <c r="B77" s="828" t="s">
        <v>300</v>
      </c>
      <c r="C77" s="829"/>
    </row>
    <row r="78" spans="1:3">
      <c r="A78" s="363"/>
      <c r="B78" s="828" t="s">
        <v>301</v>
      </c>
      <c r="C78" s="829"/>
    </row>
    <row r="79" spans="1:3">
      <c r="A79" s="851" t="s">
        <v>303</v>
      </c>
      <c r="B79" s="852"/>
      <c r="C79" s="853"/>
    </row>
    <row r="80" spans="1:3">
      <c r="A80" s="363"/>
      <c r="B80" s="828" t="s">
        <v>240</v>
      </c>
      <c r="C80" s="829"/>
    </row>
    <row r="81" spans="1:3">
      <c r="A81" s="363"/>
      <c r="B81" s="828" t="s">
        <v>304</v>
      </c>
      <c r="C81" s="829"/>
    </row>
    <row r="82" spans="1:3" ht="79.5" customHeight="1">
      <c r="A82" s="363"/>
      <c r="B82" s="828" t="s">
        <v>318</v>
      </c>
      <c r="C82" s="829"/>
    </row>
    <row r="83" spans="1:3" ht="53.25" customHeight="1">
      <c r="A83" s="363"/>
      <c r="B83" s="828" t="s">
        <v>317</v>
      </c>
      <c r="C83" s="829"/>
    </row>
    <row r="84" spans="1:3">
      <c r="A84" s="363"/>
      <c r="B84" s="828" t="s">
        <v>305</v>
      </c>
      <c r="C84" s="829"/>
    </row>
    <row r="85" spans="1:3">
      <c r="A85" s="363"/>
      <c r="B85" s="828" t="s">
        <v>306</v>
      </c>
      <c r="C85" s="829"/>
    </row>
    <row r="86" spans="1:3">
      <c r="A86" s="363"/>
      <c r="B86" s="828" t="s">
        <v>307</v>
      </c>
      <c r="C86" s="829"/>
    </row>
    <row r="87" spans="1:3">
      <c r="A87" s="851" t="s">
        <v>308</v>
      </c>
      <c r="B87" s="852"/>
      <c r="C87" s="853"/>
    </row>
    <row r="88" spans="1:3">
      <c r="A88" s="363"/>
      <c r="B88" s="828" t="s">
        <v>240</v>
      </c>
      <c r="C88" s="829"/>
    </row>
    <row r="89" spans="1:3">
      <c r="A89" s="363"/>
      <c r="B89" s="828" t="s">
        <v>310</v>
      </c>
      <c r="C89" s="829"/>
    </row>
    <row r="90" spans="1:3" ht="12" customHeight="1">
      <c r="A90" s="363"/>
      <c r="B90" s="828" t="s">
        <v>311</v>
      </c>
      <c r="C90" s="829"/>
    </row>
    <row r="91" spans="1:3">
      <c r="A91" s="363"/>
      <c r="B91" s="828" t="s">
        <v>312</v>
      </c>
      <c r="C91" s="829"/>
    </row>
    <row r="92" spans="1:3" ht="24.75" customHeight="1">
      <c r="A92" s="363"/>
      <c r="B92" s="854" t="s">
        <v>348</v>
      </c>
      <c r="C92" s="855"/>
    </row>
    <row r="93" spans="1:3" ht="24" customHeight="1">
      <c r="A93" s="363"/>
      <c r="B93" s="854" t="s">
        <v>349</v>
      </c>
      <c r="C93" s="855"/>
    </row>
    <row r="94" spans="1:3" ht="13.5" customHeight="1">
      <c r="A94" s="363"/>
      <c r="B94" s="856" t="s">
        <v>313</v>
      </c>
      <c r="C94" s="857"/>
    </row>
    <row r="95" spans="1:3" ht="11.25" customHeight="1" thickBot="1">
      <c r="A95" s="858" t="s">
        <v>344</v>
      </c>
      <c r="B95" s="859"/>
      <c r="C95" s="860"/>
    </row>
    <row r="96" spans="1:3" ht="12.75" thickTop="1" thickBot="1">
      <c r="A96" s="867" t="s">
        <v>249</v>
      </c>
      <c r="B96" s="867"/>
      <c r="C96" s="867"/>
    </row>
    <row r="97" spans="1:3">
      <c r="A97" s="203">
        <v>2</v>
      </c>
      <c r="B97" s="351" t="s">
        <v>324</v>
      </c>
      <c r="C97" s="351" t="s">
        <v>345</v>
      </c>
    </row>
    <row r="98" spans="1:3">
      <c r="A98" s="146">
        <v>3</v>
      </c>
      <c r="B98" s="352" t="s">
        <v>325</v>
      </c>
      <c r="C98" s="353" t="s">
        <v>346</v>
      </c>
    </row>
    <row r="99" spans="1:3">
      <c r="A99" s="146">
        <v>4</v>
      </c>
      <c r="B99" s="352" t="s">
        <v>326</v>
      </c>
      <c r="C99" s="353" t="s">
        <v>350</v>
      </c>
    </row>
    <row r="100" spans="1:3" ht="11.25" customHeight="1">
      <c r="A100" s="146">
        <v>5</v>
      </c>
      <c r="B100" s="352" t="s">
        <v>327</v>
      </c>
      <c r="C100" s="353" t="s">
        <v>347</v>
      </c>
    </row>
    <row r="101" spans="1:3" ht="12" customHeight="1">
      <c r="A101" s="146">
        <v>6</v>
      </c>
      <c r="B101" s="352" t="s">
        <v>342</v>
      </c>
      <c r="C101" s="353" t="s">
        <v>328</v>
      </c>
    </row>
    <row r="102" spans="1:3" ht="12" customHeight="1">
      <c r="A102" s="146">
        <v>7</v>
      </c>
      <c r="B102" s="352" t="s">
        <v>329</v>
      </c>
      <c r="C102" s="353" t="s">
        <v>343</v>
      </c>
    </row>
    <row r="103" spans="1:3">
      <c r="A103" s="146">
        <v>8</v>
      </c>
      <c r="B103" s="352" t="s">
        <v>334</v>
      </c>
      <c r="C103" s="353" t="s">
        <v>354</v>
      </c>
    </row>
    <row r="104" spans="1:3" ht="11.25" customHeight="1">
      <c r="A104" s="851" t="s">
        <v>314</v>
      </c>
      <c r="B104" s="852"/>
      <c r="C104" s="853"/>
    </row>
    <row r="105" spans="1:3" ht="12" customHeight="1">
      <c r="A105" s="363"/>
      <c r="B105" s="828" t="s">
        <v>240</v>
      </c>
      <c r="C105" s="829"/>
    </row>
    <row r="106" spans="1:3">
      <c r="A106" s="851" t="s">
        <v>489</v>
      </c>
      <c r="B106" s="852"/>
      <c r="C106" s="853"/>
    </row>
    <row r="107" spans="1:3" ht="12" customHeight="1">
      <c r="A107" s="363"/>
      <c r="B107" s="828" t="s">
        <v>491</v>
      </c>
      <c r="C107" s="829"/>
    </row>
    <row r="108" spans="1:3">
      <c r="A108" s="363"/>
      <c r="B108" s="828" t="s">
        <v>492</v>
      </c>
      <c r="C108" s="829"/>
    </row>
    <row r="109" spans="1:3">
      <c r="A109" s="363"/>
      <c r="B109" s="828" t="s">
        <v>490</v>
      </c>
      <c r="C109" s="829"/>
    </row>
    <row r="110" spans="1:3">
      <c r="A110" s="861" t="s">
        <v>724</v>
      </c>
      <c r="B110" s="861"/>
      <c r="C110" s="861"/>
    </row>
    <row r="111" spans="1:3">
      <c r="A111" s="862" t="s">
        <v>187</v>
      </c>
      <c r="B111" s="862"/>
      <c r="C111" s="862"/>
    </row>
    <row r="112" spans="1:3">
      <c r="A112" s="545">
        <v>1</v>
      </c>
      <c r="B112" s="863" t="s">
        <v>607</v>
      </c>
      <c r="C112" s="864"/>
    </row>
    <row r="113" spans="1:3">
      <c r="A113" s="545">
        <v>2</v>
      </c>
      <c r="B113" s="865" t="s">
        <v>608</v>
      </c>
      <c r="C113" s="866"/>
    </row>
    <row r="114" spans="1:3">
      <c r="A114" s="545">
        <v>3</v>
      </c>
      <c r="B114" s="863" t="s">
        <v>934</v>
      </c>
      <c r="C114" s="864"/>
    </row>
    <row r="115" spans="1:3">
      <c r="A115" s="545">
        <v>4</v>
      </c>
      <c r="B115" s="863" t="s">
        <v>933</v>
      </c>
      <c r="C115" s="864"/>
    </row>
    <row r="116" spans="1:3">
      <c r="A116" s="545">
        <v>5</v>
      </c>
      <c r="B116" s="549" t="s">
        <v>932</v>
      </c>
      <c r="C116" s="548"/>
    </row>
    <row r="117" spans="1:3">
      <c r="A117" s="545">
        <v>6</v>
      </c>
      <c r="B117" s="863" t="s">
        <v>945</v>
      </c>
      <c r="C117" s="864"/>
    </row>
    <row r="118" spans="1:3" ht="48.6" customHeight="1">
      <c r="A118" s="545">
        <v>7</v>
      </c>
      <c r="B118" s="863" t="s">
        <v>946</v>
      </c>
      <c r="C118" s="864"/>
    </row>
    <row r="119" spans="1:3">
      <c r="A119" s="522">
        <v>8</v>
      </c>
      <c r="B119" s="517" t="s">
        <v>634</v>
      </c>
      <c r="C119" s="542" t="s">
        <v>931</v>
      </c>
    </row>
    <row r="120" spans="1:3" ht="22.5">
      <c r="A120" s="545">
        <v>9.01</v>
      </c>
      <c r="B120" s="517" t="s">
        <v>518</v>
      </c>
      <c r="C120" s="518" t="s">
        <v>683</v>
      </c>
    </row>
    <row r="121" spans="1:3" ht="33.75">
      <c r="A121" s="545">
        <v>9.02</v>
      </c>
      <c r="B121" s="517" t="s">
        <v>519</v>
      </c>
      <c r="C121" s="518" t="s">
        <v>686</v>
      </c>
    </row>
    <row r="122" spans="1:3">
      <c r="A122" s="545">
        <v>9.0299999999999994</v>
      </c>
      <c r="B122" s="518" t="s">
        <v>868</v>
      </c>
      <c r="C122" s="518" t="s">
        <v>609</v>
      </c>
    </row>
    <row r="123" spans="1:3">
      <c r="A123" s="545">
        <v>9.0399999999999991</v>
      </c>
      <c r="B123" s="517" t="s">
        <v>520</v>
      </c>
      <c r="C123" s="518" t="s">
        <v>610</v>
      </c>
    </row>
    <row r="124" spans="1:3">
      <c r="A124" s="545">
        <v>9.0500000000000007</v>
      </c>
      <c r="B124" s="517" t="s">
        <v>521</v>
      </c>
      <c r="C124" s="518" t="s">
        <v>611</v>
      </c>
    </row>
    <row r="125" spans="1:3" ht="22.5">
      <c r="A125" s="545">
        <v>9.06</v>
      </c>
      <c r="B125" s="517" t="s">
        <v>522</v>
      </c>
      <c r="C125" s="518" t="s">
        <v>612</v>
      </c>
    </row>
    <row r="126" spans="1:3">
      <c r="A126" s="545">
        <v>9.07</v>
      </c>
      <c r="B126" s="547" t="s">
        <v>523</v>
      </c>
      <c r="C126" s="518" t="s">
        <v>613</v>
      </c>
    </row>
    <row r="127" spans="1:3" ht="22.5">
      <c r="A127" s="545">
        <v>9.08</v>
      </c>
      <c r="B127" s="517" t="s">
        <v>524</v>
      </c>
      <c r="C127" s="518" t="s">
        <v>614</v>
      </c>
    </row>
    <row r="128" spans="1:3" ht="22.5">
      <c r="A128" s="545">
        <v>9.09</v>
      </c>
      <c r="B128" s="517" t="s">
        <v>525</v>
      </c>
      <c r="C128" s="518" t="s">
        <v>615</v>
      </c>
    </row>
    <row r="129" spans="1:3">
      <c r="A129" s="546">
        <v>9.1</v>
      </c>
      <c r="B129" s="517" t="s">
        <v>526</v>
      </c>
      <c r="C129" s="518" t="s">
        <v>616</v>
      </c>
    </row>
    <row r="130" spans="1:3">
      <c r="A130" s="545">
        <v>9.11</v>
      </c>
      <c r="B130" s="517" t="s">
        <v>527</v>
      </c>
      <c r="C130" s="518" t="s">
        <v>617</v>
      </c>
    </row>
    <row r="131" spans="1:3">
      <c r="A131" s="545">
        <v>9.1199999999999992</v>
      </c>
      <c r="B131" s="517" t="s">
        <v>528</v>
      </c>
      <c r="C131" s="518" t="s">
        <v>618</v>
      </c>
    </row>
    <row r="132" spans="1:3">
      <c r="A132" s="545">
        <v>9.1300000000000008</v>
      </c>
      <c r="B132" s="517" t="s">
        <v>529</v>
      </c>
      <c r="C132" s="518" t="s">
        <v>619</v>
      </c>
    </row>
    <row r="133" spans="1:3">
      <c r="A133" s="545">
        <v>9.14</v>
      </c>
      <c r="B133" s="517" t="s">
        <v>530</v>
      </c>
      <c r="C133" s="518" t="s">
        <v>620</v>
      </c>
    </row>
    <row r="134" spans="1:3">
      <c r="A134" s="545">
        <v>9.15</v>
      </c>
      <c r="B134" s="517" t="s">
        <v>531</v>
      </c>
      <c r="C134" s="518" t="s">
        <v>621</v>
      </c>
    </row>
    <row r="135" spans="1:3" ht="22.5">
      <c r="A135" s="545">
        <v>9.16</v>
      </c>
      <c r="B135" s="517" t="s">
        <v>532</v>
      </c>
      <c r="C135" s="518" t="s">
        <v>622</v>
      </c>
    </row>
    <row r="136" spans="1:3">
      <c r="A136" s="545">
        <v>9.17</v>
      </c>
      <c r="B136" s="518" t="s">
        <v>533</v>
      </c>
      <c r="C136" s="518" t="s">
        <v>623</v>
      </c>
    </row>
    <row r="137" spans="1:3" ht="22.5">
      <c r="A137" s="545">
        <v>9.18</v>
      </c>
      <c r="B137" s="517" t="s">
        <v>534</v>
      </c>
      <c r="C137" s="518" t="s">
        <v>624</v>
      </c>
    </row>
    <row r="138" spans="1:3">
      <c r="A138" s="545">
        <v>9.19</v>
      </c>
      <c r="B138" s="517" t="s">
        <v>535</v>
      </c>
      <c r="C138" s="518" t="s">
        <v>625</v>
      </c>
    </row>
    <row r="139" spans="1:3">
      <c r="A139" s="546">
        <v>9.1999999999999993</v>
      </c>
      <c r="B139" s="517" t="s">
        <v>536</v>
      </c>
      <c r="C139" s="518" t="s">
        <v>626</v>
      </c>
    </row>
    <row r="140" spans="1:3">
      <c r="A140" s="545">
        <v>9.2100000000000009</v>
      </c>
      <c r="B140" s="517" t="s">
        <v>537</v>
      </c>
      <c r="C140" s="518" t="s">
        <v>627</v>
      </c>
    </row>
    <row r="141" spans="1:3">
      <c r="A141" s="545">
        <v>9.2200000000000006</v>
      </c>
      <c r="B141" s="517" t="s">
        <v>538</v>
      </c>
      <c r="C141" s="518" t="s">
        <v>628</v>
      </c>
    </row>
    <row r="142" spans="1:3" ht="22.5">
      <c r="A142" s="545">
        <v>9.23</v>
      </c>
      <c r="B142" s="517" t="s">
        <v>539</v>
      </c>
      <c r="C142" s="518" t="s">
        <v>629</v>
      </c>
    </row>
    <row r="143" spans="1:3" ht="22.5">
      <c r="A143" s="545">
        <v>9.24</v>
      </c>
      <c r="B143" s="517" t="s">
        <v>540</v>
      </c>
      <c r="C143" s="518" t="s">
        <v>630</v>
      </c>
    </row>
    <row r="144" spans="1:3">
      <c r="A144" s="545">
        <v>9.2500000000000107</v>
      </c>
      <c r="B144" s="517" t="s">
        <v>541</v>
      </c>
      <c r="C144" s="518" t="s">
        <v>631</v>
      </c>
    </row>
    <row r="145" spans="1:3" ht="22.5">
      <c r="A145" s="545">
        <v>9.2600000000000193</v>
      </c>
      <c r="B145" s="517" t="s">
        <v>632</v>
      </c>
      <c r="C145" s="544" t="s">
        <v>633</v>
      </c>
    </row>
    <row r="146" spans="1:3" s="364" customFormat="1" ht="22.5">
      <c r="A146" s="545">
        <v>9.2700000000000298</v>
      </c>
      <c r="B146" s="517" t="s">
        <v>99</v>
      </c>
      <c r="C146" s="544" t="s">
        <v>684</v>
      </c>
    </row>
    <row r="147" spans="1:3" s="364" customFormat="1">
      <c r="A147" s="523"/>
      <c r="B147" s="869" t="s">
        <v>635</v>
      </c>
      <c r="C147" s="870"/>
    </row>
    <row r="148" spans="1:3" s="364" customFormat="1">
      <c r="A148" s="522">
        <v>1</v>
      </c>
      <c r="B148" s="871" t="s">
        <v>930</v>
      </c>
      <c r="C148" s="872"/>
    </row>
    <row r="149" spans="1:3" s="364" customFormat="1">
      <c r="A149" s="522">
        <v>2</v>
      </c>
      <c r="B149" s="871" t="s">
        <v>685</v>
      </c>
      <c r="C149" s="872"/>
    </row>
    <row r="150" spans="1:3" s="364" customFormat="1">
      <c r="A150" s="522">
        <v>3</v>
      </c>
      <c r="B150" s="871" t="s">
        <v>682</v>
      </c>
      <c r="C150" s="872"/>
    </row>
    <row r="151" spans="1:3" s="364" customFormat="1">
      <c r="A151" s="523"/>
      <c r="B151" s="869" t="s">
        <v>636</v>
      </c>
      <c r="C151" s="870"/>
    </row>
    <row r="152" spans="1:3" s="364" customFormat="1">
      <c r="A152" s="522">
        <v>1</v>
      </c>
      <c r="B152" s="874" t="s">
        <v>929</v>
      </c>
      <c r="C152" s="877"/>
    </row>
    <row r="153" spans="1:3" s="364" customFormat="1">
      <c r="A153" s="522">
        <v>2</v>
      </c>
      <c r="B153" s="517" t="s">
        <v>866</v>
      </c>
      <c r="C153" s="542" t="s">
        <v>950</v>
      </c>
    </row>
    <row r="154" spans="1:3" ht="22.5">
      <c r="A154" s="522">
        <v>3</v>
      </c>
      <c r="B154" s="517" t="s">
        <v>865</v>
      </c>
      <c r="C154" s="542" t="s">
        <v>928</v>
      </c>
    </row>
    <row r="155" spans="1:3">
      <c r="A155" s="522">
        <v>4</v>
      </c>
      <c r="B155" s="517" t="s">
        <v>511</v>
      </c>
      <c r="C155" s="517" t="s">
        <v>951</v>
      </c>
    </row>
    <row r="156" spans="1:3" ht="24.95" customHeight="1">
      <c r="A156" s="523"/>
      <c r="B156" s="869" t="s">
        <v>637</v>
      </c>
      <c r="C156" s="870"/>
    </row>
    <row r="157" spans="1:3" ht="33.75">
      <c r="A157" s="522"/>
      <c r="B157" s="517" t="s">
        <v>917</v>
      </c>
      <c r="C157" s="524" t="s">
        <v>952</v>
      </c>
    </row>
    <row r="158" spans="1:3">
      <c r="A158" s="523"/>
      <c r="B158" s="869" t="s">
        <v>638</v>
      </c>
      <c r="C158" s="870"/>
    </row>
    <row r="159" spans="1:3" ht="39" customHeight="1">
      <c r="A159" s="523"/>
      <c r="B159" s="871" t="s">
        <v>927</v>
      </c>
      <c r="C159" s="872"/>
    </row>
    <row r="160" spans="1:3">
      <c r="A160" s="523" t="s">
        <v>639</v>
      </c>
      <c r="B160" s="543" t="s">
        <v>549</v>
      </c>
      <c r="C160" s="535" t="s">
        <v>640</v>
      </c>
    </row>
    <row r="161" spans="1:3">
      <c r="A161" s="523" t="s">
        <v>369</v>
      </c>
      <c r="B161" s="540" t="s">
        <v>550</v>
      </c>
      <c r="C161" s="542" t="s">
        <v>926</v>
      </c>
    </row>
    <row r="162" spans="1:3" ht="22.5">
      <c r="A162" s="523" t="s">
        <v>376</v>
      </c>
      <c r="B162" s="535" t="s">
        <v>551</v>
      </c>
      <c r="C162" s="542" t="s">
        <v>641</v>
      </c>
    </row>
    <row r="163" spans="1:3">
      <c r="A163" s="523" t="s">
        <v>642</v>
      </c>
      <c r="B163" s="540" t="s">
        <v>552</v>
      </c>
      <c r="C163" s="541" t="s">
        <v>643</v>
      </c>
    </row>
    <row r="164" spans="1:3" ht="22.5">
      <c r="A164" s="523" t="s">
        <v>644</v>
      </c>
      <c r="B164" s="540" t="s">
        <v>881</v>
      </c>
      <c r="C164" s="534" t="s">
        <v>925</v>
      </c>
    </row>
    <row r="165" spans="1:3" ht="22.5">
      <c r="A165" s="523" t="s">
        <v>377</v>
      </c>
      <c r="B165" s="540" t="s">
        <v>553</v>
      </c>
      <c r="C165" s="534" t="s">
        <v>646</v>
      </c>
    </row>
    <row r="166" spans="1:3" ht="22.5">
      <c r="A166" s="523" t="s">
        <v>645</v>
      </c>
      <c r="B166" s="538" t="s">
        <v>556</v>
      </c>
      <c r="C166" s="539" t="s">
        <v>653</v>
      </c>
    </row>
    <row r="167" spans="1:3" ht="22.5">
      <c r="A167" s="523" t="s">
        <v>647</v>
      </c>
      <c r="B167" s="538" t="s">
        <v>554</v>
      </c>
      <c r="C167" s="534" t="s">
        <v>649</v>
      </c>
    </row>
    <row r="168" spans="1:3" ht="26.45" customHeight="1">
      <c r="A168" s="523" t="s">
        <v>648</v>
      </c>
      <c r="B168" s="538" t="s">
        <v>555</v>
      </c>
      <c r="C168" s="539" t="s">
        <v>651</v>
      </c>
    </row>
    <row r="169" spans="1:3" ht="22.5">
      <c r="A169" s="523" t="s">
        <v>650</v>
      </c>
      <c r="B169" s="518" t="s">
        <v>557</v>
      </c>
      <c r="C169" s="539" t="s">
        <v>655</v>
      </c>
    </row>
    <row r="170" spans="1:3" ht="22.5">
      <c r="A170" s="523" t="s">
        <v>652</v>
      </c>
      <c r="B170" s="538" t="s">
        <v>558</v>
      </c>
      <c r="C170" s="537" t="s">
        <v>656</v>
      </c>
    </row>
    <row r="171" spans="1:3">
      <c r="A171" s="523" t="s">
        <v>654</v>
      </c>
      <c r="B171" s="536" t="s">
        <v>559</v>
      </c>
      <c r="C171" s="535" t="s">
        <v>657</v>
      </c>
    </row>
    <row r="172" spans="1:3" ht="22.5">
      <c r="A172" s="523"/>
      <c r="B172" s="534" t="s">
        <v>924</v>
      </c>
      <c r="C172" s="518" t="s">
        <v>658</v>
      </c>
    </row>
    <row r="173" spans="1:3" ht="22.5">
      <c r="A173" s="523"/>
      <c r="B173" s="534" t="s">
        <v>923</v>
      </c>
      <c r="C173" s="518" t="s">
        <v>659</v>
      </c>
    </row>
    <row r="174" spans="1:3" ht="22.5">
      <c r="A174" s="523"/>
      <c r="B174" s="534" t="s">
        <v>922</v>
      </c>
      <c r="C174" s="518" t="s">
        <v>660</v>
      </c>
    </row>
    <row r="175" spans="1:3">
      <c r="A175" s="523"/>
      <c r="B175" s="869" t="s">
        <v>661</v>
      </c>
      <c r="C175" s="870"/>
    </row>
    <row r="176" spans="1:3">
      <c r="A176" s="523"/>
      <c r="B176" s="871" t="s">
        <v>921</v>
      </c>
      <c r="C176" s="872"/>
    </row>
    <row r="177" spans="1:3">
      <c r="A177" s="522">
        <v>1</v>
      </c>
      <c r="B177" s="518" t="s">
        <v>563</v>
      </c>
      <c r="C177" s="518" t="s">
        <v>563</v>
      </c>
    </row>
    <row r="178" spans="1:3" ht="33.75">
      <c r="A178" s="522">
        <v>2</v>
      </c>
      <c r="B178" s="518" t="s">
        <v>662</v>
      </c>
      <c r="C178" s="518" t="s">
        <v>663</v>
      </c>
    </row>
    <row r="179" spans="1:3">
      <c r="A179" s="522">
        <v>3</v>
      </c>
      <c r="B179" s="518" t="s">
        <v>565</v>
      </c>
      <c r="C179" s="518" t="s">
        <v>664</v>
      </c>
    </row>
    <row r="180" spans="1:3" ht="22.5">
      <c r="A180" s="522">
        <v>4</v>
      </c>
      <c r="B180" s="518" t="s">
        <v>566</v>
      </c>
      <c r="C180" s="518" t="s">
        <v>665</v>
      </c>
    </row>
    <row r="181" spans="1:3" ht="22.5">
      <c r="A181" s="522">
        <v>5</v>
      </c>
      <c r="B181" s="518" t="s">
        <v>567</v>
      </c>
      <c r="C181" s="518" t="s">
        <v>687</v>
      </c>
    </row>
    <row r="182" spans="1:3" ht="45">
      <c r="A182" s="522">
        <v>6</v>
      </c>
      <c r="B182" s="518" t="s">
        <v>568</v>
      </c>
      <c r="C182" s="518" t="s">
        <v>666</v>
      </c>
    </row>
    <row r="183" spans="1:3">
      <c r="A183" s="523"/>
      <c r="B183" s="869" t="s">
        <v>667</v>
      </c>
      <c r="C183" s="870"/>
    </row>
    <row r="184" spans="1:3">
      <c r="A184" s="523"/>
      <c r="B184" s="873" t="s">
        <v>920</v>
      </c>
      <c r="C184" s="874"/>
    </row>
    <row r="185" spans="1:3" ht="22.5">
      <c r="A185" s="523">
        <v>1.1000000000000001</v>
      </c>
      <c r="B185" s="533" t="s">
        <v>573</v>
      </c>
      <c r="C185" s="518" t="s">
        <v>668</v>
      </c>
    </row>
    <row r="186" spans="1:3" ht="50.1" customHeight="1">
      <c r="A186" s="523" t="s">
        <v>157</v>
      </c>
      <c r="B186" s="519" t="s">
        <v>574</v>
      </c>
      <c r="C186" s="518" t="s">
        <v>669</v>
      </c>
    </row>
    <row r="187" spans="1:3">
      <c r="A187" s="523" t="s">
        <v>575</v>
      </c>
      <c r="B187" s="532" t="s">
        <v>576</v>
      </c>
      <c r="C187" s="875" t="s">
        <v>919</v>
      </c>
    </row>
    <row r="188" spans="1:3">
      <c r="A188" s="523" t="s">
        <v>577</v>
      </c>
      <c r="B188" s="532" t="s">
        <v>578</v>
      </c>
      <c r="C188" s="875"/>
    </row>
    <row r="189" spans="1:3">
      <c r="A189" s="523" t="s">
        <v>579</v>
      </c>
      <c r="B189" s="532" t="s">
        <v>580</v>
      </c>
      <c r="C189" s="875"/>
    </row>
    <row r="190" spans="1:3">
      <c r="A190" s="523" t="s">
        <v>581</v>
      </c>
      <c r="B190" s="532" t="s">
        <v>582</v>
      </c>
      <c r="C190" s="875"/>
    </row>
    <row r="191" spans="1:3" ht="25.5" customHeight="1">
      <c r="A191" s="523">
        <v>1.2</v>
      </c>
      <c r="B191" s="531" t="s">
        <v>895</v>
      </c>
      <c r="C191" s="517" t="s">
        <v>953</v>
      </c>
    </row>
    <row r="192" spans="1:3" ht="22.5">
      <c r="A192" s="523" t="s">
        <v>584</v>
      </c>
      <c r="B192" s="526" t="s">
        <v>585</v>
      </c>
      <c r="C192" s="529" t="s">
        <v>670</v>
      </c>
    </row>
    <row r="193" spans="1:4" ht="22.5">
      <c r="A193" s="523" t="s">
        <v>586</v>
      </c>
      <c r="B193" s="530" t="s">
        <v>587</v>
      </c>
      <c r="C193" s="529" t="s">
        <v>671</v>
      </c>
    </row>
    <row r="194" spans="1:4" ht="26.1" customHeight="1">
      <c r="A194" s="523" t="s">
        <v>588</v>
      </c>
      <c r="B194" s="528" t="s">
        <v>589</v>
      </c>
      <c r="C194" s="517" t="s">
        <v>672</v>
      </c>
    </row>
    <row r="195" spans="1:4" ht="22.5">
      <c r="A195" s="523" t="s">
        <v>590</v>
      </c>
      <c r="B195" s="527" t="s">
        <v>591</v>
      </c>
      <c r="C195" s="517" t="s">
        <v>673</v>
      </c>
      <c r="D195" s="365"/>
    </row>
    <row r="196" spans="1:4" ht="22.5">
      <c r="A196" s="523">
        <v>1.4</v>
      </c>
      <c r="B196" s="526" t="s">
        <v>680</v>
      </c>
      <c r="C196" s="525" t="s">
        <v>674</v>
      </c>
      <c r="D196" s="366"/>
    </row>
    <row r="197" spans="1:4" ht="12.75">
      <c r="A197" s="523">
        <v>1.5</v>
      </c>
      <c r="B197" s="526" t="s">
        <v>681</v>
      </c>
      <c r="C197" s="525" t="s">
        <v>674</v>
      </c>
      <c r="D197" s="367"/>
    </row>
    <row r="198" spans="1:4" ht="12.75">
      <c r="A198" s="523"/>
      <c r="B198" s="861" t="s">
        <v>675</v>
      </c>
      <c r="C198" s="861"/>
      <c r="D198" s="367"/>
    </row>
    <row r="199" spans="1:4" ht="12.75">
      <c r="A199" s="523"/>
      <c r="B199" s="873" t="s">
        <v>918</v>
      </c>
      <c r="C199" s="873"/>
      <c r="D199" s="367"/>
    </row>
    <row r="200" spans="1:4" ht="12.75">
      <c r="A200" s="522"/>
      <c r="B200" s="517" t="s">
        <v>917</v>
      </c>
      <c r="C200" s="524" t="s">
        <v>950</v>
      </c>
      <c r="D200" s="367"/>
    </row>
    <row r="201" spans="1:4" ht="12.75">
      <c r="A201" s="523"/>
      <c r="B201" s="861" t="s">
        <v>676</v>
      </c>
      <c r="C201" s="861"/>
      <c r="D201" s="368"/>
    </row>
    <row r="202" spans="1:4" ht="12.75">
      <c r="A202" s="522"/>
      <c r="B202" s="873" t="s">
        <v>916</v>
      </c>
      <c r="C202" s="873"/>
      <c r="D202" s="369"/>
    </row>
    <row r="203" spans="1:4" ht="12.75">
      <c r="B203" s="861" t="s">
        <v>714</v>
      </c>
      <c r="C203" s="861"/>
      <c r="D203" s="370"/>
    </row>
    <row r="204" spans="1:4" ht="22.5">
      <c r="A204" s="519">
        <v>1</v>
      </c>
      <c r="B204" s="517" t="s">
        <v>690</v>
      </c>
      <c r="C204" s="517" t="s">
        <v>702</v>
      </c>
      <c r="D204" s="369"/>
    </row>
    <row r="205" spans="1:4" ht="18" customHeight="1">
      <c r="A205" s="519">
        <v>2</v>
      </c>
      <c r="B205" s="517" t="s">
        <v>691</v>
      </c>
      <c r="C205" s="517" t="s">
        <v>703</v>
      </c>
      <c r="D205" s="370"/>
    </row>
    <row r="206" spans="1:4" ht="22.5">
      <c r="A206" s="519">
        <v>3</v>
      </c>
      <c r="B206" s="517" t="s">
        <v>692</v>
      </c>
      <c r="C206" s="517" t="s">
        <v>704</v>
      </c>
      <c r="D206" s="371"/>
    </row>
    <row r="207" spans="1:4" ht="12.75">
      <c r="A207" s="519">
        <v>4</v>
      </c>
      <c r="B207" s="517" t="s">
        <v>693</v>
      </c>
      <c r="C207" s="517" t="s">
        <v>705</v>
      </c>
      <c r="D207" s="371"/>
    </row>
    <row r="208" spans="1:4" ht="22.5">
      <c r="A208" s="519">
        <v>5</v>
      </c>
      <c r="B208" s="517" t="s">
        <v>694</v>
      </c>
      <c r="C208" s="517" t="s">
        <v>706</v>
      </c>
    </row>
    <row r="209" spans="1:3" ht="24.6" customHeight="1">
      <c r="A209" s="519">
        <v>6</v>
      </c>
      <c r="B209" s="517" t="s">
        <v>695</v>
      </c>
      <c r="C209" s="517" t="s">
        <v>707</v>
      </c>
    </row>
    <row r="210" spans="1:3" ht="22.5">
      <c r="A210" s="519">
        <v>7</v>
      </c>
      <c r="B210" s="517" t="s">
        <v>696</v>
      </c>
      <c r="C210" s="517" t="s">
        <v>708</v>
      </c>
    </row>
    <row r="211" spans="1:3">
      <c r="A211" s="519">
        <v>7.1</v>
      </c>
      <c r="B211" s="521" t="s">
        <v>697</v>
      </c>
      <c r="C211" s="517" t="s">
        <v>709</v>
      </c>
    </row>
    <row r="212" spans="1:3" ht="22.5">
      <c r="A212" s="519">
        <v>7.2</v>
      </c>
      <c r="B212" s="521" t="s">
        <v>698</v>
      </c>
      <c r="C212" s="517" t="s">
        <v>710</v>
      </c>
    </row>
    <row r="213" spans="1:3">
      <c r="A213" s="519">
        <v>7.3</v>
      </c>
      <c r="B213" s="520" t="s">
        <v>699</v>
      </c>
      <c r="C213" s="517" t="s">
        <v>711</v>
      </c>
    </row>
    <row r="214" spans="1:3" ht="39.6" customHeight="1">
      <c r="A214" s="519">
        <v>8</v>
      </c>
      <c r="B214" s="517" t="s">
        <v>700</v>
      </c>
      <c r="C214" s="517" t="s">
        <v>712</v>
      </c>
    </row>
    <row r="215" spans="1:3">
      <c r="A215" s="519">
        <v>9</v>
      </c>
      <c r="B215" s="517" t="s">
        <v>701</v>
      </c>
      <c r="C215" s="517" t="s">
        <v>713</v>
      </c>
    </row>
    <row r="216" spans="1:3" ht="22.5">
      <c r="A216" s="557">
        <v>10.1</v>
      </c>
      <c r="B216" s="558" t="s">
        <v>721</v>
      </c>
      <c r="C216" s="550" t="s">
        <v>722</v>
      </c>
    </row>
    <row r="217" spans="1:3">
      <c r="A217" s="876"/>
      <c r="B217" s="559" t="s">
        <v>908</v>
      </c>
      <c r="C217" s="517" t="s">
        <v>915</v>
      </c>
    </row>
    <row r="218" spans="1:3">
      <c r="A218" s="876"/>
      <c r="B218" s="518" t="s">
        <v>572</v>
      </c>
      <c r="C218" s="517" t="s">
        <v>914</v>
      </c>
    </row>
    <row r="219" spans="1:3">
      <c r="A219" s="876"/>
      <c r="B219" s="518" t="s">
        <v>907</v>
      </c>
      <c r="C219" s="517" t="s">
        <v>954</v>
      </c>
    </row>
    <row r="220" spans="1:3">
      <c r="A220" s="876"/>
      <c r="B220" s="518" t="s">
        <v>715</v>
      </c>
      <c r="C220" s="517" t="s">
        <v>913</v>
      </c>
    </row>
    <row r="221" spans="1:3" ht="22.5">
      <c r="A221" s="876"/>
      <c r="B221" s="518" t="s">
        <v>719</v>
      </c>
      <c r="C221" s="518" t="s">
        <v>912</v>
      </c>
    </row>
    <row r="222" spans="1:3" ht="33.75">
      <c r="A222" s="876"/>
      <c r="B222" s="518" t="s">
        <v>718</v>
      </c>
      <c r="C222" s="517" t="s">
        <v>911</v>
      </c>
    </row>
    <row r="223" spans="1:3">
      <c r="A223" s="876"/>
      <c r="B223" s="518" t="s">
        <v>955</v>
      </c>
      <c r="C223" s="517" t="s">
        <v>910</v>
      </c>
    </row>
    <row r="224" spans="1:3" ht="22.5">
      <c r="A224" s="876"/>
      <c r="B224" s="518" t="s">
        <v>956</v>
      </c>
      <c r="C224" s="517" t="s">
        <v>909</v>
      </c>
    </row>
    <row r="225" spans="1:3" ht="12.75">
      <c r="A225" s="551"/>
      <c r="B225" s="552"/>
      <c r="C225" s="553"/>
    </row>
    <row r="226" spans="1:3" ht="12.75">
      <c r="A226" s="551"/>
      <c r="B226" s="553"/>
      <c r="C226" s="553"/>
    </row>
    <row r="227" spans="1:3" ht="12.75">
      <c r="A227" s="551"/>
      <c r="B227" s="553"/>
      <c r="C227" s="553"/>
    </row>
    <row r="228" spans="1:3" ht="12.75">
      <c r="A228" s="551"/>
      <c r="B228" s="554"/>
      <c r="C228" s="553"/>
    </row>
    <row r="229" spans="1:3" ht="12.75">
      <c r="A229" s="868"/>
      <c r="B229" s="555"/>
      <c r="C229" s="553"/>
    </row>
    <row r="230" spans="1:3" ht="12.75">
      <c r="A230" s="868"/>
      <c r="B230" s="555"/>
      <c r="C230" s="553"/>
    </row>
    <row r="231" spans="1:3" ht="12.75">
      <c r="A231" s="868"/>
      <c r="B231" s="555"/>
      <c r="C231" s="553"/>
    </row>
    <row r="232" spans="1:3" ht="12.75">
      <c r="A232" s="868"/>
      <c r="B232" s="555"/>
      <c r="C232" s="556"/>
    </row>
    <row r="233" spans="1:3" ht="40.5" customHeight="1">
      <c r="A233" s="868"/>
      <c r="B233" s="555"/>
      <c r="C233" s="553"/>
    </row>
    <row r="234" spans="1:3" ht="24" customHeight="1">
      <c r="A234" s="868"/>
      <c r="B234" s="555"/>
      <c r="C234" s="553"/>
    </row>
    <row r="235" spans="1:3" ht="12.75">
      <c r="A235" s="868"/>
      <c r="B235" s="555"/>
      <c r="C235" s="553"/>
    </row>
  </sheetData>
  <mergeCells count="131">
    <mergeCell ref="B156:C156"/>
    <mergeCell ref="B158:C158"/>
    <mergeCell ref="B159:C159"/>
    <mergeCell ref="B115:C115"/>
    <mergeCell ref="B117:C117"/>
    <mergeCell ref="B118:C118"/>
    <mergeCell ref="B147:C147"/>
    <mergeCell ref="B148:C148"/>
    <mergeCell ref="B149:C149"/>
    <mergeCell ref="B150:C150"/>
    <mergeCell ref="B151:C151"/>
    <mergeCell ref="B152:C152"/>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09:C109"/>
    <mergeCell ref="A110:C110"/>
    <mergeCell ref="A111:C111"/>
    <mergeCell ref="B112:C112"/>
    <mergeCell ref="B113:C113"/>
    <mergeCell ref="B114:C114"/>
    <mergeCell ref="A96:C96"/>
    <mergeCell ref="A104:C104"/>
    <mergeCell ref="B105:C105"/>
    <mergeCell ref="A106:C106"/>
    <mergeCell ref="B107:C107"/>
    <mergeCell ref="B108:C108"/>
    <mergeCell ref="B90:C90"/>
    <mergeCell ref="B91:C91"/>
    <mergeCell ref="B92:C92"/>
    <mergeCell ref="B93:C93"/>
    <mergeCell ref="B94:C94"/>
    <mergeCell ref="A95:C95"/>
    <mergeCell ref="B84:C84"/>
    <mergeCell ref="B85:C85"/>
    <mergeCell ref="B86:C86"/>
    <mergeCell ref="A87:C87"/>
    <mergeCell ref="B88:C88"/>
    <mergeCell ref="B89:C89"/>
    <mergeCell ref="B78:C78"/>
    <mergeCell ref="A79:C79"/>
    <mergeCell ref="B80:C80"/>
    <mergeCell ref="B81:C81"/>
    <mergeCell ref="B82:C82"/>
    <mergeCell ref="B83:C83"/>
    <mergeCell ref="B72:C72"/>
    <mergeCell ref="B73:C73"/>
    <mergeCell ref="B74:C74"/>
    <mergeCell ref="A75:C75"/>
    <mergeCell ref="B76:C76"/>
    <mergeCell ref="B77:C77"/>
    <mergeCell ref="A66:C66"/>
    <mergeCell ref="B67:C67"/>
    <mergeCell ref="B68:C68"/>
    <mergeCell ref="B69:C69"/>
    <mergeCell ref="B70:C70"/>
    <mergeCell ref="B71:C71"/>
    <mergeCell ref="B60:C60"/>
    <mergeCell ref="B61:C61"/>
    <mergeCell ref="B62:C62"/>
    <mergeCell ref="B63:C63"/>
    <mergeCell ref="A64:C64"/>
    <mergeCell ref="B65:C65"/>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13">
    <cfRule type="duplicateValues" dxfId="7" priority="1"/>
    <cfRule type="duplicateValues" dxfId="6" priority="2"/>
    <cfRule type="duplicateValues" dxfId="5" priority="3"/>
    <cfRule type="duplicateValues" dxfId="4" priority="4"/>
  </conditionalFormatting>
  <conditionalFormatting sqref="B225">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U45"/>
  <sheetViews>
    <sheetView zoomScale="85" zoomScaleNormal="85" workbookViewId="0"/>
  </sheetViews>
  <sheetFormatPr defaultRowHeight="15"/>
  <cols>
    <col min="2" max="2" width="66.5703125" customWidth="1"/>
    <col min="3" max="8" width="17.85546875" style="601" customWidth="1"/>
    <col min="9" max="9" width="15.28515625" style="598" bestFit="1" customWidth="1"/>
    <col min="10" max="10" width="14.5703125" style="598" bestFit="1" customWidth="1"/>
    <col min="11" max="12" width="15.28515625" style="598" bestFit="1" customWidth="1"/>
    <col min="13" max="13" width="14.5703125" style="598" bestFit="1" customWidth="1"/>
    <col min="14" max="14" width="15.28515625" style="598" bestFit="1" customWidth="1"/>
    <col min="15" max="20" width="8.85546875" style="598" bestFit="1" customWidth="1"/>
    <col min="21" max="21" width="8.7109375" style="598"/>
  </cols>
  <sheetData>
    <row r="1" spans="1:8" ht="15.75">
      <c r="A1" s="12" t="s">
        <v>108</v>
      </c>
      <c r="B1" s="279" t="str">
        <f>Info!C2</f>
        <v>სს თიბისი ბანკი</v>
      </c>
      <c r="C1" s="599"/>
      <c r="D1" s="600"/>
      <c r="E1" s="600"/>
      <c r="F1" s="600"/>
      <c r="G1" s="600"/>
    </row>
    <row r="2" spans="1:8" ht="15.75">
      <c r="A2" s="12" t="s">
        <v>109</v>
      </c>
      <c r="B2" s="311">
        <f>'1. key ratios'!B2</f>
        <v>45291</v>
      </c>
      <c r="C2" s="602"/>
      <c r="D2" s="603"/>
      <c r="E2" s="603"/>
      <c r="F2" s="603"/>
      <c r="G2" s="603"/>
      <c r="H2" s="604"/>
    </row>
    <row r="3" spans="1:8" ht="15.75">
      <c r="A3" s="12"/>
      <c r="B3" s="11"/>
      <c r="C3" s="602"/>
      <c r="D3" s="603"/>
      <c r="E3" s="603"/>
      <c r="F3" s="603"/>
      <c r="G3" s="603"/>
      <c r="H3" s="604"/>
    </row>
    <row r="4" spans="1:8">
      <c r="A4" s="718" t="s">
        <v>25</v>
      </c>
      <c r="B4" s="716" t="s">
        <v>166</v>
      </c>
      <c r="C4" s="714" t="s">
        <v>114</v>
      </c>
      <c r="D4" s="714"/>
      <c r="E4" s="714"/>
      <c r="F4" s="714" t="s">
        <v>115</v>
      </c>
      <c r="G4" s="714"/>
      <c r="H4" s="715"/>
    </row>
    <row r="5" spans="1:8" ht="15.6" customHeight="1">
      <c r="A5" s="719"/>
      <c r="B5" s="717"/>
      <c r="C5" s="613" t="s">
        <v>26</v>
      </c>
      <c r="D5" s="613" t="s">
        <v>88</v>
      </c>
      <c r="E5" s="613" t="s">
        <v>66</v>
      </c>
      <c r="F5" s="613" t="s">
        <v>26</v>
      </c>
      <c r="G5" s="613" t="s">
        <v>88</v>
      </c>
      <c r="H5" s="613" t="s">
        <v>66</v>
      </c>
    </row>
    <row r="6" spans="1:8">
      <c r="A6" s="421">
        <v>1</v>
      </c>
      <c r="B6" s="399" t="s">
        <v>776</v>
      </c>
      <c r="C6" s="610">
        <f>SUM(C7:C12)</f>
        <v>1775098365.9699984</v>
      </c>
      <c r="D6" s="610">
        <f>SUM(D7:D12)</f>
        <v>850454276.22999966</v>
      </c>
      <c r="E6" s="611">
        <f>C6+D6</f>
        <v>2625552642.1999979</v>
      </c>
      <c r="F6" s="610">
        <f>SUM(F7:F12)</f>
        <v>1514626882.8998032</v>
      </c>
      <c r="G6" s="610">
        <f>SUM(G7:G12)</f>
        <v>628144909.44319987</v>
      </c>
      <c r="H6" s="611">
        <f>F6+G6</f>
        <v>2142771792.343003</v>
      </c>
    </row>
    <row r="7" spans="1:8">
      <c r="A7" s="421">
        <v>1.1000000000000001</v>
      </c>
      <c r="B7" s="400" t="s">
        <v>730</v>
      </c>
      <c r="C7" s="610">
        <v>0</v>
      </c>
      <c r="D7" s="610">
        <v>0</v>
      </c>
      <c r="E7" s="611">
        <f t="shared" ref="E7:E45" si="0">C7+D7</f>
        <v>0</v>
      </c>
      <c r="F7" s="610">
        <v>0</v>
      </c>
      <c r="G7" s="610">
        <v>0</v>
      </c>
      <c r="H7" s="611">
        <f t="shared" ref="H7:H45" si="1">F7+G7</f>
        <v>0</v>
      </c>
    </row>
    <row r="8" spans="1:8" ht="21">
      <c r="A8" s="421">
        <v>1.2</v>
      </c>
      <c r="B8" s="400" t="s">
        <v>777</v>
      </c>
      <c r="C8" s="610">
        <v>0</v>
      </c>
      <c r="D8" s="610">
        <v>0</v>
      </c>
      <c r="E8" s="611">
        <f t="shared" si="0"/>
        <v>0</v>
      </c>
      <c r="F8" s="610">
        <v>0</v>
      </c>
      <c r="G8" s="610">
        <v>0</v>
      </c>
      <c r="H8" s="611">
        <f t="shared" si="1"/>
        <v>0</v>
      </c>
    </row>
    <row r="9" spans="1:8" ht="21.6" customHeight="1">
      <c r="A9" s="421">
        <v>1.3</v>
      </c>
      <c r="B9" s="391" t="s">
        <v>778</v>
      </c>
      <c r="C9" s="610">
        <v>0</v>
      </c>
      <c r="D9" s="610">
        <v>0</v>
      </c>
      <c r="E9" s="611">
        <f t="shared" si="0"/>
        <v>0</v>
      </c>
      <c r="F9" s="610">
        <v>0</v>
      </c>
      <c r="G9" s="610">
        <v>0</v>
      </c>
      <c r="H9" s="611">
        <f t="shared" si="1"/>
        <v>0</v>
      </c>
    </row>
    <row r="10" spans="1:8" ht="21">
      <c r="A10" s="421">
        <v>1.4</v>
      </c>
      <c r="B10" s="391" t="s">
        <v>734</v>
      </c>
      <c r="C10" s="610">
        <v>277733472.2700001</v>
      </c>
      <c r="D10" s="610">
        <v>13180564.069999998</v>
      </c>
      <c r="E10" s="611">
        <f t="shared" si="0"/>
        <v>290914036.34000009</v>
      </c>
      <c r="F10" s="610">
        <v>190535638.13</v>
      </c>
      <c r="G10" s="610">
        <v>10831401</v>
      </c>
      <c r="H10" s="611">
        <f t="shared" si="1"/>
        <v>201367039.13</v>
      </c>
    </row>
    <row r="11" spans="1:8">
      <c r="A11" s="421">
        <v>1.5</v>
      </c>
      <c r="B11" s="391" t="s">
        <v>737</v>
      </c>
      <c r="C11" s="610">
        <v>1497364893.6999984</v>
      </c>
      <c r="D11" s="610">
        <v>837273712.15999961</v>
      </c>
      <c r="E11" s="611">
        <f t="shared" si="0"/>
        <v>2334638605.8599977</v>
      </c>
      <c r="F11" s="610">
        <v>1324091244.769803</v>
      </c>
      <c r="G11" s="610">
        <v>617313508.44319987</v>
      </c>
      <c r="H11" s="611">
        <f t="shared" si="1"/>
        <v>1941404753.2130029</v>
      </c>
    </row>
    <row r="12" spans="1:8">
      <c r="A12" s="421">
        <v>1.6</v>
      </c>
      <c r="B12" s="392" t="s">
        <v>99</v>
      </c>
      <c r="C12" s="610">
        <v>0</v>
      </c>
      <c r="D12" s="610">
        <v>0</v>
      </c>
      <c r="E12" s="611">
        <f t="shared" si="0"/>
        <v>0</v>
      </c>
      <c r="F12" s="610">
        <v>0</v>
      </c>
      <c r="G12" s="610">
        <v>0</v>
      </c>
      <c r="H12" s="611">
        <f t="shared" si="1"/>
        <v>0</v>
      </c>
    </row>
    <row r="13" spans="1:8">
      <c r="A13" s="421">
        <v>2</v>
      </c>
      <c r="B13" s="401" t="s">
        <v>779</v>
      </c>
      <c r="C13" s="610">
        <f>SUM(C14:C17)</f>
        <v>-988569949.20000017</v>
      </c>
      <c r="D13" s="610">
        <f>SUM(D14:D17)</f>
        <v>-302566750.57999986</v>
      </c>
      <c r="E13" s="611">
        <f t="shared" si="0"/>
        <v>-1291136699.78</v>
      </c>
      <c r="F13" s="610">
        <f>SUM(F14:F17)</f>
        <v>-706971623.76589978</v>
      </c>
      <c r="G13" s="610">
        <f>SUM(G14:G17)</f>
        <v>-288566788.79159987</v>
      </c>
      <c r="H13" s="611">
        <f t="shared" si="1"/>
        <v>-995538412.55749965</v>
      </c>
    </row>
    <row r="14" spans="1:8">
      <c r="A14" s="421">
        <v>2.1</v>
      </c>
      <c r="B14" s="391" t="s">
        <v>780</v>
      </c>
      <c r="C14" s="610">
        <v>0</v>
      </c>
      <c r="D14" s="610">
        <v>0</v>
      </c>
      <c r="E14" s="611">
        <f t="shared" si="0"/>
        <v>0</v>
      </c>
      <c r="F14" s="610">
        <v>0</v>
      </c>
      <c r="G14" s="610">
        <v>0</v>
      </c>
      <c r="H14" s="611">
        <f t="shared" si="1"/>
        <v>0</v>
      </c>
    </row>
    <row r="15" spans="1:8" ht="24.6" customHeight="1">
      <c r="A15" s="421">
        <v>2.2000000000000002</v>
      </c>
      <c r="B15" s="391" t="s">
        <v>781</v>
      </c>
      <c r="C15" s="610">
        <v>0</v>
      </c>
      <c r="D15" s="610">
        <v>0</v>
      </c>
      <c r="E15" s="611">
        <f t="shared" si="0"/>
        <v>0</v>
      </c>
      <c r="F15" s="610">
        <v>0</v>
      </c>
      <c r="G15" s="610">
        <v>0</v>
      </c>
      <c r="H15" s="611">
        <f t="shared" si="1"/>
        <v>0</v>
      </c>
    </row>
    <row r="16" spans="1:8" ht="20.45" customHeight="1">
      <c r="A16" s="421">
        <v>2.2999999999999998</v>
      </c>
      <c r="B16" s="391" t="s">
        <v>782</v>
      </c>
      <c r="C16" s="610">
        <v>-988569949.20000017</v>
      </c>
      <c r="D16" s="610">
        <v>-302566750.57999986</v>
      </c>
      <c r="E16" s="611">
        <f t="shared" si="0"/>
        <v>-1291136699.78</v>
      </c>
      <c r="F16" s="610">
        <v>-706971623.76589978</v>
      </c>
      <c r="G16" s="610">
        <v>-288566788.79159987</v>
      </c>
      <c r="H16" s="611">
        <f t="shared" si="1"/>
        <v>-995538412.55749965</v>
      </c>
    </row>
    <row r="17" spans="1:8">
      <c r="A17" s="421">
        <v>2.4</v>
      </c>
      <c r="B17" s="391" t="s">
        <v>783</v>
      </c>
      <c r="C17" s="610">
        <v>0</v>
      </c>
      <c r="D17" s="610">
        <v>0</v>
      </c>
      <c r="E17" s="611">
        <f t="shared" si="0"/>
        <v>0</v>
      </c>
      <c r="F17" s="610">
        <v>0</v>
      </c>
      <c r="G17" s="610">
        <v>0</v>
      </c>
      <c r="H17" s="611">
        <f t="shared" si="1"/>
        <v>0</v>
      </c>
    </row>
    <row r="18" spans="1:8">
      <c r="A18" s="421">
        <v>3</v>
      </c>
      <c r="B18" s="401" t="s">
        <v>784</v>
      </c>
      <c r="C18" s="610">
        <v>20000149.870000001</v>
      </c>
      <c r="D18" s="610">
        <v>0</v>
      </c>
      <c r="E18" s="611">
        <f t="shared" si="0"/>
        <v>20000149.870000001</v>
      </c>
      <c r="F18" s="610">
        <v>5958500</v>
      </c>
      <c r="G18" s="610">
        <v>0</v>
      </c>
      <c r="H18" s="611">
        <f t="shared" si="1"/>
        <v>5958500</v>
      </c>
    </row>
    <row r="19" spans="1:8">
      <c r="A19" s="421">
        <v>4</v>
      </c>
      <c r="B19" s="401" t="s">
        <v>785</v>
      </c>
      <c r="C19" s="610">
        <v>372170556.12</v>
      </c>
      <c r="D19" s="610">
        <v>160170487.19999999</v>
      </c>
      <c r="E19" s="611">
        <f t="shared" si="0"/>
        <v>532341043.31999999</v>
      </c>
      <c r="F19" s="610">
        <v>323914795.09450006</v>
      </c>
      <c r="G19" s="610">
        <v>119526632.90230002</v>
      </c>
      <c r="H19" s="611">
        <f t="shared" si="1"/>
        <v>443441427.99680007</v>
      </c>
    </row>
    <row r="20" spans="1:8">
      <c r="A20" s="421">
        <v>5</v>
      </c>
      <c r="B20" s="401" t="s">
        <v>786</v>
      </c>
      <c r="C20" s="610">
        <v>-157441493.69</v>
      </c>
      <c r="D20" s="610">
        <v>-122048615.90000002</v>
      </c>
      <c r="E20" s="611">
        <f t="shared" si="0"/>
        <v>-279490109.59000003</v>
      </c>
      <c r="F20" s="610">
        <v>-117556406.11609998</v>
      </c>
      <c r="G20" s="610">
        <v>-123345052.74070007</v>
      </c>
      <c r="H20" s="611">
        <f t="shared" si="1"/>
        <v>-240901458.85680005</v>
      </c>
    </row>
    <row r="21" spans="1:8" ht="38.450000000000003" customHeight="1">
      <c r="A21" s="421">
        <v>6</v>
      </c>
      <c r="B21" s="401" t="s">
        <v>787</v>
      </c>
      <c r="C21" s="610">
        <v>9096973.4699999988</v>
      </c>
      <c r="D21" s="610">
        <v>2790315.4300000006</v>
      </c>
      <c r="E21" s="611">
        <f t="shared" si="0"/>
        <v>11887288.899999999</v>
      </c>
      <c r="F21" s="610">
        <v>9558987.0110000018</v>
      </c>
      <c r="G21" s="610">
        <v>1260637.3609</v>
      </c>
      <c r="H21" s="611">
        <f t="shared" si="1"/>
        <v>10819624.371900002</v>
      </c>
    </row>
    <row r="22" spans="1:8" ht="27.6" customHeight="1">
      <c r="A22" s="421">
        <v>7</v>
      </c>
      <c r="B22" s="401" t="s">
        <v>788</v>
      </c>
      <c r="C22" s="610">
        <v>0</v>
      </c>
      <c r="D22" s="610">
        <v>0</v>
      </c>
      <c r="E22" s="611">
        <f t="shared" si="0"/>
        <v>0</v>
      </c>
      <c r="F22" s="610">
        <v>0</v>
      </c>
      <c r="G22" s="610">
        <v>0</v>
      </c>
      <c r="H22" s="611">
        <f t="shared" si="1"/>
        <v>0</v>
      </c>
    </row>
    <row r="23" spans="1:8" ht="36.950000000000003" customHeight="1">
      <c r="A23" s="421">
        <v>8</v>
      </c>
      <c r="B23" s="402" t="s">
        <v>789</v>
      </c>
      <c r="C23" s="610">
        <v>89317523.810000002</v>
      </c>
      <c r="D23" s="610">
        <v>0</v>
      </c>
      <c r="E23" s="611">
        <f t="shared" si="0"/>
        <v>89317523.810000002</v>
      </c>
      <c r="F23" s="610">
        <v>0</v>
      </c>
      <c r="G23" s="610">
        <v>34710871.711000003</v>
      </c>
      <c r="H23" s="611">
        <f t="shared" si="1"/>
        <v>34710871.711000003</v>
      </c>
    </row>
    <row r="24" spans="1:8" ht="34.5" customHeight="1">
      <c r="A24" s="421">
        <v>9</v>
      </c>
      <c r="B24" s="402" t="s">
        <v>790</v>
      </c>
      <c r="C24" s="610">
        <v>0</v>
      </c>
      <c r="D24" s="610">
        <v>0</v>
      </c>
      <c r="E24" s="611">
        <f t="shared" si="0"/>
        <v>0</v>
      </c>
      <c r="F24" s="610">
        <v>0</v>
      </c>
      <c r="G24" s="610">
        <v>0</v>
      </c>
      <c r="H24" s="611">
        <f t="shared" si="1"/>
        <v>0</v>
      </c>
    </row>
    <row r="25" spans="1:8">
      <c r="A25" s="421">
        <v>10</v>
      </c>
      <c r="B25" s="401" t="s">
        <v>791</v>
      </c>
      <c r="C25" s="610">
        <v>273831389.38000011</v>
      </c>
      <c r="D25" s="610">
        <v>0</v>
      </c>
      <c r="E25" s="611">
        <f t="shared" si="0"/>
        <v>273831389.38000011</v>
      </c>
      <c r="F25" s="610">
        <v>412840155.95059955</v>
      </c>
      <c r="G25" s="610">
        <v>0</v>
      </c>
      <c r="H25" s="611">
        <f t="shared" si="1"/>
        <v>412840155.95059955</v>
      </c>
    </row>
    <row r="26" spans="1:8" ht="27" customHeight="1">
      <c r="A26" s="421">
        <v>11</v>
      </c>
      <c r="B26" s="403" t="s">
        <v>792</v>
      </c>
      <c r="C26" s="610">
        <v>3241086.27</v>
      </c>
      <c r="D26" s="610">
        <v>0</v>
      </c>
      <c r="E26" s="611">
        <f t="shared" si="0"/>
        <v>3241086.27</v>
      </c>
      <c r="F26" s="610">
        <v>1536533.4306000001</v>
      </c>
      <c r="G26" s="610">
        <v>0</v>
      </c>
      <c r="H26" s="611">
        <f t="shared" si="1"/>
        <v>1536533.4306000001</v>
      </c>
    </row>
    <row r="27" spans="1:8">
      <c r="A27" s="421">
        <v>12</v>
      </c>
      <c r="B27" s="401" t="s">
        <v>793</v>
      </c>
      <c r="C27" s="610">
        <v>15165334.769999998</v>
      </c>
      <c r="D27" s="610">
        <v>607096.6</v>
      </c>
      <c r="E27" s="611">
        <f t="shared" si="0"/>
        <v>15772431.369999997</v>
      </c>
      <c r="F27" s="610">
        <v>3253606.0388999986</v>
      </c>
      <c r="G27" s="610">
        <v>11305364.2928</v>
      </c>
      <c r="H27" s="611">
        <f t="shared" si="1"/>
        <v>14558970.331699999</v>
      </c>
    </row>
    <row r="28" spans="1:8">
      <c r="A28" s="421">
        <v>13</v>
      </c>
      <c r="B28" s="404" t="s">
        <v>794</v>
      </c>
      <c r="C28" s="610">
        <v>-64760025.989999995</v>
      </c>
      <c r="D28" s="610">
        <v>-36200191.409999996</v>
      </c>
      <c r="E28" s="611">
        <f t="shared" si="0"/>
        <v>-100960217.39999999</v>
      </c>
      <c r="F28" s="610">
        <v>-55245948.047299996</v>
      </c>
      <c r="G28" s="610">
        <v>-28299778.95449999</v>
      </c>
      <c r="H28" s="611">
        <f t="shared" si="1"/>
        <v>-83545727.001799986</v>
      </c>
    </row>
    <row r="29" spans="1:8">
      <c r="A29" s="421">
        <v>14</v>
      </c>
      <c r="B29" s="405" t="s">
        <v>795</v>
      </c>
      <c r="C29" s="610">
        <f>SUM(C30:C31)</f>
        <v>-391911381.48999995</v>
      </c>
      <c r="D29" s="610">
        <f>SUM(D30:D31)</f>
        <v>-19007528.109999999</v>
      </c>
      <c r="E29" s="611">
        <f t="shared" si="0"/>
        <v>-410918909.59999996</v>
      </c>
      <c r="F29" s="610">
        <f>SUM(F30:F31)</f>
        <v>-312842003.36049998</v>
      </c>
      <c r="G29" s="610">
        <f>SUM(G30:G31)</f>
        <v>-16475170.140000001</v>
      </c>
      <c r="H29" s="611">
        <f t="shared" si="1"/>
        <v>-329317173.50049996</v>
      </c>
    </row>
    <row r="30" spans="1:8">
      <c r="A30" s="421">
        <v>14.1</v>
      </c>
      <c r="B30" s="383" t="s">
        <v>796</v>
      </c>
      <c r="C30" s="610">
        <v>-350036777.05999994</v>
      </c>
      <c r="D30" s="610">
        <v>0</v>
      </c>
      <c r="E30" s="611">
        <f t="shared" si="0"/>
        <v>-350036777.05999994</v>
      </c>
      <c r="F30" s="610">
        <v>-276562866.69479996</v>
      </c>
      <c r="G30" s="610">
        <v>-3279241.0600000005</v>
      </c>
      <c r="H30" s="611">
        <f t="shared" si="1"/>
        <v>-279842107.75479996</v>
      </c>
    </row>
    <row r="31" spans="1:8">
      <c r="A31" s="421">
        <v>14.2</v>
      </c>
      <c r="B31" s="383" t="s">
        <v>797</v>
      </c>
      <c r="C31" s="610">
        <v>-41874604.430000007</v>
      </c>
      <c r="D31" s="610">
        <v>-19007528.109999999</v>
      </c>
      <c r="E31" s="611">
        <f t="shared" si="0"/>
        <v>-60882132.540000007</v>
      </c>
      <c r="F31" s="610">
        <v>-36279136.665700004</v>
      </c>
      <c r="G31" s="610">
        <v>-13195929.08</v>
      </c>
      <c r="H31" s="611">
        <f t="shared" si="1"/>
        <v>-49475065.745700002</v>
      </c>
    </row>
    <row r="32" spans="1:8">
      <c r="A32" s="421">
        <v>15</v>
      </c>
      <c r="B32" s="406" t="s">
        <v>798</v>
      </c>
      <c r="C32" s="610">
        <v>-89223546</v>
      </c>
      <c r="D32" s="610">
        <v>0</v>
      </c>
      <c r="E32" s="611">
        <f t="shared" si="0"/>
        <v>-89223546</v>
      </c>
      <c r="F32" s="610">
        <v>-76766483.935000002</v>
      </c>
      <c r="G32" s="610">
        <v>0</v>
      </c>
      <c r="H32" s="611">
        <f t="shared" si="1"/>
        <v>-76766483.935000002</v>
      </c>
    </row>
    <row r="33" spans="1:8" ht="22.5" customHeight="1">
      <c r="A33" s="421">
        <v>16</v>
      </c>
      <c r="B33" s="379" t="s">
        <v>799</v>
      </c>
      <c r="C33" s="610">
        <v>1024856.1899999997</v>
      </c>
      <c r="D33" s="610">
        <v>769620.69</v>
      </c>
      <c r="E33" s="611">
        <f t="shared" si="0"/>
        <v>1794476.8799999997</v>
      </c>
      <c r="F33" s="610">
        <v>2545184.1659000013</v>
      </c>
      <c r="G33" s="610">
        <v>2675124.2534999987</v>
      </c>
      <c r="H33" s="611">
        <f t="shared" si="1"/>
        <v>5220308.4194</v>
      </c>
    </row>
    <row r="34" spans="1:8">
      <c r="A34" s="421">
        <v>17</v>
      </c>
      <c r="B34" s="401" t="s">
        <v>800</v>
      </c>
      <c r="C34" s="610">
        <f>SUM(C35:C36)</f>
        <v>-378446.25999999995</v>
      </c>
      <c r="D34" s="610">
        <f>SUM(D35:D36)</f>
        <v>-523899.78999999986</v>
      </c>
      <c r="E34" s="611">
        <f t="shared" si="0"/>
        <v>-902346.04999999981</v>
      </c>
      <c r="F34" s="610">
        <f>SUM(F35:F36)</f>
        <v>-4625833.4917000001</v>
      </c>
      <c r="G34" s="610">
        <f>SUM(G35:G36)</f>
        <v>-94829.810999999987</v>
      </c>
      <c r="H34" s="611">
        <f t="shared" si="1"/>
        <v>-4720663.3026999999</v>
      </c>
    </row>
    <row r="35" spans="1:8">
      <c r="A35" s="421">
        <v>17.100000000000001</v>
      </c>
      <c r="B35" s="407" t="s">
        <v>801</v>
      </c>
      <c r="C35" s="610">
        <v>-378446.25999999995</v>
      </c>
      <c r="D35" s="610">
        <v>-523899.78999999986</v>
      </c>
      <c r="E35" s="611">
        <f t="shared" si="0"/>
        <v>-902346.04999999981</v>
      </c>
      <c r="F35" s="610">
        <v>-2625833.4917000001</v>
      </c>
      <c r="G35" s="610">
        <v>-94829.810999999987</v>
      </c>
      <c r="H35" s="611">
        <f t="shared" si="1"/>
        <v>-2720663.3026999999</v>
      </c>
    </row>
    <row r="36" spans="1:8">
      <c r="A36" s="421">
        <v>17.2</v>
      </c>
      <c r="B36" s="383" t="s">
        <v>802</v>
      </c>
      <c r="C36" s="610">
        <v>0</v>
      </c>
      <c r="D36" s="610">
        <v>0</v>
      </c>
      <c r="E36" s="611">
        <f t="shared" si="0"/>
        <v>0</v>
      </c>
      <c r="F36" s="610">
        <v>-2000000</v>
      </c>
      <c r="G36" s="610">
        <v>0</v>
      </c>
      <c r="H36" s="611">
        <f t="shared" si="1"/>
        <v>-2000000</v>
      </c>
    </row>
    <row r="37" spans="1:8" ht="41.45" customHeight="1">
      <c r="A37" s="421">
        <v>18</v>
      </c>
      <c r="B37" s="408" t="s">
        <v>803</v>
      </c>
      <c r="C37" s="610">
        <f>SUM(C38:C39)</f>
        <v>-127034375.92999999</v>
      </c>
      <c r="D37" s="610">
        <f>SUM(D38:D39)</f>
        <v>-10381880.039999995</v>
      </c>
      <c r="E37" s="611">
        <f t="shared" si="0"/>
        <v>-137416255.97</v>
      </c>
      <c r="F37" s="610">
        <f>SUM(F38:F39)</f>
        <v>-158064837.82750002</v>
      </c>
      <c r="G37" s="614">
        <f>SUM(G38:G39)</f>
        <v>46112628.712700002</v>
      </c>
      <c r="H37" s="611">
        <f t="shared" si="1"/>
        <v>-111952209.11480001</v>
      </c>
    </row>
    <row r="38" spans="1:8" ht="21">
      <c r="A38" s="421">
        <v>18.100000000000001</v>
      </c>
      <c r="B38" s="391" t="s">
        <v>804</v>
      </c>
      <c r="C38" s="610">
        <v>-975548.2</v>
      </c>
      <c r="D38" s="610">
        <v>1983.2900000000063</v>
      </c>
      <c r="E38" s="611">
        <f t="shared" si="0"/>
        <v>-973564.90999999992</v>
      </c>
      <c r="F38" s="610">
        <v>-382609.06449999998</v>
      </c>
      <c r="G38" s="610">
        <v>1250739.8256000001</v>
      </c>
      <c r="H38" s="611">
        <f t="shared" si="1"/>
        <v>868130.76110000012</v>
      </c>
    </row>
    <row r="39" spans="1:8">
      <c r="A39" s="421">
        <v>18.2</v>
      </c>
      <c r="B39" s="391" t="s">
        <v>805</v>
      </c>
      <c r="C39" s="610">
        <v>-126058827.72999999</v>
      </c>
      <c r="D39" s="610">
        <v>-10383863.329999994</v>
      </c>
      <c r="E39" s="611">
        <f t="shared" si="0"/>
        <v>-136442691.05999997</v>
      </c>
      <c r="F39" s="610">
        <v>-157682228.76300001</v>
      </c>
      <c r="G39" s="610">
        <v>44861888.887100004</v>
      </c>
      <c r="H39" s="611">
        <f t="shared" si="1"/>
        <v>-112820339.8759</v>
      </c>
    </row>
    <row r="40" spans="1:8" ht="24.6" customHeight="1">
      <c r="A40" s="421">
        <v>19</v>
      </c>
      <c r="B40" s="408" t="s">
        <v>806</v>
      </c>
      <c r="C40" s="610">
        <v>0</v>
      </c>
      <c r="D40" s="610">
        <v>0</v>
      </c>
      <c r="E40" s="611">
        <f t="shared" si="0"/>
        <v>0</v>
      </c>
      <c r="F40" s="610">
        <v>0</v>
      </c>
      <c r="G40" s="610">
        <v>0</v>
      </c>
      <c r="H40" s="611">
        <f t="shared" si="1"/>
        <v>0</v>
      </c>
    </row>
    <row r="41" spans="1:8" ht="24.95" customHeight="1">
      <c r="A41" s="421">
        <v>20</v>
      </c>
      <c r="B41" s="408" t="s">
        <v>807</v>
      </c>
      <c r="C41" s="610">
        <v>-1557023.3899999992</v>
      </c>
      <c r="D41" s="610">
        <v>0</v>
      </c>
      <c r="E41" s="611">
        <f t="shared" si="0"/>
        <v>-1557023.3899999992</v>
      </c>
      <c r="F41" s="610">
        <v>0</v>
      </c>
      <c r="G41" s="610">
        <v>0</v>
      </c>
      <c r="H41" s="611">
        <f t="shared" si="1"/>
        <v>0</v>
      </c>
    </row>
    <row r="42" spans="1:8" ht="33" customHeight="1">
      <c r="A42" s="421">
        <v>21</v>
      </c>
      <c r="B42" s="409" t="s">
        <v>808</v>
      </c>
      <c r="C42" s="610">
        <v>0</v>
      </c>
      <c r="D42" s="610">
        <v>0</v>
      </c>
      <c r="E42" s="611">
        <f t="shared" si="0"/>
        <v>0</v>
      </c>
      <c r="F42" s="610">
        <v>0</v>
      </c>
      <c r="G42" s="610">
        <v>0</v>
      </c>
      <c r="H42" s="611">
        <f t="shared" si="1"/>
        <v>0</v>
      </c>
    </row>
    <row r="43" spans="1:8">
      <c r="A43" s="421">
        <v>22</v>
      </c>
      <c r="B43" s="410" t="s">
        <v>809</v>
      </c>
      <c r="C43" s="610">
        <f>SUM(C6,C13,C18,C19,C20,C21,C22,C23,C24,C25,C26,C27,C28,C29,C32,C33,C34,C37,C40,C41,C42)</f>
        <v>738069993.89999843</v>
      </c>
      <c r="D43" s="610">
        <f>SUM(D6,D13,D18,D19,D20,D21,D22,D23,D24,D25,D26,D27,D28,D29,D32,D33,D34,D37,D40,D41,D42)</f>
        <v>524062930.31999987</v>
      </c>
      <c r="E43" s="611">
        <f t="shared" si="0"/>
        <v>1262132924.2199984</v>
      </c>
      <c r="F43" s="610">
        <f>SUM(F6,F13,F18,F19,F20,F21,F22,F23,F24,F25,F26,F27,F28,F29,F32,F33,F34,F37,F40,F41,F42)</f>
        <v>842161508.04730296</v>
      </c>
      <c r="G43" s="610">
        <f>SUM(G6,G13,G18,G19,G20,G21,G22,G23,G24,G25,G26,G27,G28,G29,G32,G33,G34,G37,G40,G41,G42)</f>
        <v>386954548.23860002</v>
      </c>
      <c r="H43" s="611">
        <f t="shared" si="1"/>
        <v>1229116056.285903</v>
      </c>
    </row>
    <row r="44" spans="1:8">
      <c r="A44" s="421">
        <v>23</v>
      </c>
      <c r="B44" s="410" t="s">
        <v>810</v>
      </c>
      <c r="C44" s="610">
        <v>182242552.22999996</v>
      </c>
      <c r="D44" s="610">
        <v>0</v>
      </c>
      <c r="E44" s="611">
        <f t="shared" si="0"/>
        <v>182242552.22999996</v>
      </c>
      <c r="F44" s="610">
        <v>246293752.08880001</v>
      </c>
      <c r="G44" s="610">
        <v>0</v>
      </c>
      <c r="H44" s="611">
        <f t="shared" si="1"/>
        <v>246293752.08880001</v>
      </c>
    </row>
    <row r="45" spans="1:8">
      <c r="A45" s="421">
        <v>24</v>
      </c>
      <c r="B45" s="410" t="s">
        <v>811</v>
      </c>
      <c r="C45" s="610">
        <f>C43-C44</f>
        <v>555827441.66999841</v>
      </c>
      <c r="D45" s="610">
        <f>D43-D44</f>
        <v>524062930.31999987</v>
      </c>
      <c r="E45" s="611">
        <f t="shared" si="0"/>
        <v>1079890371.9899983</v>
      </c>
      <c r="F45" s="610">
        <f>F43-F44</f>
        <v>595867755.95850301</v>
      </c>
      <c r="G45" s="610">
        <f>G43-G44</f>
        <v>386954548.23860002</v>
      </c>
      <c r="H45" s="611">
        <f t="shared" si="1"/>
        <v>982822304.19710302</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V47"/>
  <sheetViews>
    <sheetView zoomScale="85" zoomScaleNormal="85" workbookViewId="0">
      <selection activeCell="D14" sqref="D14"/>
    </sheetView>
  </sheetViews>
  <sheetFormatPr defaultRowHeight="15"/>
  <cols>
    <col min="1" max="1" width="8.7109375" style="419"/>
    <col min="2" max="2" width="87.5703125" bestFit="1" customWidth="1"/>
    <col min="3" max="8" width="14.140625" style="601" bestFit="1" customWidth="1"/>
    <col min="9" max="9" width="12.42578125" customWidth="1"/>
  </cols>
  <sheetData>
    <row r="1" spans="1:22" ht="15.75">
      <c r="A1" s="12" t="s">
        <v>108</v>
      </c>
      <c r="B1" s="279" t="str">
        <f>Info!C2</f>
        <v>სს თიბისი ბანკი</v>
      </c>
      <c r="C1" s="599"/>
      <c r="D1" s="600"/>
      <c r="E1" s="600"/>
      <c r="F1" s="600"/>
      <c r="G1" s="600"/>
    </row>
    <row r="2" spans="1:22" ht="15.75">
      <c r="A2" s="12" t="s">
        <v>109</v>
      </c>
      <c r="B2" s="311">
        <f>'1. key ratios'!B2</f>
        <v>45291</v>
      </c>
      <c r="C2" s="602"/>
      <c r="D2" s="603"/>
      <c r="E2" s="603"/>
      <c r="F2" s="603"/>
      <c r="G2" s="603"/>
      <c r="H2" s="604"/>
    </row>
    <row r="3" spans="1:22" ht="15.75">
      <c r="A3" s="12"/>
      <c r="B3" s="11"/>
      <c r="C3" s="602"/>
      <c r="D3" s="603"/>
      <c r="E3" s="603"/>
      <c r="F3" s="603"/>
      <c r="G3" s="603"/>
      <c r="H3" s="604"/>
    </row>
    <row r="4" spans="1:22" ht="15.75">
      <c r="A4" s="711" t="s">
        <v>25</v>
      </c>
      <c r="B4" s="720" t="s">
        <v>151</v>
      </c>
      <c r="C4" s="721" t="s">
        <v>114</v>
      </c>
      <c r="D4" s="721"/>
      <c r="E4" s="721"/>
      <c r="F4" s="721" t="s">
        <v>115</v>
      </c>
      <c r="G4" s="721"/>
      <c r="H4" s="722"/>
    </row>
    <row r="5" spans="1:22">
      <c r="A5" s="711"/>
      <c r="B5" s="720"/>
      <c r="C5" s="613" t="s">
        <v>26</v>
      </c>
      <c r="D5" s="613" t="s">
        <v>88</v>
      </c>
      <c r="E5" s="613" t="s">
        <v>66</v>
      </c>
      <c r="F5" s="613" t="s">
        <v>26</v>
      </c>
      <c r="G5" s="613" t="s">
        <v>88</v>
      </c>
      <c r="H5" s="615" t="s">
        <v>66</v>
      </c>
    </row>
    <row r="6" spans="1:22" ht="15.75">
      <c r="A6" s="411">
        <v>1</v>
      </c>
      <c r="B6" s="412" t="s">
        <v>812</v>
      </c>
      <c r="C6" s="616">
        <v>0</v>
      </c>
      <c r="D6" s="616">
        <v>0</v>
      </c>
      <c r="E6" s="617">
        <f t="shared" ref="E6:E43" si="0">C6+D6</f>
        <v>0</v>
      </c>
      <c r="F6" s="616">
        <v>0</v>
      </c>
      <c r="G6" s="616">
        <v>0</v>
      </c>
      <c r="H6" s="618">
        <f t="shared" ref="H6:H43" si="1">F6+G6</f>
        <v>0</v>
      </c>
      <c r="O6" s="612"/>
      <c r="P6" s="612"/>
      <c r="Q6" s="612"/>
      <c r="R6" s="612"/>
      <c r="S6" s="612"/>
      <c r="T6" s="612"/>
      <c r="U6" s="612"/>
      <c r="V6" s="612"/>
    </row>
    <row r="7" spans="1:22" ht="15.75">
      <c r="A7" s="411">
        <v>2</v>
      </c>
      <c r="B7" s="412" t="s">
        <v>177</v>
      </c>
      <c r="C7" s="616">
        <v>0</v>
      </c>
      <c r="D7" s="616">
        <v>0</v>
      </c>
      <c r="E7" s="617">
        <f t="shared" si="0"/>
        <v>0</v>
      </c>
      <c r="F7" s="616">
        <v>0</v>
      </c>
      <c r="G7" s="616">
        <v>0</v>
      </c>
      <c r="H7" s="618">
        <f t="shared" si="1"/>
        <v>0</v>
      </c>
      <c r="O7" s="612"/>
      <c r="P7" s="612"/>
      <c r="Q7" s="612"/>
      <c r="R7" s="612"/>
      <c r="S7" s="612"/>
      <c r="T7" s="612"/>
    </row>
    <row r="8" spans="1:22" ht="15.75">
      <c r="A8" s="411">
        <v>3</v>
      </c>
      <c r="B8" s="412" t="s">
        <v>179</v>
      </c>
      <c r="C8" s="616">
        <f>C9+C10</f>
        <v>4213387820.5107799</v>
      </c>
      <c r="D8" s="616">
        <f>D9+D10</f>
        <v>5723418536.0161915</v>
      </c>
      <c r="E8" s="617">
        <f t="shared" si="0"/>
        <v>9936806356.5269718</v>
      </c>
      <c r="F8" s="616">
        <f>F9+F10</f>
        <v>3789558206.6007018</v>
      </c>
      <c r="G8" s="616">
        <f>G9+G10</f>
        <v>4968976728.1494703</v>
      </c>
      <c r="H8" s="618">
        <f t="shared" si="1"/>
        <v>8758534934.7501717</v>
      </c>
      <c r="O8" s="612"/>
      <c r="P8" s="612"/>
      <c r="Q8" s="612"/>
      <c r="R8" s="612"/>
      <c r="S8" s="612"/>
      <c r="T8" s="612"/>
    </row>
    <row r="9" spans="1:22" ht="15.75">
      <c r="A9" s="411">
        <v>3.1</v>
      </c>
      <c r="B9" s="413" t="s">
        <v>813</v>
      </c>
      <c r="C9" s="616">
        <v>3725985656.68788</v>
      </c>
      <c r="D9" s="616">
        <v>5518143491.4520798</v>
      </c>
      <c r="E9" s="617">
        <f t="shared" si="0"/>
        <v>9244129148.1399593</v>
      </c>
      <c r="F9" s="616">
        <v>3271835363.00737</v>
      </c>
      <c r="G9" s="616">
        <v>4659846972.6414003</v>
      </c>
      <c r="H9" s="618">
        <f t="shared" si="1"/>
        <v>7931682335.6487703</v>
      </c>
      <c r="O9" s="612"/>
      <c r="P9" s="612"/>
      <c r="Q9" s="612"/>
      <c r="R9" s="612"/>
      <c r="S9" s="612"/>
      <c r="T9" s="612"/>
    </row>
    <row r="10" spans="1:22" ht="15.75">
      <c r="A10" s="411">
        <v>3.2</v>
      </c>
      <c r="B10" s="413" t="s">
        <v>814</v>
      </c>
      <c r="C10" s="616">
        <v>487402163.8229</v>
      </c>
      <c r="D10" s="616">
        <v>205275044.56411201</v>
      </c>
      <c r="E10" s="617">
        <f t="shared" si="0"/>
        <v>692677208.387012</v>
      </c>
      <c r="F10" s="616">
        <v>517722843.59333199</v>
      </c>
      <c r="G10" s="616">
        <v>309129755.50806999</v>
      </c>
      <c r="H10" s="618">
        <f t="shared" si="1"/>
        <v>826852599.10140204</v>
      </c>
      <c r="O10" s="612"/>
      <c r="P10" s="612"/>
      <c r="Q10" s="612"/>
      <c r="R10" s="612"/>
      <c r="S10" s="612"/>
      <c r="T10" s="612"/>
    </row>
    <row r="11" spans="1:22" ht="25.5">
      <c r="A11" s="411">
        <v>4</v>
      </c>
      <c r="B11" s="412" t="s">
        <v>178</v>
      </c>
      <c r="C11" s="616">
        <f>C12+C13</f>
        <v>1422375900</v>
      </c>
      <c r="D11" s="616">
        <f>D12+D13</f>
        <v>0</v>
      </c>
      <c r="E11" s="617">
        <f t="shared" si="0"/>
        <v>1422375900</v>
      </c>
      <c r="F11" s="616">
        <f>F12+F13</f>
        <v>1234127500</v>
      </c>
      <c r="G11" s="616">
        <f>G12+G13</f>
        <v>0</v>
      </c>
      <c r="H11" s="618">
        <f t="shared" si="1"/>
        <v>1234127500</v>
      </c>
      <c r="O11" s="612"/>
      <c r="P11" s="612"/>
      <c r="Q11" s="612"/>
      <c r="R11" s="612"/>
      <c r="S11" s="612"/>
      <c r="T11" s="612"/>
    </row>
    <row r="12" spans="1:22" ht="15.75">
      <c r="A12" s="411">
        <v>4.0999999999999996</v>
      </c>
      <c r="B12" s="413" t="s">
        <v>815</v>
      </c>
      <c r="C12" s="616">
        <v>1422375900</v>
      </c>
      <c r="D12" s="616">
        <v>0</v>
      </c>
      <c r="E12" s="617">
        <f t="shared" si="0"/>
        <v>1422375900</v>
      </c>
      <c r="F12" s="616">
        <v>1234127500</v>
      </c>
      <c r="G12" s="616">
        <v>0</v>
      </c>
      <c r="H12" s="618">
        <f t="shared" si="1"/>
        <v>1234127500</v>
      </c>
      <c r="O12" s="612"/>
      <c r="P12" s="612"/>
      <c r="Q12" s="612"/>
      <c r="R12" s="612"/>
      <c r="S12" s="612"/>
      <c r="T12" s="612"/>
    </row>
    <row r="13" spans="1:22" ht="15.75">
      <c r="A13" s="411">
        <v>4.2</v>
      </c>
      <c r="B13" s="413" t="s">
        <v>816</v>
      </c>
      <c r="C13" s="616">
        <v>0</v>
      </c>
      <c r="D13" s="616">
        <v>0</v>
      </c>
      <c r="E13" s="617">
        <f t="shared" si="0"/>
        <v>0</v>
      </c>
      <c r="F13" s="616">
        <v>0</v>
      </c>
      <c r="G13" s="616">
        <v>0</v>
      </c>
      <c r="H13" s="618">
        <f t="shared" si="1"/>
        <v>0</v>
      </c>
      <c r="O13" s="612"/>
      <c r="P13" s="612"/>
      <c r="Q13" s="612"/>
      <c r="R13" s="612"/>
      <c r="S13" s="612"/>
      <c r="T13" s="612"/>
    </row>
    <row r="14" spans="1:22" ht="15.75">
      <c r="A14" s="411">
        <v>5</v>
      </c>
      <c r="B14" s="414" t="s">
        <v>817</v>
      </c>
      <c r="C14" s="616">
        <f>C15+C16+C17+C23+C24+C25+C26</f>
        <v>21396666022.480453</v>
      </c>
      <c r="D14" s="616">
        <f>D15+D16+D17+D23+D24+D25+D26</f>
        <v>27648071631.586514</v>
      </c>
      <c r="E14" s="617">
        <f t="shared" si="0"/>
        <v>49044737654.066971</v>
      </c>
      <c r="F14" s="616">
        <f>F15+F16+F17+F23+F24+F25+F26</f>
        <v>16212642992.629417</v>
      </c>
      <c r="G14" s="616">
        <f>G15+G16+G17+G23+G24+G25+G26</f>
        <v>22212029391.763039</v>
      </c>
      <c r="H14" s="618">
        <f t="shared" si="1"/>
        <v>38424672384.392456</v>
      </c>
      <c r="O14" s="612"/>
      <c r="P14" s="612"/>
      <c r="Q14" s="612"/>
      <c r="R14" s="612"/>
      <c r="S14" s="612"/>
      <c r="T14" s="612"/>
    </row>
    <row r="15" spans="1:22" ht="15.75">
      <c r="A15" s="411">
        <v>5.0999999999999996</v>
      </c>
      <c r="B15" s="415" t="s">
        <v>818</v>
      </c>
      <c r="C15" s="616">
        <v>520335094.860039</v>
      </c>
      <c r="D15" s="616">
        <v>618941353.87859702</v>
      </c>
      <c r="E15" s="617">
        <f t="shared" si="0"/>
        <v>1139276448.738636</v>
      </c>
      <c r="F15" s="616">
        <v>429205785.52461499</v>
      </c>
      <c r="G15" s="616">
        <v>310379599.60587502</v>
      </c>
      <c r="H15" s="618">
        <f t="shared" si="1"/>
        <v>739585385.13049006</v>
      </c>
      <c r="O15" s="612"/>
      <c r="P15" s="612"/>
      <c r="Q15" s="612"/>
      <c r="R15" s="612"/>
      <c r="S15" s="612"/>
      <c r="T15" s="612"/>
    </row>
    <row r="16" spans="1:22" ht="15.75">
      <c r="A16" s="411">
        <v>5.2</v>
      </c>
      <c r="B16" s="415" t="s">
        <v>819</v>
      </c>
      <c r="C16" s="616">
        <v>252359339.44716001</v>
      </c>
      <c r="D16" s="616">
        <v>2158816.1392919999</v>
      </c>
      <c r="E16" s="617">
        <f t="shared" si="0"/>
        <v>254518155.58645201</v>
      </c>
      <c r="F16" s="616">
        <v>225088358.31099999</v>
      </c>
      <c r="G16" s="616">
        <v>2947087.9635600001</v>
      </c>
      <c r="H16" s="618">
        <f t="shared" si="1"/>
        <v>228035446.27455997</v>
      </c>
      <c r="O16" s="612"/>
      <c r="P16" s="612"/>
      <c r="Q16" s="612"/>
      <c r="R16" s="612"/>
      <c r="S16" s="612"/>
      <c r="T16" s="612"/>
    </row>
    <row r="17" spans="1:20" ht="15.75">
      <c r="A17" s="411">
        <v>5.3</v>
      </c>
      <c r="B17" s="415" t="s">
        <v>820</v>
      </c>
      <c r="C17" s="616">
        <f>C18+C19+C20+C21+C22</f>
        <v>14806304330.837969</v>
      </c>
      <c r="D17" s="616">
        <f>D18+D19+D20+D21+D22</f>
        <v>21887408265.965801</v>
      </c>
      <c r="E17" s="617">
        <f t="shared" si="0"/>
        <v>36693712596.803772</v>
      </c>
      <c r="F17" s="616">
        <v>11512005868.137413</v>
      </c>
      <c r="G17" s="616">
        <v>19293627841.847343</v>
      </c>
      <c r="H17" s="618">
        <f t="shared" si="1"/>
        <v>30805633709.984756</v>
      </c>
      <c r="O17" s="612"/>
      <c r="P17" s="612"/>
      <c r="Q17" s="612"/>
      <c r="R17" s="612"/>
      <c r="S17" s="612"/>
      <c r="T17" s="612"/>
    </row>
    <row r="18" spans="1:20" ht="15.75">
      <c r="A18" s="411" t="s">
        <v>180</v>
      </c>
      <c r="B18" s="416" t="s">
        <v>821</v>
      </c>
      <c r="C18" s="616">
        <v>8767922585.8439007</v>
      </c>
      <c r="D18" s="616">
        <v>9472528559.9107399</v>
      </c>
      <c r="E18" s="617">
        <f t="shared" si="0"/>
        <v>18240451145.754639</v>
      </c>
      <c r="F18" s="616">
        <v>6742683784.6241999</v>
      </c>
      <c r="G18" s="616">
        <v>9152238145.5759907</v>
      </c>
      <c r="H18" s="618">
        <f t="shared" si="1"/>
        <v>15894921930.200191</v>
      </c>
      <c r="O18" s="612"/>
      <c r="P18" s="612"/>
      <c r="Q18" s="612"/>
      <c r="R18" s="612"/>
      <c r="S18" s="612"/>
      <c r="T18" s="612"/>
    </row>
    <row r="19" spans="1:20" ht="15.75">
      <c r="A19" s="411" t="s">
        <v>181</v>
      </c>
      <c r="B19" s="417" t="s">
        <v>822</v>
      </c>
      <c r="C19" s="616">
        <v>2841857887.6526999</v>
      </c>
      <c r="D19" s="616">
        <v>6358806407.6874599</v>
      </c>
      <c r="E19" s="617">
        <f t="shared" si="0"/>
        <v>9200664295.3401604</v>
      </c>
      <c r="F19" s="616">
        <v>2445955809.2062998</v>
      </c>
      <c r="G19" s="616">
        <v>5441022756.0987902</v>
      </c>
      <c r="H19" s="618">
        <f t="shared" si="1"/>
        <v>7886978565.30509</v>
      </c>
      <c r="O19" s="612"/>
      <c r="P19" s="612"/>
      <c r="Q19" s="612"/>
      <c r="R19" s="612"/>
      <c r="S19" s="612"/>
      <c r="T19" s="612"/>
    </row>
    <row r="20" spans="1:20" ht="15.75">
      <c r="A20" s="411" t="s">
        <v>182</v>
      </c>
      <c r="B20" s="417" t="s">
        <v>823</v>
      </c>
      <c r="C20" s="616">
        <v>0</v>
      </c>
      <c r="D20" s="616">
        <v>0</v>
      </c>
      <c r="E20" s="617">
        <f t="shared" si="0"/>
        <v>0</v>
      </c>
      <c r="F20" s="616">
        <v>0</v>
      </c>
      <c r="G20" s="616">
        <v>0</v>
      </c>
      <c r="H20" s="618">
        <f t="shared" si="1"/>
        <v>0</v>
      </c>
      <c r="O20" s="612"/>
      <c r="P20" s="612"/>
      <c r="Q20" s="612"/>
      <c r="R20" s="612"/>
      <c r="S20" s="612"/>
      <c r="T20" s="612"/>
    </row>
    <row r="21" spans="1:20" ht="15.75">
      <c r="A21" s="411" t="s">
        <v>183</v>
      </c>
      <c r="B21" s="417" t="s">
        <v>824</v>
      </c>
      <c r="C21" s="616">
        <v>2223288885.3255901</v>
      </c>
      <c r="D21" s="616">
        <v>4979541251.2799702</v>
      </c>
      <c r="E21" s="617">
        <f t="shared" si="0"/>
        <v>7202830136.6055603</v>
      </c>
      <c r="F21" s="616">
        <v>1882476968.1489301</v>
      </c>
      <c r="G21" s="616">
        <v>4302264395.2454796</v>
      </c>
      <c r="H21" s="618">
        <f t="shared" si="1"/>
        <v>6184741363.3944092</v>
      </c>
      <c r="O21" s="612"/>
      <c r="P21" s="612"/>
      <c r="Q21" s="612"/>
      <c r="R21" s="612"/>
      <c r="S21" s="612"/>
      <c r="T21" s="612"/>
    </row>
    <row r="22" spans="1:20" ht="15.75">
      <c r="A22" s="411" t="s">
        <v>184</v>
      </c>
      <c r="B22" s="417" t="s">
        <v>541</v>
      </c>
      <c r="C22" s="616">
        <v>973234972.01577795</v>
      </c>
      <c r="D22" s="616">
        <v>1076532047.08763</v>
      </c>
      <c r="E22" s="617">
        <f t="shared" si="0"/>
        <v>2049767019.1034079</v>
      </c>
      <c r="F22" s="616">
        <v>440889306.15798402</v>
      </c>
      <c r="G22" s="616">
        <v>398102544.92708302</v>
      </c>
      <c r="H22" s="618">
        <f t="shared" si="1"/>
        <v>838991851.08506703</v>
      </c>
      <c r="O22" s="612"/>
      <c r="P22" s="612"/>
      <c r="Q22" s="612"/>
      <c r="R22" s="612"/>
      <c r="S22" s="612"/>
      <c r="T22" s="612"/>
    </row>
    <row r="23" spans="1:20" ht="15.75">
      <c r="A23" s="411">
        <v>5.4</v>
      </c>
      <c r="B23" s="415" t="s">
        <v>825</v>
      </c>
      <c r="C23" s="616">
        <v>4108265580.0282302</v>
      </c>
      <c r="D23" s="616">
        <v>4102822930.6956401</v>
      </c>
      <c r="E23" s="617">
        <f t="shared" si="0"/>
        <v>8211088510.7238703</v>
      </c>
      <c r="F23" s="616">
        <v>2792773134.1591401</v>
      </c>
      <c r="G23" s="616">
        <v>1869348173.6942501</v>
      </c>
      <c r="H23" s="618">
        <f t="shared" si="1"/>
        <v>4662121307.8533897</v>
      </c>
      <c r="O23" s="612"/>
      <c r="P23" s="612"/>
      <c r="Q23" s="612"/>
      <c r="R23" s="612"/>
      <c r="S23" s="612"/>
      <c r="T23" s="612"/>
    </row>
    <row r="24" spans="1:20" ht="15.75">
      <c r="A24" s="411">
        <v>5.5</v>
      </c>
      <c r="B24" s="415" t="s">
        <v>826</v>
      </c>
      <c r="C24" s="616">
        <v>2043204.899865</v>
      </c>
      <c r="D24" s="616">
        <v>54442182.053056002</v>
      </c>
      <c r="E24" s="617">
        <f t="shared" si="0"/>
        <v>56485386.952921003</v>
      </c>
      <c r="F24" s="616">
        <v>2052782.1615810001</v>
      </c>
      <c r="G24" s="616">
        <v>657244.80487500003</v>
      </c>
      <c r="H24" s="618">
        <f t="shared" si="1"/>
        <v>2710026.9664560002</v>
      </c>
      <c r="O24" s="612"/>
      <c r="P24" s="612"/>
      <c r="Q24" s="612"/>
      <c r="R24" s="612"/>
      <c r="S24" s="612"/>
      <c r="T24" s="612"/>
    </row>
    <row r="25" spans="1:20" ht="15.75">
      <c r="A25" s="411">
        <v>5.6</v>
      </c>
      <c r="B25" s="415" t="s">
        <v>827</v>
      </c>
      <c r="C25" s="616">
        <v>17757222.960843999</v>
      </c>
      <c r="D25" s="616">
        <v>529919.37600000005</v>
      </c>
      <c r="E25" s="617">
        <f t="shared" si="0"/>
        <v>18287142.336843997</v>
      </c>
      <c r="F25" s="616">
        <v>10354807.752520001</v>
      </c>
      <c r="G25" s="616">
        <v>0</v>
      </c>
      <c r="H25" s="618">
        <f t="shared" si="1"/>
        <v>10354807.752520001</v>
      </c>
      <c r="O25" s="612"/>
      <c r="P25" s="612"/>
      <c r="Q25" s="612"/>
      <c r="R25" s="612"/>
      <c r="S25" s="612"/>
      <c r="T25" s="612"/>
    </row>
    <row r="26" spans="1:20" ht="15.75">
      <c r="A26" s="411">
        <v>5.7</v>
      </c>
      <c r="B26" s="415" t="s">
        <v>541</v>
      </c>
      <c r="C26" s="616">
        <v>1689601249.4463501</v>
      </c>
      <c r="D26" s="616">
        <v>981768163.47813106</v>
      </c>
      <c r="E26" s="617">
        <f t="shared" si="0"/>
        <v>2671369412.9244814</v>
      </c>
      <c r="F26" s="616">
        <v>1241162256.5831499</v>
      </c>
      <c r="G26" s="616">
        <v>735069443.84713495</v>
      </c>
      <c r="H26" s="618">
        <f t="shared" si="1"/>
        <v>1976231700.430285</v>
      </c>
      <c r="O26" s="612"/>
      <c r="P26" s="612"/>
      <c r="Q26" s="612"/>
      <c r="R26" s="612"/>
      <c r="S26" s="612"/>
      <c r="T26" s="612"/>
    </row>
    <row r="27" spans="1:20" ht="15.75">
      <c r="A27" s="411">
        <v>6</v>
      </c>
      <c r="B27" s="414" t="s">
        <v>828</v>
      </c>
      <c r="C27" s="616">
        <v>456799101.16000003</v>
      </c>
      <c r="D27" s="616">
        <v>592215871.02088904</v>
      </c>
      <c r="E27" s="617">
        <f t="shared" si="0"/>
        <v>1049014972.1808891</v>
      </c>
      <c r="F27" s="616">
        <v>431363313.5</v>
      </c>
      <c r="G27" s="616">
        <v>619861396.14405596</v>
      </c>
      <c r="H27" s="618">
        <f t="shared" si="1"/>
        <v>1051224709.644056</v>
      </c>
      <c r="O27" s="612"/>
      <c r="P27" s="612"/>
      <c r="Q27" s="612"/>
      <c r="R27" s="612"/>
      <c r="S27" s="612"/>
      <c r="T27" s="612"/>
    </row>
    <row r="28" spans="1:20" ht="15.75">
      <c r="A28" s="411">
        <v>7</v>
      </c>
      <c r="B28" s="414" t="s">
        <v>829</v>
      </c>
      <c r="C28" s="616">
        <v>1119309721.8199999</v>
      </c>
      <c r="D28" s="616">
        <v>1027305341.17037</v>
      </c>
      <c r="E28" s="617">
        <f t="shared" si="0"/>
        <v>2146615062.9903698</v>
      </c>
      <c r="F28" s="616">
        <v>983781740.28999996</v>
      </c>
      <c r="G28" s="616">
        <v>941001559.25457597</v>
      </c>
      <c r="H28" s="618">
        <f t="shared" si="1"/>
        <v>1924783299.5445759</v>
      </c>
      <c r="O28" s="612"/>
      <c r="P28" s="612"/>
      <c r="Q28" s="612"/>
      <c r="R28" s="612"/>
      <c r="S28" s="612"/>
      <c r="T28" s="612"/>
    </row>
    <row r="29" spans="1:20" ht="15.75">
      <c r="A29" s="411">
        <v>8</v>
      </c>
      <c r="B29" s="414" t="s">
        <v>830</v>
      </c>
      <c r="C29" s="616">
        <v>105479117.39</v>
      </c>
      <c r="D29" s="616">
        <v>179139951.50041801</v>
      </c>
      <c r="E29" s="617">
        <f t="shared" si="0"/>
        <v>284619068.89041799</v>
      </c>
      <c r="F29" s="616">
        <v>42488497.810000002</v>
      </c>
      <c r="G29" s="616">
        <v>190496615.502592</v>
      </c>
      <c r="H29" s="618">
        <f t="shared" si="1"/>
        <v>232985113.312592</v>
      </c>
      <c r="O29" s="612"/>
      <c r="P29" s="612"/>
      <c r="Q29" s="612"/>
      <c r="R29" s="612"/>
      <c r="S29" s="612"/>
      <c r="T29" s="612"/>
    </row>
    <row r="30" spans="1:20" ht="15.75">
      <c r="A30" s="411">
        <v>9</v>
      </c>
      <c r="B30" s="412" t="s">
        <v>185</v>
      </c>
      <c r="C30" s="616">
        <f>C31+C32+C33+C34+C35+C36+C37</f>
        <v>1805862382.2405</v>
      </c>
      <c r="D30" s="616">
        <f>D31+D32+D33+D34+D35+D36+D37</f>
        <v>6397593733.5848408</v>
      </c>
      <c r="E30" s="617">
        <f t="shared" si="0"/>
        <v>8203456115.8253403</v>
      </c>
      <c r="F30" s="616">
        <f>F31+F32+F33+F34+F35+F36+F37</f>
        <v>1543254335.8571999</v>
      </c>
      <c r="G30" s="616">
        <f>G31+G32+G33+G34+G35+G36+G37</f>
        <v>6357380408.1270905</v>
      </c>
      <c r="H30" s="618">
        <f t="shared" si="1"/>
        <v>7900634743.9842901</v>
      </c>
      <c r="O30" s="612"/>
      <c r="P30" s="612"/>
      <c r="Q30" s="612"/>
      <c r="R30" s="612"/>
      <c r="S30" s="612"/>
      <c r="T30" s="612"/>
    </row>
    <row r="31" spans="1:20" ht="25.5">
      <c r="A31" s="411">
        <v>9.1</v>
      </c>
      <c r="B31" s="413" t="s">
        <v>831</v>
      </c>
      <c r="C31" s="616">
        <v>1554221300.2372999</v>
      </c>
      <c r="D31" s="616">
        <v>2538402847.1462402</v>
      </c>
      <c r="E31" s="617">
        <f t="shared" si="0"/>
        <v>4092624147.3835402</v>
      </c>
      <c r="F31" s="616">
        <v>1101599279.2839999</v>
      </c>
      <c r="G31" s="616">
        <v>2845900814.7501702</v>
      </c>
      <c r="H31" s="618">
        <f t="shared" si="1"/>
        <v>3947500094.0341702</v>
      </c>
      <c r="O31" s="612"/>
      <c r="P31" s="612"/>
      <c r="Q31" s="612"/>
      <c r="R31" s="612"/>
      <c r="S31" s="612"/>
      <c r="T31" s="612"/>
    </row>
    <row r="32" spans="1:20" ht="25.5">
      <c r="A32" s="411">
        <v>9.1999999999999993</v>
      </c>
      <c r="B32" s="413" t="s">
        <v>832</v>
      </c>
      <c r="C32" s="616">
        <v>251641082.00319999</v>
      </c>
      <c r="D32" s="616">
        <v>3839553906.4386001</v>
      </c>
      <c r="E32" s="617">
        <f t="shared" si="0"/>
        <v>4091194988.4418001</v>
      </c>
      <c r="F32" s="616">
        <v>441655056.57319999</v>
      </c>
      <c r="G32" s="616">
        <v>3492442553.3769202</v>
      </c>
      <c r="H32" s="618">
        <f t="shared" si="1"/>
        <v>3934097609.95012</v>
      </c>
      <c r="O32" s="612"/>
      <c r="P32" s="612"/>
      <c r="Q32" s="612"/>
      <c r="R32" s="612"/>
      <c r="S32" s="612"/>
      <c r="T32" s="612"/>
    </row>
    <row r="33" spans="1:20" ht="25.5">
      <c r="A33" s="411">
        <v>9.3000000000000007</v>
      </c>
      <c r="B33" s="413" t="s">
        <v>833</v>
      </c>
      <c r="C33" s="616">
        <v>0</v>
      </c>
      <c r="D33" s="616">
        <v>19636980</v>
      </c>
      <c r="E33" s="617">
        <f t="shared" si="0"/>
        <v>19636980</v>
      </c>
      <c r="F33" s="616">
        <v>0</v>
      </c>
      <c r="G33" s="616">
        <v>19037040</v>
      </c>
      <c r="H33" s="618">
        <f t="shared" si="1"/>
        <v>19037040</v>
      </c>
      <c r="O33" s="612"/>
      <c r="P33" s="612"/>
      <c r="Q33" s="612"/>
      <c r="R33" s="612"/>
      <c r="S33" s="612"/>
      <c r="T33" s="612"/>
    </row>
    <row r="34" spans="1:20" ht="15.75">
      <c r="A34" s="411">
        <v>9.4</v>
      </c>
      <c r="B34" s="413" t="s">
        <v>834</v>
      </c>
      <c r="C34" s="616">
        <v>0</v>
      </c>
      <c r="D34" s="616">
        <v>0</v>
      </c>
      <c r="E34" s="617">
        <f t="shared" si="0"/>
        <v>0</v>
      </c>
      <c r="F34" s="616">
        <v>0</v>
      </c>
      <c r="G34" s="616">
        <v>0</v>
      </c>
      <c r="H34" s="618">
        <f t="shared" si="1"/>
        <v>0</v>
      </c>
      <c r="O34" s="612"/>
      <c r="P34" s="612"/>
      <c r="Q34" s="612"/>
      <c r="R34" s="612"/>
      <c r="S34" s="612"/>
      <c r="T34" s="612"/>
    </row>
    <row r="35" spans="1:20" ht="15.75">
      <c r="A35" s="411">
        <v>9.5</v>
      </c>
      <c r="B35" s="413" t="s">
        <v>835</v>
      </c>
      <c r="C35" s="616">
        <v>0</v>
      </c>
      <c r="D35" s="616">
        <v>0</v>
      </c>
      <c r="E35" s="617">
        <f t="shared" si="0"/>
        <v>0</v>
      </c>
      <c r="F35" s="616">
        <v>0</v>
      </c>
      <c r="G35" s="616">
        <v>0</v>
      </c>
      <c r="H35" s="618">
        <f t="shared" si="1"/>
        <v>0</v>
      </c>
      <c r="O35" s="612"/>
      <c r="P35" s="612"/>
      <c r="Q35" s="612"/>
      <c r="R35" s="612"/>
      <c r="S35" s="612"/>
      <c r="T35" s="612"/>
    </row>
    <row r="36" spans="1:20" ht="25.5">
      <c r="A36" s="411">
        <v>9.6</v>
      </c>
      <c r="B36" s="413" t="s">
        <v>836</v>
      </c>
      <c r="C36" s="616">
        <v>0</v>
      </c>
      <c r="D36" s="616">
        <v>0</v>
      </c>
      <c r="E36" s="617">
        <f t="shared" si="0"/>
        <v>0</v>
      </c>
      <c r="F36" s="616">
        <v>0</v>
      </c>
      <c r="G36" s="616">
        <v>0</v>
      </c>
      <c r="H36" s="618">
        <f t="shared" si="1"/>
        <v>0</v>
      </c>
      <c r="O36" s="612"/>
      <c r="P36" s="612"/>
      <c r="Q36" s="612"/>
      <c r="R36" s="612"/>
      <c r="S36" s="612"/>
      <c r="T36" s="612"/>
    </row>
    <row r="37" spans="1:20" ht="25.5">
      <c r="A37" s="411">
        <v>9.6999999999999993</v>
      </c>
      <c r="B37" s="413" t="s">
        <v>837</v>
      </c>
      <c r="C37" s="616">
        <v>0</v>
      </c>
      <c r="D37" s="616">
        <v>0</v>
      </c>
      <c r="E37" s="617">
        <f t="shared" si="0"/>
        <v>0</v>
      </c>
      <c r="F37" s="616">
        <v>0</v>
      </c>
      <c r="G37" s="616">
        <v>0</v>
      </c>
      <c r="H37" s="618">
        <f t="shared" si="1"/>
        <v>0</v>
      </c>
      <c r="O37" s="612"/>
      <c r="P37" s="612"/>
      <c r="Q37" s="612"/>
      <c r="R37" s="612"/>
      <c r="S37" s="612"/>
      <c r="T37" s="612"/>
    </row>
    <row r="38" spans="1:20" ht="15.75">
      <c r="A38" s="411">
        <v>10</v>
      </c>
      <c r="B38" s="414" t="s">
        <v>838</v>
      </c>
      <c r="C38" s="616">
        <v>379751037.05410004</v>
      </c>
      <c r="D38" s="616">
        <v>1065460335.1110851</v>
      </c>
      <c r="E38" s="617">
        <f t="shared" si="0"/>
        <v>1445211372.165185</v>
      </c>
      <c r="F38" s="616">
        <f>F39+F40+F41+F42</f>
        <v>990376245.31207895</v>
      </c>
      <c r="G38" s="616">
        <f>G39+G40+G41+G42</f>
        <v>120360134.36772802</v>
      </c>
      <c r="H38" s="618">
        <f t="shared" si="1"/>
        <v>1110736379.6798069</v>
      </c>
      <c r="O38" s="612"/>
      <c r="P38" s="612"/>
      <c r="Q38" s="612"/>
      <c r="R38" s="612"/>
      <c r="S38" s="612"/>
      <c r="T38" s="612"/>
    </row>
    <row r="39" spans="1:20" ht="15.75">
      <c r="A39" s="411">
        <v>10.1</v>
      </c>
      <c r="B39" s="413" t="s">
        <v>839</v>
      </c>
      <c r="C39" s="616">
        <v>16901224.5</v>
      </c>
      <c r="D39" s="616">
        <v>14737429.959233999</v>
      </c>
      <c r="E39" s="617">
        <f>C39+D39</f>
        <v>31638654.459233999</v>
      </c>
      <c r="F39" s="616">
        <v>53926196.50999999</v>
      </c>
      <c r="G39" s="616">
        <v>592901.08999999985</v>
      </c>
      <c r="H39" s="618">
        <f t="shared" si="1"/>
        <v>54519097.599999994</v>
      </c>
      <c r="O39" s="612"/>
      <c r="P39" s="612"/>
      <c r="Q39" s="612"/>
      <c r="R39" s="612"/>
      <c r="S39" s="612"/>
      <c r="T39" s="612"/>
    </row>
    <row r="40" spans="1:20" ht="25.5">
      <c r="A40" s="411">
        <v>10.199999999999999</v>
      </c>
      <c r="B40" s="413" t="s">
        <v>840</v>
      </c>
      <c r="C40" s="616">
        <v>49704583.310000002</v>
      </c>
      <c r="D40" s="616">
        <v>75600294.659387499</v>
      </c>
      <c r="E40" s="617">
        <f>C40+D40</f>
        <v>125304877.9693875</v>
      </c>
      <c r="F40" s="616">
        <v>15095295.509999994</v>
      </c>
      <c r="G40" s="616">
        <v>93011.998504000003</v>
      </c>
      <c r="H40" s="618">
        <f t="shared" si="1"/>
        <v>15188307.508503994</v>
      </c>
      <c r="O40" s="612"/>
      <c r="P40" s="612"/>
      <c r="Q40" s="612"/>
      <c r="R40" s="612"/>
      <c r="S40" s="612"/>
      <c r="T40" s="612"/>
    </row>
    <row r="41" spans="1:20" ht="25.5">
      <c r="A41" s="411">
        <v>10.3</v>
      </c>
      <c r="B41" s="413" t="s">
        <v>841</v>
      </c>
      <c r="C41" s="616">
        <v>78117317.890000001</v>
      </c>
      <c r="D41" s="616">
        <v>37952589.959931001</v>
      </c>
      <c r="E41" s="617">
        <f t="shared" si="0"/>
        <v>116069907.849931</v>
      </c>
      <c r="F41" s="616">
        <v>632140951.44207895</v>
      </c>
      <c r="G41" s="616">
        <v>50180995.382613003</v>
      </c>
      <c r="H41" s="618">
        <f t="shared" si="1"/>
        <v>682321946.82469201</v>
      </c>
      <c r="O41" s="612"/>
      <c r="P41" s="612"/>
      <c r="Q41" s="612"/>
      <c r="R41" s="612"/>
      <c r="S41" s="612"/>
      <c r="T41" s="612"/>
    </row>
    <row r="42" spans="1:20" ht="25.5">
      <c r="A42" s="411">
        <v>10.4</v>
      </c>
      <c r="B42" s="413" t="s">
        <v>842</v>
      </c>
      <c r="C42" s="616">
        <v>89884033.494100004</v>
      </c>
      <c r="D42" s="616">
        <v>108187334.76374</v>
      </c>
      <c r="E42" s="617">
        <f t="shared" si="0"/>
        <v>198071368.25784001</v>
      </c>
      <c r="F42" s="616">
        <v>289213801.85000008</v>
      </c>
      <c r="G42" s="616">
        <v>69493225.89661102</v>
      </c>
      <c r="H42" s="618">
        <f t="shared" si="1"/>
        <v>358707027.74661112</v>
      </c>
      <c r="O42" s="612"/>
      <c r="P42" s="612"/>
      <c r="Q42" s="612"/>
      <c r="R42" s="612"/>
      <c r="S42" s="612"/>
      <c r="T42" s="612"/>
    </row>
    <row r="43" spans="1:20" ht="15.75">
      <c r="A43" s="411">
        <v>11</v>
      </c>
      <c r="B43" s="418" t="s">
        <v>186</v>
      </c>
      <c r="C43" s="616">
        <v>1966366.9600000002</v>
      </c>
      <c r="D43" s="616">
        <v>29837263.920072004</v>
      </c>
      <c r="E43" s="617">
        <f t="shared" si="0"/>
        <v>31803630.880072005</v>
      </c>
      <c r="F43" s="616">
        <v>3370182.0199999986</v>
      </c>
      <c r="G43" s="616">
        <v>22989225.183593776</v>
      </c>
      <c r="H43" s="618">
        <f t="shared" si="1"/>
        <v>26359407.203593776</v>
      </c>
      <c r="O43" s="612"/>
      <c r="P43" s="612"/>
      <c r="Q43" s="612"/>
      <c r="R43" s="612"/>
      <c r="S43" s="612"/>
      <c r="T43" s="612"/>
    </row>
    <row r="44" spans="1:20" ht="15.75">
      <c r="C44" s="619"/>
      <c r="D44" s="619"/>
      <c r="E44" s="619"/>
      <c r="F44" s="619"/>
      <c r="G44" s="619"/>
      <c r="H44" s="619"/>
      <c r="O44" s="612"/>
      <c r="P44" s="612"/>
      <c r="Q44" s="612"/>
      <c r="R44" s="612"/>
      <c r="S44" s="612"/>
      <c r="T44" s="612"/>
    </row>
    <row r="45" spans="1:20" ht="15.75">
      <c r="C45" s="619"/>
      <c r="D45" s="619"/>
      <c r="E45" s="619"/>
      <c r="F45" s="619"/>
      <c r="G45" s="619"/>
      <c r="H45" s="619"/>
    </row>
    <row r="46" spans="1:20" ht="15.75">
      <c r="C46" s="619"/>
      <c r="D46" s="619"/>
      <c r="E46" s="619"/>
      <c r="F46" s="619"/>
      <c r="G46" s="619"/>
      <c r="H46" s="619"/>
    </row>
    <row r="47" spans="1:20" ht="15.75">
      <c r="C47" s="619"/>
      <c r="D47" s="619"/>
      <c r="E47" s="619"/>
      <c r="F47" s="619"/>
      <c r="G47" s="619"/>
      <c r="H47" s="619"/>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G18"/>
  <sheetViews>
    <sheetView zoomScale="85" zoomScaleNormal="85" workbookViewId="0">
      <pane xSplit="1" ySplit="4" topLeftCell="B5" activePane="bottomRight" state="frozen"/>
      <selection activeCell="L18" sqref="L18"/>
      <selection pane="topRight" activeCell="L18" sqref="L18"/>
      <selection pane="bottomLeft" activeCell="L18" sqref="L18"/>
      <selection pane="bottomRight" activeCell="F7" sqref="F7"/>
    </sheetView>
  </sheetViews>
  <sheetFormatPr defaultColWidth="9.140625" defaultRowHeight="12.75"/>
  <cols>
    <col min="1" max="1" width="9.5703125" style="1" bestFit="1" customWidth="1"/>
    <col min="2" max="2" width="93.5703125" style="1" customWidth="1"/>
    <col min="3" max="4" width="12.7109375" style="1" customWidth="1"/>
    <col min="5" max="7" width="12.85546875" style="8" bestFit="1" customWidth="1"/>
    <col min="8" max="11" width="9.7109375" style="8" customWidth="1"/>
    <col min="12" max="16384" width="9.140625" style="8"/>
  </cols>
  <sheetData>
    <row r="1" spans="1:7" ht="15">
      <c r="A1" s="12" t="s">
        <v>108</v>
      </c>
      <c r="B1" s="11" t="str">
        <f>Info!C2</f>
        <v>სს თიბისი ბანკი</v>
      </c>
      <c r="C1" s="11"/>
    </row>
    <row r="2" spans="1:7" ht="15">
      <c r="A2" s="12" t="s">
        <v>109</v>
      </c>
      <c r="B2" s="311">
        <f>'1. key ratios'!B2</f>
        <v>45291</v>
      </c>
      <c r="C2" s="11"/>
    </row>
    <row r="3" spans="1:7" ht="15">
      <c r="A3" s="12"/>
      <c r="B3" s="11"/>
      <c r="C3" s="11"/>
    </row>
    <row r="4" spans="1:7" ht="15" customHeight="1" thickBot="1">
      <c r="A4" s="136" t="s">
        <v>253</v>
      </c>
      <c r="B4" s="137" t="s">
        <v>107</v>
      </c>
      <c r="C4" s="138" t="s">
        <v>87</v>
      </c>
    </row>
    <row r="5" spans="1:7" ht="15" customHeight="1">
      <c r="A5" s="134" t="s">
        <v>25</v>
      </c>
      <c r="B5" s="135"/>
      <c r="C5" s="296" t="str">
        <f>INT((MONTH($B$2))/3)&amp;"Q"&amp;"-"&amp;YEAR($B$2)</f>
        <v>4Q-2023</v>
      </c>
      <c r="D5" s="296" t="str">
        <f>IF(INT(MONTH($B$2))=3, "4"&amp;"Q"&amp;"-"&amp;YEAR($B$2)-1, IF(INT(MONTH($B$2))=6, "1"&amp;"Q"&amp;"-"&amp;YEAR($B$2), IF(INT(MONTH($B$2))=9, "2"&amp;"Q"&amp;"-"&amp;YEAR($B$2),IF(INT(MONTH($B$2))=12, "3"&amp;"Q"&amp;"-"&amp;YEAR($B$2), 0))))</f>
        <v>3Q-2023</v>
      </c>
      <c r="E5" s="296" t="str">
        <f>IF(INT(MONTH($B$2))=3, "3"&amp;"Q"&amp;"-"&amp;YEAR($B$2)-1, IF(INT(MONTH($B$2))=6, "4"&amp;"Q"&amp;"-"&amp;YEAR($B$2)-1, IF(INT(MONTH($B$2))=9, "1"&amp;"Q"&amp;"-"&amp;YEAR($B$2),IF(INT(MONTH($B$2))=12, "2"&amp;"Q"&amp;"-"&amp;YEAR($B$2), 0))))</f>
        <v>2Q-2023</v>
      </c>
      <c r="F5" s="296" t="str">
        <f>IF(INT(MONTH($B$2))=3, "2"&amp;"Q"&amp;"-"&amp;YEAR($B$2)-1, IF(INT(MONTH($B$2))=6, "3"&amp;"Q"&amp;"-"&amp;YEAR($B$2)-1, IF(INT(MONTH($B$2))=9, "4"&amp;"Q"&amp;"-"&amp;YEAR($B$2)-1,IF(INT(MONTH($B$2))=12, "1"&amp;"Q"&amp;"-"&amp;YEAR($B$2), 0))))</f>
        <v>1Q-2023</v>
      </c>
      <c r="G5" s="296" t="str">
        <f>IF(INT(MONTH($B$2))=3, "1"&amp;"Q"&amp;"-"&amp;YEAR($B$2)-1, IF(INT(MONTH($B$2))=6, "2"&amp;"Q"&amp;"-"&amp;YEAR($B$2)-1, IF(INT(MONTH($B$2))=9, "3"&amp;"Q"&amp;"-"&amp;YEAR($B$2)-1,IF(INT(MONTH($B$2))=12, "4"&amp;"Q"&amp;"-"&amp;YEAR($B$2)-1, 0))))</f>
        <v>4Q-2022</v>
      </c>
    </row>
    <row r="6" spans="1:7" ht="15" customHeight="1">
      <c r="A6" s="234">
        <v>1</v>
      </c>
      <c r="B6" s="285" t="s">
        <v>112</v>
      </c>
      <c r="C6" s="235">
        <f>C7+C9+C10</f>
        <v>21018445429.855476</v>
      </c>
      <c r="D6" s="287">
        <f>D7+D9+D10</f>
        <v>19953719756.055115</v>
      </c>
      <c r="E6" s="236">
        <f t="shared" ref="E6:G6" si="0">E7+E9+E10</f>
        <v>18796064318.403576</v>
      </c>
      <c r="F6" s="235">
        <f t="shared" si="0"/>
        <v>18112219200.910744</v>
      </c>
      <c r="G6" s="288">
        <f t="shared" si="0"/>
        <v>18488515550.390907</v>
      </c>
    </row>
    <row r="7" spans="1:7" ht="15" customHeight="1">
      <c r="A7" s="234">
        <v>1.1000000000000001</v>
      </c>
      <c r="B7" s="237" t="s">
        <v>436</v>
      </c>
      <c r="C7" s="238">
        <v>19668732432.657875</v>
      </c>
      <c r="D7" s="238">
        <v>18634295055.909477</v>
      </c>
      <c r="E7" s="238">
        <v>17561009604.112816</v>
      </c>
      <c r="F7" s="238">
        <v>16865749622.993767</v>
      </c>
      <c r="G7" s="238">
        <v>17318378454.566204</v>
      </c>
    </row>
    <row r="8" spans="1:7" ht="25.5">
      <c r="A8" s="234" t="s">
        <v>157</v>
      </c>
      <c r="B8" s="239" t="s">
        <v>250</v>
      </c>
      <c r="C8" s="238">
        <v>26556743.758000001</v>
      </c>
      <c r="D8" s="238">
        <v>29108544.867899999</v>
      </c>
      <c r="E8" s="238">
        <v>29108544.867899999</v>
      </c>
      <c r="F8" s="238">
        <v>29108544.867899999</v>
      </c>
      <c r="G8" s="238">
        <v>29108544.867899999</v>
      </c>
    </row>
    <row r="9" spans="1:7" ht="15" customHeight="1">
      <c r="A9" s="234">
        <v>1.2</v>
      </c>
      <c r="B9" s="237" t="s">
        <v>21</v>
      </c>
      <c r="C9" s="238">
        <v>1289785255.50542</v>
      </c>
      <c r="D9" s="238">
        <v>1260916295.4050052</v>
      </c>
      <c r="E9" s="238">
        <v>1162602222.084528</v>
      </c>
      <c r="F9" s="238">
        <v>1192102674.3048613</v>
      </c>
      <c r="G9" s="238">
        <v>1111999536.9519684</v>
      </c>
    </row>
    <row r="10" spans="1:7" ht="15" customHeight="1">
      <c r="A10" s="234">
        <v>1.3</v>
      </c>
      <c r="B10" s="286" t="s">
        <v>74</v>
      </c>
      <c r="C10" s="238">
        <v>59927741.692181557</v>
      </c>
      <c r="D10" s="238">
        <v>58508404.740630999</v>
      </c>
      <c r="E10" s="238">
        <v>72452492.206234038</v>
      </c>
      <c r="F10" s="238">
        <v>54366903.612112358</v>
      </c>
      <c r="G10" s="238">
        <v>58137558.87273436</v>
      </c>
    </row>
    <row r="11" spans="1:7" ht="15" customHeight="1">
      <c r="A11" s="234">
        <v>2</v>
      </c>
      <c r="B11" s="285" t="s">
        <v>113</v>
      </c>
      <c r="C11" s="238">
        <v>69879418.298762724</v>
      </c>
      <c r="D11" s="238">
        <v>77956617.507061094</v>
      </c>
      <c r="E11" s="238">
        <v>20084941.503317785</v>
      </c>
      <c r="F11" s="238">
        <v>18174618.59038027</v>
      </c>
      <c r="G11" s="238">
        <v>93833494.423371479</v>
      </c>
    </row>
    <row r="12" spans="1:7" ht="15" customHeight="1">
      <c r="A12" s="234">
        <v>3</v>
      </c>
      <c r="B12" s="285" t="s">
        <v>111</v>
      </c>
      <c r="C12" s="238">
        <v>3248364960.2509365</v>
      </c>
      <c r="D12" s="238">
        <v>2636658633.7196875</v>
      </c>
      <c r="E12" s="238">
        <v>2636658633.7196875</v>
      </c>
      <c r="F12" s="238">
        <v>2636658633.7196875</v>
      </c>
      <c r="G12" s="238">
        <v>2636658633.7196875</v>
      </c>
    </row>
    <row r="13" spans="1:7" ht="15" customHeight="1" thickBot="1">
      <c r="A13" s="73">
        <v>4</v>
      </c>
      <c r="B13" s="291" t="s">
        <v>158</v>
      </c>
      <c r="C13" s="156">
        <f>C6+C11+C12</f>
        <v>24336689808.405174</v>
      </c>
      <c r="D13" s="289">
        <f>D6+D11+D12</f>
        <v>22668335007.281864</v>
      </c>
      <c r="E13" s="157">
        <f t="shared" ref="E13:G13" si="1">E6+E11+E12</f>
        <v>21452807893.626583</v>
      </c>
      <c r="F13" s="156">
        <f t="shared" si="1"/>
        <v>20767052453.220814</v>
      </c>
      <c r="G13" s="290">
        <f t="shared" si="1"/>
        <v>21219007678.533966</v>
      </c>
    </row>
    <row r="14" spans="1:7">
      <c r="B14" s="16"/>
    </row>
    <row r="15" spans="1:7" ht="25.5">
      <c r="B15" s="16" t="s">
        <v>437</v>
      </c>
    </row>
    <row r="16" spans="1:7">
      <c r="B16" s="16"/>
    </row>
    <row r="17" spans="2:2">
      <c r="B17" s="16"/>
    </row>
    <row r="18" spans="2:2">
      <c r="B18" s="1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6"/>
  <sheetViews>
    <sheetView showGridLines="0" zoomScale="85" zoomScaleNormal="85" workbookViewId="0">
      <pane xSplit="1" ySplit="4" topLeftCell="B5" activePane="bottomRight" state="frozen"/>
      <selection pane="topRight" activeCell="B1" sqref="B1"/>
      <selection pane="bottomLeft" activeCell="A4" sqref="A4"/>
      <selection pane="bottomRight" activeCell="B2" sqref="B2"/>
    </sheetView>
  </sheetViews>
  <sheetFormatPr defaultRowHeight="15"/>
  <cols>
    <col min="1" max="1" width="9.5703125" style="1" bestFit="1" customWidth="1"/>
    <col min="2" max="2" width="58.85546875" style="1" customWidth="1"/>
    <col min="3" max="3" width="86.85546875" style="1" bestFit="1" customWidth="1"/>
  </cols>
  <sheetData>
    <row r="1" spans="1:8">
      <c r="A1" s="1" t="s">
        <v>108</v>
      </c>
      <c r="B1" s="1" t="str">
        <f>Info!C2</f>
        <v>სს თიბისი ბანკი</v>
      </c>
    </row>
    <row r="2" spans="1:8">
      <c r="A2" s="1" t="s">
        <v>109</v>
      </c>
      <c r="B2" s="311">
        <f>'1. key ratios'!B2</f>
        <v>45291</v>
      </c>
    </row>
    <row r="4" spans="1:8" ht="25.5" customHeight="1" thickBot="1">
      <c r="A4" s="150" t="s">
        <v>254</v>
      </c>
      <c r="B4" s="23" t="s">
        <v>91</v>
      </c>
      <c r="C4" s="9"/>
    </row>
    <row r="5" spans="1:8" ht="15.75">
      <c r="A5" s="7"/>
      <c r="B5" s="281" t="s">
        <v>92</v>
      </c>
      <c r="C5" s="294" t="s">
        <v>450</v>
      </c>
    </row>
    <row r="6" spans="1:8" ht="15.75">
      <c r="A6" s="10">
        <v>1</v>
      </c>
      <c r="B6" s="10" t="s">
        <v>965</v>
      </c>
      <c r="C6" s="292" t="s">
        <v>967</v>
      </c>
    </row>
    <row r="7" spans="1:8" ht="15.75">
      <c r="A7" s="10">
        <v>2</v>
      </c>
      <c r="B7" s="10" t="s">
        <v>968</v>
      </c>
      <c r="C7" s="292" t="s">
        <v>969</v>
      </c>
    </row>
    <row r="8" spans="1:8" ht="15.75">
      <c r="A8" s="10">
        <v>3</v>
      </c>
      <c r="B8" s="10" t="s">
        <v>970</v>
      </c>
      <c r="C8" s="292" t="s">
        <v>969</v>
      </c>
    </row>
    <row r="9" spans="1:8" ht="15.75">
      <c r="A9" s="10">
        <v>4</v>
      </c>
      <c r="B9" s="10" t="s">
        <v>971</v>
      </c>
      <c r="C9" s="292" t="s">
        <v>969</v>
      </c>
    </row>
    <row r="10" spans="1:8" ht="15.75">
      <c r="A10" s="10">
        <v>5</v>
      </c>
      <c r="B10" s="10" t="s">
        <v>972</v>
      </c>
      <c r="C10" s="292" t="s">
        <v>969</v>
      </c>
    </row>
    <row r="11" spans="1:8" ht="15.75">
      <c r="A11" s="10">
        <v>6</v>
      </c>
      <c r="B11" s="10" t="s">
        <v>973</v>
      </c>
      <c r="C11" s="292" t="s">
        <v>969</v>
      </c>
    </row>
    <row r="12" spans="1:8" ht="15.75">
      <c r="A12" s="10">
        <v>7</v>
      </c>
      <c r="B12" s="10" t="s">
        <v>974</v>
      </c>
      <c r="C12" s="292" t="s">
        <v>969</v>
      </c>
      <c r="H12" s="2"/>
    </row>
    <row r="13" spans="1:8" ht="15.75">
      <c r="A13" s="10"/>
      <c r="B13" s="10"/>
      <c r="C13" s="292"/>
    </row>
    <row r="14" spans="1:8" ht="15.75">
      <c r="A14" s="10"/>
      <c r="B14" s="24"/>
      <c r="C14" s="292"/>
    </row>
    <row r="15" spans="1:8" ht="15.75">
      <c r="A15" s="10"/>
      <c r="B15" s="24"/>
      <c r="C15" s="292"/>
    </row>
    <row r="16" spans="1:8">
      <c r="A16" s="10"/>
      <c r="B16" s="723"/>
      <c r="C16" s="724"/>
    </row>
    <row r="17" spans="1:3">
      <c r="A17" s="10"/>
      <c r="B17" s="282" t="s">
        <v>93</v>
      </c>
      <c r="C17" s="295" t="s">
        <v>451</v>
      </c>
    </row>
    <row r="18" spans="1:3" ht="15.75">
      <c r="A18" s="10">
        <v>1</v>
      </c>
      <c r="B18" s="10" t="s">
        <v>966</v>
      </c>
      <c r="C18" s="292" t="s">
        <v>975</v>
      </c>
    </row>
    <row r="19" spans="1:3" ht="15.75">
      <c r="A19" s="10">
        <v>2</v>
      </c>
      <c r="B19" s="10" t="s">
        <v>976</v>
      </c>
      <c r="C19" s="292" t="s">
        <v>977</v>
      </c>
    </row>
    <row r="20" spans="1:3" ht="15.75">
      <c r="A20" s="10">
        <v>3</v>
      </c>
      <c r="B20" s="10" t="s">
        <v>978</v>
      </c>
      <c r="C20" s="292" t="s">
        <v>979</v>
      </c>
    </row>
    <row r="21" spans="1:3" ht="15.75">
      <c r="A21" s="10">
        <v>4</v>
      </c>
      <c r="B21" s="10" t="s">
        <v>980</v>
      </c>
      <c r="C21" s="292" t="s">
        <v>981</v>
      </c>
    </row>
    <row r="22" spans="1:3" ht="15.75">
      <c r="A22" s="10">
        <v>5</v>
      </c>
      <c r="B22" s="10" t="s">
        <v>982</v>
      </c>
      <c r="C22" s="292" t="s">
        <v>983</v>
      </c>
    </row>
    <row r="23" spans="1:3" ht="15.75">
      <c r="A23" s="10"/>
      <c r="B23" s="20"/>
      <c r="C23" s="292"/>
    </row>
    <row r="24" spans="1:3" ht="15.75">
      <c r="A24" s="10"/>
      <c r="B24" s="20"/>
      <c r="C24" s="292"/>
    </row>
    <row r="25" spans="1:3" ht="15.75">
      <c r="A25" s="10"/>
      <c r="B25" s="20"/>
      <c r="C25" s="292"/>
    </row>
    <row r="26" spans="1:3" ht="15.75">
      <c r="A26" s="10"/>
      <c r="B26" s="20"/>
      <c r="C26" s="292"/>
    </row>
    <row r="27" spans="1:3" ht="15.75" customHeight="1">
      <c r="A27" s="10"/>
      <c r="B27" s="20"/>
      <c r="C27" s="293"/>
    </row>
    <row r="28" spans="1:3" ht="15.75" customHeight="1">
      <c r="A28" s="10"/>
      <c r="B28" s="20"/>
      <c r="C28" s="21"/>
    </row>
    <row r="29" spans="1:3" ht="30" customHeight="1">
      <c r="A29" s="10"/>
      <c r="B29" s="725" t="s">
        <v>94</v>
      </c>
      <c r="C29" s="726"/>
    </row>
    <row r="30" spans="1:3" ht="15.75">
      <c r="A30" s="10">
        <v>1</v>
      </c>
      <c r="B30" s="10" t="s">
        <v>984</v>
      </c>
      <c r="C30" s="696">
        <v>0.99878075215747519</v>
      </c>
    </row>
    <row r="31" spans="1:3" ht="15.75" customHeight="1">
      <c r="A31" s="10"/>
      <c r="B31" s="24"/>
      <c r="C31" s="25"/>
    </row>
    <row r="32" spans="1:3" ht="29.25" customHeight="1">
      <c r="A32" s="10"/>
      <c r="B32" s="725" t="s">
        <v>174</v>
      </c>
      <c r="C32" s="726"/>
    </row>
    <row r="33" spans="1:3" ht="15.75">
      <c r="A33" s="10">
        <v>1</v>
      </c>
      <c r="B33" s="10" t="s">
        <v>985</v>
      </c>
      <c r="C33" s="696">
        <v>9.8451216823887341E-2</v>
      </c>
    </row>
    <row r="34" spans="1:3" ht="15.75">
      <c r="A34" s="10">
        <v>2</v>
      </c>
      <c r="B34" s="10" t="s">
        <v>986</v>
      </c>
      <c r="C34" s="696">
        <v>6.4891446287555984E-2</v>
      </c>
    </row>
    <row r="35" spans="1:3" ht="15.75">
      <c r="A35" s="10">
        <v>3</v>
      </c>
      <c r="B35" s="10" t="s">
        <v>987</v>
      </c>
      <c r="C35" s="696">
        <v>5.9656316958565096E-2</v>
      </c>
    </row>
    <row r="36" spans="1:3" ht="15.75">
      <c r="A36" s="10"/>
      <c r="B36" s="10"/>
      <c r="C36" s="696"/>
    </row>
  </sheetData>
  <mergeCells count="3">
    <mergeCell ref="B16:C16"/>
    <mergeCell ref="B32:C32"/>
    <mergeCell ref="B29:C29"/>
  </mergeCells>
  <dataValidations count="1">
    <dataValidation type="list" allowBlank="1" showInputMessage="1" showErrorMessage="1" sqref="C14: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K53"/>
  <sheetViews>
    <sheetView zoomScale="85" zoomScaleNormal="85" workbookViewId="0">
      <pane xSplit="1" ySplit="5" topLeftCell="B6" activePane="bottomRight" state="frozen"/>
      <selection activeCell="D15" sqref="D15"/>
      <selection pane="topRight" activeCell="D15" sqref="D15"/>
      <selection pane="bottomLeft" activeCell="D15" sqref="D15"/>
      <selection pane="bottomRight" activeCell="B6" sqref="B6:B7"/>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2" bestFit="1" customWidth="1"/>
    <col min="7" max="7" width="12.5703125" bestFit="1" customWidth="1"/>
  </cols>
  <sheetData>
    <row r="1" spans="1:11" ht="15.75">
      <c r="A1" s="12" t="s">
        <v>108</v>
      </c>
      <c r="B1" s="11" t="str">
        <f>Info!C2</f>
        <v>სს თიბისი ბანკი</v>
      </c>
    </row>
    <row r="2" spans="1:11" s="12" customFormat="1" ht="15.75" customHeight="1">
      <c r="A2" s="12" t="s">
        <v>109</v>
      </c>
      <c r="B2" s="311">
        <f>'1. key ratios'!B2</f>
        <v>45291</v>
      </c>
    </row>
    <row r="3" spans="1:11" s="12" customFormat="1" ht="15.75" customHeight="1"/>
    <row r="4" spans="1:11" s="12" customFormat="1" ht="15.75" customHeight="1" thickBot="1">
      <c r="A4" s="151" t="s">
        <v>255</v>
      </c>
      <c r="B4" s="152" t="s">
        <v>168</v>
      </c>
      <c r="C4" s="117"/>
      <c r="D4" s="117"/>
      <c r="E4" s="118" t="s">
        <v>87</v>
      </c>
    </row>
    <row r="5" spans="1:11" s="69" customFormat="1" ht="17.45" customHeight="1">
      <c r="A5" s="212"/>
      <c r="B5" s="213"/>
      <c r="C5" s="116" t="s">
        <v>0</v>
      </c>
      <c r="D5" s="116" t="s">
        <v>1</v>
      </c>
      <c r="E5" s="214" t="s">
        <v>2</v>
      </c>
    </row>
    <row r="6" spans="1:11" ht="14.45" customHeight="1">
      <c r="A6" s="215"/>
      <c r="B6" s="727" t="s">
        <v>144</v>
      </c>
      <c r="C6" s="727" t="s">
        <v>856</v>
      </c>
      <c r="D6" s="728" t="s">
        <v>143</v>
      </c>
      <c r="E6" s="729"/>
    </row>
    <row r="7" spans="1:11" ht="99.6" customHeight="1">
      <c r="A7" s="215"/>
      <c r="B7" s="727"/>
      <c r="C7" s="727"/>
      <c r="D7" s="210" t="s">
        <v>142</v>
      </c>
      <c r="E7" s="211" t="s">
        <v>353</v>
      </c>
    </row>
    <row r="8" spans="1:11" ht="22.5" customHeight="1">
      <c r="A8" s="421">
        <v>1</v>
      </c>
      <c r="B8" s="374" t="s">
        <v>843</v>
      </c>
      <c r="C8" s="422">
        <f>SUM(C9:C11)</f>
        <v>5206926939.4700003</v>
      </c>
      <c r="D8" s="422">
        <f t="shared" ref="D8:E8" si="0">SUM(D9:D11)</f>
        <v>0</v>
      </c>
      <c r="E8" s="422">
        <f t="shared" si="0"/>
        <v>5206926939.4700003</v>
      </c>
      <c r="I8" s="620"/>
      <c r="J8" s="620"/>
      <c r="K8" s="620"/>
    </row>
    <row r="9" spans="1:11">
      <c r="A9" s="421">
        <v>1.1000000000000001</v>
      </c>
      <c r="B9" s="375" t="s">
        <v>96</v>
      </c>
      <c r="C9" s="422">
        <v>911830523.69999993</v>
      </c>
      <c r="D9" s="422">
        <v>0</v>
      </c>
      <c r="E9" s="422">
        <v>911830523.69999993</v>
      </c>
      <c r="I9" s="620"/>
      <c r="J9" s="620"/>
      <c r="K9" s="620"/>
    </row>
    <row r="10" spans="1:11">
      <c r="A10" s="421">
        <v>1.2</v>
      </c>
      <c r="B10" s="375" t="s">
        <v>97</v>
      </c>
      <c r="C10" s="422">
        <v>2279688484.0700002</v>
      </c>
      <c r="D10" s="422">
        <v>0</v>
      </c>
      <c r="E10" s="422">
        <v>2279688484.0700002</v>
      </c>
      <c r="I10" s="620"/>
      <c r="J10" s="620"/>
      <c r="K10" s="620"/>
    </row>
    <row r="11" spans="1:11">
      <c r="A11" s="421">
        <v>1.3</v>
      </c>
      <c r="B11" s="375" t="s">
        <v>98</v>
      </c>
      <c r="C11" s="422">
        <v>2015407931.7</v>
      </c>
      <c r="D11" s="422">
        <v>0</v>
      </c>
      <c r="E11" s="422">
        <v>2015407931.7</v>
      </c>
      <c r="I11" s="620"/>
      <c r="J11" s="620"/>
      <c r="K11" s="620"/>
    </row>
    <row r="12" spans="1:11">
      <c r="A12" s="421">
        <v>2</v>
      </c>
      <c r="B12" s="376" t="s">
        <v>730</v>
      </c>
      <c r="C12" s="422">
        <v>40919473.100000001</v>
      </c>
      <c r="D12" s="422">
        <v>0</v>
      </c>
      <c r="E12" s="422">
        <v>40919473.100000001</v>
      </c>
      <c r="I12" s="620"/>
      <c r="J12" s="620"/>
      <c r="K12" s="620"/>
    </row>
    <row r="13" spans="1:11" ht="21">
      <c r="A13" s="421">
        <v>2.1</v>
      </c>
      <c r="B13" s="377" t="s">
        <v>731</v>
      </c>
      <c r="C13" s="422">
        <v>40919473.100000001</v>
      </c>
      <c r="D13" s="422">
        <v>0</v>
      </c>
      <c r="E13" s="422">
        <v>40919473.100000001</v>
      </c>
      <c r="I13" s="620"/>
      <c r="J13" s="620"/>
      <c r="K13" s="620"/>
    </row>
    <row r="14" spans="1:11" ht="33.950000000000003" customHeight="1">
      <c r="A14" s="421">
        <v>3</v>
      </c>
      <c r="B14" s="378" t="s">
        <v>732</v>
      </c>
      <c r="C14" s="422">
        <v>0</v>
      </c>
      <c r="D14" s="422">
        <v>0</v>
      </c>
      <c r="E14" s="422">
        <v>0</v>
      </c>
      <c r="I14" s="620"/>
      <c r="J14" s="620"/>
      <c r="K14" s="620"/>
    </row>
    <row r="15" spans="1:11" ht="32.450000000000003" customHeight="1">
      <c r="A15" s="421">
        <v>4</v>
      </c>
      <c r="B15" s="379" t="s">
        <v>733</v>
      </c>
      <c r="C15" s="422">
        <v>0</v>
      </c>
      <c r="D15" s="422">
        <v>0</v>
      </c>
      <c r="E15" s="422">
        <v>0</v>
      </c>
      <c r="I15" s="620"/>
      <c r="J15" s="620"/>
      <c r="K15" s="620"/>
    </row>
    <row r="16" spans="1:11" ht="23.1" customHeight="1">
      <c r="A16" s="421">
        <v>5</v>
      </c>
      <c r="B16" s="379" t="s">
        <v>734</v>
      </c>
      <c r="C16" s="422">
        <f>SUM(C17:C19)</f>
        <v>3498654642.3600001</v>
      </c>
      <c r="D16" s="422">
        <f t="shared" ref="D16:E16" si="1">SUM(D17:D19)</f>
        <v>0</v>
      </c>
      <c r="E16" s="422">
        <f t="shared" si="1"/>
        <v>3498654642.3600001</v>
      </c>
      <c r="I16" s="620"/>
      <c r="J16" s="620"/>
      <c r="K16" s="620"/>
    </row>
    <row r="17" spans="1:11">
      <c r="A17" s="421">
        <v>5.0999999999999996</v>
      </c>
      <c r="B17" s="380" t="s">
        <v>735</v>
      </c>
      <c r="C17" s="422">
        <v>691886.56</v>
      </c>
      <c r="D17" s="422">
        <v>0</v>
      </c>
      <c r="E17" s="422">
        <v>691886.56</v>
      </c>
      <c r="I17" s="620"/>
      <c r="J17" s="620"/>
      <c r="K17" s="620"/>
    </row>
    <row r="18" spans="1:11">
      <c r="A18" s="421">
        <v>5.2</v>
      </c>
      <c r="B18" s="380" t="s">
        <v>569</v>
      </c>
      <c r="C18" s="422">
        <v>3497962755.8000002</v>
      </c>
      <c r="D18" s="422">
        <v>0</v>
      </c>
      <c r="E18" s="422">
        <v>3497962755.8000002</v>
      </c>
      <c r="I18" s="620"/>
      <c r="J18" s="620"/>
      <c r="K18" s="620"/>
    </row>
    <row r="19" spans="1:11">
      <c r="A19" s="421">
        <v>5.3</v>
      </c>
      <c r="B19" s="380" t="s">
        <v>736</v>
      </c>
      <c r="C19" s="422">
        <v>0</v>
      </c>
      <c r="D19" s="422">
        <v>0</v>
      </c>
      <c r="E19" s="422">
        <v>0</v>
      </c>
      <c r="I19" s="620"/>
      <c r="J19" s="620"/>
      <c r="K19" s="620"/>
    </row>
    <row r="20" spans="1:11" ht="21">
      <c r="A20" s="421">
        <v>6</v>
      </c>
      <c r="B20" s="378" t="s">
        <v>737</v>
      </c>
      <c r="C20" s="422">
        <f>SUM(C21:C22)</f>
        <v>20965694793.110001</v>
      </c>
      <c r="D20" s="422">
        <f t="shared" ref="D20:E20" si="2">SUM(D21:D22)</f>
        <v>0</v>
      </c>
      <c r="E20" s="422">
        <f t="shared" si="2"/>
        <v>20965694793.110001</v>
      </c>
      <c r="I20" s="620"/>
      <c r="J20" s="620"/>
      <c r="K20" s="620"/>
    </row>
    <row r="21" spans="1:11">
      <c r="A21" s="421">
        <v>6.1</v>
      </c>
      <c r="B21" s="380" t="s">
        <v>569</v>
      </c>
      <c r="C21" s="422">
        <v>0</v>
      </c>
      <c r="D21" s="422">
        <v>0</v>
      </c>
      <c r="E21" s="422">
        <v>0</v>
      </c>
      <c r="I21" s="620"/>
      <c r="J21" s="620"/>
      <c r="K21" s="620"/>
    </row>
    <row r="22" spans="1:11">
      <c r="A22" s="421">
        <v>6.2</v>
      </c>
      <c r="B22" s="380" t="s">
        <v>736</v>
      </c>
      <c r="C22" s="422">
        <v>20965694793.110001</v>
      </c>
      <c r="D22" s="422">
        <v>0</v>
      </c>
      <c r="E22" s="422">
        <v>20965694793.110001</v>
      </c>
      <c r="I22" s="620"/>
      <c r="J22" s="620"/>
      <c r="K22" s="620"/>
    </row>
    <row r="23" spans="1:11" ht="21">
      <c r="A23" s="421">
        <v>7</v>
      </c>
      <c r="B23" s="381" t="s">
        <v>738</v>
      </c>
      <c r="C23" s="422">
        <v>34459623.030000001</v>
      </c>
      <c r="D23" s="422">
        <v>8124879.2699999996</v>
      </c>
      <c r="E23" s="422">
        <v>26334743.760000002</v>
      </c>
      <c r="I23" s="620"/>
      <c r="J23" s="620"/>
      <c r="K23" s="620"/>
    </row>
    <row r="24" spans="1:11" ht="21">
      <c r="A24" s="421">
        <v>8</v>
      </c>
      <c r="B24" s="382" t="s">
        <v>739</v>
      </c>
      <c r="C24" s="422">
        <v>0</v>
      </c>
      <c r="D24" s="422">
        <v>0</v>
      </c>
      <c r="E24" s="422">
        <v>0</v>
      </c>
      <c r="I24" s="620"/>
      <c r="J24" s="620"/>
      <c r="K24" s="620"/>
    </row>
    <row r="25" spans="1:11">
      <c r="A25" s="421">
        <v>9</v>
      </c>
      <c r="B25" s="379" t="s">
        <v>740</v>
      </c>
      <c r="C25" s="423">
        <f>SUM(C26:C27)</f>
        <v>589371617.37999988</v>
      </c>
      <c r="D25" s="423">
        <f t="shared" ref="D25:E25" si="3">SUM(D26:D27)</f>
        <v>0</v>
      </c>
      <c r="E25" s="423">
        <f t="shared" si="3"/>
        <v>589371617.37999988</v>
      </c>
      <c r="I25" s="620"/>
      <c r="J25" s="620"/>
      <c r="K25" s="620"/>
    </row>
    <row r="26" spans="1:11">
      <c r="A26" s="421">
        <v>9.1</v>
      </c>
      <c r="B26" s="383" t="s">
        <v>741</v>
      </c>
      <c r="C26" s="422">
        <v>574130198.76999986</v>
      </c>
      <c r="D26" s="422">
        <v>0</v>
      </c>
      <c r="E26" s="422">
        <v>574130198.76999986</v>
      </c>
      <c r="I26" s="620"/>
      <c r="J26" s="620"/>
      <c r="K26" s="620"/>
    </row>
    <row r="27" spans="1:11">
      <c r="A27" s="421">
        <v>9.1999999999999993</v>
      </c>
      <c r="B27" s="383" t="s">
        <v>742</v>
      </c>
      <c r="C27" s="422">
        <v>15241418.609999999</v>
      </c>
      <c r="D27" s="422">
        <v>0</v>
      </c>
      <c r="E27" s="422">
        <v>15241418.609999999</v>
      </c>
      <c r="I27" s="620"/>
      <c r="J27" s="620"/>
      <c r="K27" s="620"/>
    </row>
    <row r="28" spans="1:11">
      <c r="A28" s="421">
        <v>10</v>
      </c>
      <c r="B28" s="379" t="s">
        <v>36</v>
      </c>
      <c r="C28" s="423">
        <f>SUM(C29:C30)</f>
        <v>346246053.39999998</v>
      </c>
      <c r="D28" s="423">
        <f t="shared" ref="D28:E28" si="4">SUM(D29:D30)</f>
        <v>346246053.39999998</v>
      </c>
      <c r="E28" s="423">
        <f t="shared" si="4"/>
        <v>0</v>
      </c>
      <c r="I28" s="620"/>
      <c r="J28" s="620"/>
      <c r="K28" s="620"/>
    </row>
    <row r="29" spans="1:11">
      <c r="A29" s="421">
        <v>10.1</v>
      </c>
      <c r="B29" s="383" t="s">
        <v>743</v>
      </c>
      <c r="C29" s="422">
        <v>27502089.170000002</v>
      </c>
      <c r="D29" s="422">
        <v>27502089.170000002</v>
      </c>
      <c r="E29" s="422">
        <v>0</v>
      </c>
      <c r="I29" s="620"/>
      <c r="J29" s="620"/>
      <c r="K29" s="620"/>
    </row>
    <row r="30" spans="1:11">
      <c r="A30" s="421">
        <v>10.199999999999999</v>
      </c>
      <c r="B30" s="383" t="s">
        <v>744</v>
      </c>
      <c r="C30" s="422">
        <v>318743964.22999996</v>
      </c>
      <c r="D30" s="422">
        <v>318743964.22999996</v>
      </c>
      <c r="E30" s="422">
        <v>0</v>
      </c>
      <c r="I30" s="620"/>
      <c r="J30" s="620"/>
      <c r="K30" s="620"/>
    </row>
    <row r="31" spans="1:11">
      <c r="A31" s="421">
        <v>11</v>
      </c>
      <c r="B31" s="379" t="s">
        <v>745</v>
      </c>
      <c r="C31" s="423">
        <f>SUM(C32:C33)</f>
        <v>0</v>
      </c>
      <c r="D31" s="423">
        <f t="shared" ref="D31:E31" si="5">SUM(D32:D33)</f>
        <v>0</v>
      </c>
      <c r="E31" s="423">
        <f t="shared" si="5"/>
        <v>0</v>
      </c>
      <c r="I31" s="620"/>
      <c r="J31" s="620"/>
      <c r="K31" s="620"/>
    </row>
    <row r="32" spans="1:11">
      <c r="A32" s="421">
        <v>11.1</v>
      </c>
      <c r="B32" s="383" t="s">
        <v>746</v>
      </c>
      <c r="C32" s="422">
        <v>0</v>
      </c>
      <c r="D32" s="422">
        <v>0</v>
      </c>
      <c r="E32" s="422">
        <v>0</v>
      </c>
      <c r="I32" s="620"/>
      <c r="J32" s="620"/>
      <c r="K32" s="620"/>
    </row>
    <row r="33" spans="1:11">
      <c r="A33" s="421">
        <v>11.2</v>
      </c>
      <c r="B33" s="383" t="s">
        <v>747</v>
      </c>
      <c r="C33" s="422">
        <v>0</v>
      </c>
      <c r="D33" s="422">
        <v>0</v>
      </c>
      <c r="E33" s="422">
        <v>0</v>
      </c>
      <c r="I33" s="620"/>
      <c r="J33" s="620"/>
      <c r="K33" s="620"/>
    </row>
    <row r="34" spans="1:11">
      <c r="A34" s="421">
        <v>13</v>
      </c>
      <c r="B34" s="379" t="s">
        <v>99</v>
      </c>
      <c r="C34" s="422">
        <v>667898239.38999975</v>
      </c>
      <c r="D34" s="422">
        <v>0</v>
      </c>
      <c r="E34" s="422">
        <v>667898239.38999975</v>
      </c>
      <c r="I34" s="620"/>
      <c r="J34" s="620"/>
      <c r="K34" s="620"/>
    </row>
    <row r="35" spans="1:11">
      <c r="A35" s="421">
        <v>13.1</v>
      </c>
      <c r="B35" s="384" t="s">
        <v>748</v>
      </c>
      <c r="C35" s="422">
        <v>276557634.80000001</v>
      </c>
      <c r="D35" s="422">
        <v>0</v>
      </c>
      <c r="E35" s="422">
        <v>276557634.80000001</v>
      </c>
      <c r="I35" s="620"/>
      <c r="J35" s="620"/>
      <c r="K35" s="620"/>
    </row>
    <row r="36" spans="1:11">
      <c r="A36" s="421">
        <v>13.2</v>
      </c>
      <c r="B36" s="384" t="s">
        <v>749</v>
      </c>
      <c r="C36" s="422">
        <v>0</v>
      </c>
      <c r="D36" s="422">
        <v>0</v>
      </c>
      <c r="E36" s="422">
        <v>0</v>
      </c>
      <c r="I36" s="620"/>
      <c r="J36" s="620"/>
      <c r="K36" s="620"/>
    </row>
    <row r="37" spans="1:11" ht="39" thickBot="1">
      <c r="A37" s="216"/>
      <c r="B37" s="217" t="s">
        <v>320</v>
      </c>
      <c r="C37" s="181">
        <f>SUM(C8,C12,C14,C15,C16,C20,C23,C24,C25,C28,C31,C34)</f>
        <v>31350171381.240002</v>
      </c>
      <c r="D37" s="181">
        <f t="shared" ref="D37:E37" si="6">SUM(D8,D12,D14,D15,D16,D20,D23,D24,D25,D28,D31,D34)</f>
        <v>354370932.66999996</v>
      </c>
      <c r="E37" s="181">
        <f t="shared" si="6"/>
        <v>30995800448.57</v>
      </c>
      <c r="I37" s="620"/>
      <c r="J37" s="620"/>
      <c r="K37" s="620"/>
    </row>
    <row r="38" spans="1:11">
      <c r="A38"/>
      <c r="B38"/>
      <c r="C38"/>
      <c r="D38"/>
      <c r="E38"/>
    </row>
    <row r="39" spans="1:11">
      <c r="A39"/>
      <c r="B39"/>
      <c r="C39"/>
      <c r="D39"/>
      <c r="E39"/>
    </row>
    <row r="41" spans="1:11" s="1" customFormat="1">
      <c r="B41" s="27"/>
      <c r="F41"/>
      <c r="G41"/>
    </row>
    <row r="42" spans="1:11" s="1" customFormat="1">
      <c r="B42" s="28"/>
      <c r="F42"/>
      <c r="G42"/>
    </row>
    <row r="43" spans="1:11" s="1" customFormat="1">
      <c r="B43" s="27"/>
      <c r="F43"/>
      <c r="G43"/>
    </row>
    <row r="44" spans="1:11" s="1" customFormat="1">
      <c r="B44" s="27"/>
      <c r="F44"/>
      <c r="G44"/>
    </row>
    <row r="45" spans="1:11" s="1" customFormat="1">
      <c r="B45" s="27"/>
      <c r="F45"/>
      <c r="G45"/>
    </row>
    <row r="46" spans="1:11" s="1" customFormat="1">
      <c r="B46" s="27"/>
      <c r="F46"/>
      <c r="G46"/>
    </row>
    <row r="47" spans="1:11" s="1" customFormat="1">
      <c r="B47" s="27"/>
      <c r="F47"/>
      <c r="G47"/>
    </row>
    <row r="48" spans="1:11"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5" zoomScaleNormal="85" workbookViewId="0">
      <pane xSplit="1" ySplit="4" topLeftCell="B5" activePane="bottomRight" state="frozen"/>
      <selection activeCell="H6" sqref="H6"/>
      <selection pane="topRight" activeCell="H6" sqref="H6"/>
      <selection pane="bottomLeft" activeCell="H6" sqref="H6"/>
      <selection pane="bottomRight" activeCell="B5" sqref="B5"/>
    </sheetView>
  </sheetViews>
  <sheetFormatPr defaultRowHeight="15" outlineLevelRow="1"/>
  <cols>
    <col min="1" max="1" width="9.5703125" style="1" bestFit="1" customWidth="1"/>
    <col min="2" max="2" width="114.28515625" style="1"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2" t="s">
        <v>108</v>
      </c>
      <c r="B1" s="11" t="str">
        <f>Info!C2</f>
        <v>სს თიბისი ბანკი</v>
      </c>
    </row>
    <row r="2" spans="1:6" s="12" customFormat="1" ht="15.75" customHeight="1">
      <c r="A2" s="12" t="s">
        <v>109</v>
      </c>
      <c r="B2" s="311">
        <f>'1. key ratios'!B2</f>
        <v>45291</v>
      </c>
      <c r="C2"/>
      <c r="D2"/>
      <c r="E2"/>
      <c r="F2"/>
    </row>
    <row r="3" spans="1:6" s="12" customFormat="1" ht="15.75" customHeight="1">
      <c r="C3"/>
      <c r="D3"/>
      <c r="E3"/>
      <c r="F3"/>
    </row>
    <row r="4" spans="1:6" s="12" customFormat="1" ht="26.25" thickBot="1">
      <c r="A4" s="12" t="s">
        <v>256</v>
      </c>
      <c r="B4" s="124" t="s">
        <v>171</v>
      </c>
      <c r="C4" s="118" t="s">
        <v>87</v>
      </c>
      <c r="D4"/>
      <c r="E4"/>
      <c r="F4"/>
    </row>
    <row r="5" spans="1:6">
      <c r="A5" s="119">
        <v>1</v>
      </c>
      <c r="B5" s="120" t="s">
        <v>727</v>
      </c>
      <c r="C5" s="158">
        <f>'7. LI1'!E37</f>
        <v>30995800448.57</v>
      </c>
    </row>
    <row r="6" spans="1:6">
      <c r="A6" s="68">
        <v>2.1</v>
      </c>
      <c r="B6" s="126" t="s">
        <v>861</v>
      </c>
      <c r="C6" s="159">
        <v>3468956155.4900002</v>
      </c>
    </row>
    <row r="7" spans="1:6" s="2" customFormat="1" ht="25.5" outlineLevel="1">
      <c r="A7" s="125">
        <v>2.2000000000000002</v>
      </c>
      <c r="B7" s="121" t="s">
        <v>862</v>
      </c>
      <c r="C7" s="159">
        <v>3913141024.0535464</v>
      </c>
    </row>
    <row r="8" spans="1:6" s="2" customFormat="1" ht="26.25">
      <c r="A8" s="125">
        <v>3</v>
      </c>
      <c r="B8" s="122" t="s">
        <v>728</v>
      </c>
      <c r="C8" s="160">
        <f>SUM(C5:C7)</f>
        <v>38377897628.113541</v>
      </c>
    </row>
    <row r="9" spans="1:6">
      <c r="A9" s="68">
        <v>4</v>
      </c>
      <c r="B9" s="129" t="s">
        <v>169</v>
      </c>
      <c r="C9" s="159">
        <v>0</v>
      </c>
    </row>
    <row r="10" spans="1:6" s="2" customFormat="1" ht="25.5" outlineLevel="1">
      <c r="A10" s="125">
        <v>5.0999999999999996</v>
      </c>
      <c r="B10" s="121" t="s">
        <v>175</v>
      </c>
      <c r="C10" s="159">
        <v>-1862454763.0640001</v>
      </c>
    </row>
    <row r="11" spans="1:6" s="2" customFormat="1" ht="25.5" outlineLevel="1">
      <c r="A11" s="125">
        <v>5.2</v>
      </c>
      <c r="B11" s="121" t="s">
        <v>176</v>
      </c>
      <c r="C11" s="159">
        <v>-3792172593.8538227</v>
      </c>
    </row>
    <row r="12" spans="1:6" s="2" customFormat="1">
      <c r="A12" s="125">
        <v>6</v>
      </c>
      <c r="B12" s="127" t="s">
        <v>438</v>
      </c>
      <c r="C12" s="159">
        <v>0</v>
      </c>
    </row>
    <row r="13" spans="1:6" s="2" customFormat="1" ht="15.75" thickBot="1">
      <c r="A13" s="128">
        <v>7</v>
      </c>
      <c r="B13" s="123" t="s">
        <v>170</v>
      </c>
      <c r="C13" s="161">
        <f>SUM(C8:C12)</f>
        <v>32723270271.195717</v>
      </c>
    </row>
    <row r="15" spans="1:6" ht="26.25">
      <c r="B15" s="16" t="s">
        <v>439</v>
      </c>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ct:contentTypeSchema xmlns:ct="http://schemas.microsoft.com/office/2006/metadata/contentType" xmlns:ma="http://schemas.microsoft.com/office/2006/metadata/properties/metaAttributes" ct:_="" ma:_="" ma:contentTypeName="Document" ma:contentTypeID="0x010100745328034826CD4882477D0D5A9E055F" ma:contentTypeVersion="10" ma:contentTypeDescription="Create a new document." ma:contentTypeScope="" ma:versionID="51181da21e017ca835e05032958730c0">
  <xsd:schema xmlns:xsd="http://www.w3.org/2001/XMLSchema" xmlns:xs="http://www.w3.org/2001/XMLSchema" xmlns:p="http://schemas.microsoft.com/office/2006/metadata/properties" xmlns:ns2="ec3469e5-aab8-4975-9fe1-62e62bd0dd80" xmlns:ns3="65220a8a-aa18-4551-bd81-99025109b754" targetNamespace="http://schemas.microsoft.com/office/2006/metadata/properties" ma:root="true" ma:fieldsID="7f4dad0ac038054926c4c4faeef440b1" ns2:_="" ns3:_="">
    <xsd:import namespace="ec3469e5-aab8-4975-9fe1-62e62bd0dd80"/>
    <xsd:import namespace="65220a8a-aa18-4551-bd81-99025109b75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3469e5-aab8-4975-9fe1-62e62bd0dd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0aa51f3-13c3-4d78-a57d-c6bfcd83b4e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220a8a-aa18-4551-bd81-99025109b75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de044b6-cd12-4987-b6c5-ac9b7f9e1c1d}" ma:internalName="TaxCatchAll" ma:showField="CatchAllData" ma:web="65220a8a-aa18-4551-bd81-99025109b7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B775D82A-1338-4491-8068-7F26D6F1B2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3469e5-aab8-4975-9fe1-62e62bd0dd80"/>
    <ds:schemaRef ds:uri="65220a8a-aa18-4551-bd81-99025109b7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55846F-E6AA-4FED-AEDA-73797259DD18}">
  <ds:schemaRefs>
    <ds:schemaRef ds:uri="http://schemas.microsoft.com/sharepoint/v3/contenttype/forms"/>
  </ds:schemaRefs>
</ds:datastoreItem>
</file>

<file path=customXml/itemProps4.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2025-08-07T11:08:09Z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