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201_{B33A9110-03A0-4582-A283-0C5CA79207C1}" xr6:coauthVersionLast="47" xr6:coauthVersionMax="47" xr10:uidLastSave="{00000000-0000-0000-0000-000000000000}"/>
  <bookViews>
    <workbookView xWindow="-120" yWindow="-120" windowWidth="29040" windowHeight="15720" tabRatio="919" activeTab="10"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01" l="1"/>
  <c r="F10" i="101"/>
  <c r="G10" i="101"/>
  <c r="H10" i="101"/>
  <c r="I10" i="101"/>
  <c r="J10" i="101"/>
  <c r="K10" i="101"/>
  <c r="L10" i="101"/>
  <c r="M10" i="101"/>
  <c r="N10" i="101"/>
  <c r="O10" i="101"/>
  <c r="P10" i="101"/>
  <c r="Q10" i="101"/>
  <c r="R10" i="101"/>
  <c r="S10" i="101"/>
  <c r="T10" i="101"/>
  <c r="U10" i="101"/>
  <c r="V10" i="101"/>
  <c r="W10" i="101"/>
  <c r="X10" i="101"/>
  <c r="Y10" i="101"/>
  <c r="Z10" i="101"/>
  <c r="AA10" i="101"/>
  <c r="D10" i="101"/>
  <c r="C18" i="101"/>
  <c r="C19" i="101"/>
  <c r="C20" i="101"/>
  <c r="C21" i="101"/>
  <c r="C22" i="101"/>
  <c r="C17" i="101"/>
  <c r="C9" i="101"/>
  <c r="C11" i="101"/>
  <c r="C12" i="101"/>
  <c r="C13" i="101"/>
  <c r="C14" i="101"/>
  <c r="C15" i="101"/>
  <c r="C8" i="101"/>
  <c r="C10" i="101" l="1"/>
  <c r="D21" i="96"/>
  <c r="E21" i="96"/>
  <c r="F21" i="96"/>
  <c r="G21" i="96"/>
  <c r="C21" i="96"/>
  <c r="G37" i="80" l="1"/>
  <c r="D18" i="80"/>
  <c r="E18" i="80"/>
  <c r="F18" i="80"/>
  <c r="G18" i="80"/>
  <c r="C18" i="80"/>
  <c r="D14" i="80"/>
  <c r="E14" i="80"/>
  <c r="F14" i="80"/>
  <c r="G14" i="80"/>
  <c r="C14" i="80"/>
  <c r="D11" i="80"/>
  <c r="E11" i="80"/>
  <c r="F11" i="80"/>
  <c r="G11" i="80"/>
  <c r="G21" i="80" s="1"/>
  <c r="C11" i="80"/>
  <c r="D37" i="80"/>
  <c r="D21" i="80" l="1"/>
  <c r="F21" i="80"/>
  <c r="E21" i="80"/>
  <c r="C21" i="80"/>
  <c r="F37" i="80"/>
  <c r="E37" i="80"/>
  <c r="C37" i="80"/>
  <c r="G39" i="80"/>
  <c r="C5" i="6" l="1"/>
  <c r="D5" i="6"/>
  <c r="E5" i="6"/>
  <c r="F5" i="6"/>
  <c r="G5" i="6"/>
  <c r="C22" i="95" l="1"/>
  <c r="H21" i="95"/>
  <c r="B1" i="94" l="1"/>
  <c r="B1" i="93"/>
  <c r="B1" i="92"/>
  <c r="B1" i="104" l="1"/>
  <c r="B1" i="103"/>
  <c r="B1" i="102"/>
  <c r="B1" i="101"/>
  <c r="B1" i="100"/>
  <c r="B1" i="99"/>
  <c r="B1" i="98"/>
  <c r="B1" i="97"/>
  <c r="B1" i="96"/>
  <c r="B1" i="95"/>
  <c r="C10" i="99" l="1"/>
  <c r="C18" i="99" s="1"/>
  <c r="H7" i="96"/>
  <c r="H8" i="96"/>
  <c r="H9" i="96"/>
  <c r="H10" i="96"/>
  <c r="H11" i="96"/>
  <c r="H12" i="96"/>
  <c r="H13" i="96"/>
  <c r="H14" i="96"/>
  <c r="H15" i="96"/>
  <c r="H16" i="96"/>
  <c r="H17" i="96"/>
  <c r="H18" i="96"/>
  <c r="H19" i="96"/>
  <c r="H20" i="96"/>
  <c r="H22" i="96"/>
  <c r="H23" i="96"/>
  <c r="H8" i="95"/>
  <c r="H9" i="95"/>
  <c r="H10" i="95"/>
  <c r="H11" i="95"/>
  <c r="H12" i="95"/>
  <c r="H13" i="95"/>
  <c r="H14" i="95"/>
  <c r="H15" i="95"/>
  <c r="H16" i="95"/>
  <c r="H17" i="95"/>
  <c r="H18" i="95"/>
  <c r="H19" i="95"/>
  <c r="H20" i="95"/>
  <c r="D22" i="95"/>
  <c r="E22" i="95"/>
  <c r="F22" i="95"/>
  <c r="G22" i="95"/>
  <c r="H21" i="96" l="1"/>
  <c r="H22" i="95"/>
  <c r="H43" i="94" l="1"/>
  <c r="E43" i="94"/>
  <c r="H42" i="94"/>
  <c r="E42" i="94"/>
  <c r="H41" i="94"/>
  <c r="E41" i="94"/>
  <c r="H40" i="94"/>
  <c r="E40" i="94"/>
  <c r="H39" i="94"/>
  <c r="E39" i="94"/>
  <c r="G38" i="94"/>
  <c r="F38" i="94"/>
  <c r="D38" i="94"/>
  <c r="C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H67" i="92"/>
  <c r="H66" i="92"/>
  <c r="E66" i="92"/>
  <c r="H65" i="92"/>
  <c r="E65" i="92"/>
  <c r="H64" i="92"/>
  <c r="E64" i="92"/>
  <c r="H63" i="92"/>
  <c r="D63" i="92"/>
  <c r="C63" i="92"/>
  <c r="H62" i="92"/>
  <c r="E62" i="92"/>
  <c r="H61" i="92"/>
  <c r="H60" i="92"/>
  <c r="H59" i="92"/>
  <c r="H58" i="92"/>
  <c r="H57" i="92"/>
  <c r="H56" i="92"/>
  <c r="H55" i="92"/>
  <c r="H52" i="92"/>
  <c r="H51" i="92"/>
  <c r="H50" i="92"/>
  <c r="H49" i="92"/>
  <c r="H48" i="92"/>
  <c r="G47" i="92"/>
  <c r="F47" i="92"/>
  <c r="H46" i="92"/>
  <c r="H45" i="92"/>
  <c r="H44" i="92"/>
  <c r="H43" i="92"/>
  <c r="H42" i="92"/>
  <c r="G41" i="92"/>
  <c r="F41" i="92"/>
  <c r="H40" i="92"/>
  <c r="H39" i="92"/>
  <c r="E39" i="92"/>
  <c r="H38" i="92"/>
  <c r="E38" i="92"/>
  <c r="H35" i="92"/>
  <c r="E35" i="92"/>
  <c r="H34" i="92"/>
  <c r="E34" i="92"/>
  <c r="H33" i="92"/>
  <c r="H32" i="92"/>
  <c r="H31" i="92"/>
  <c r="G30" i="92"/>
  <c r="F30" i="92"/>
  <c r="H29" i="92"/>
  <c r="E29" i="92"/>
  <c r="H28" i="92"/>
  <c r="E28" i="92"/>
  <c r="G27" i="92"/>
  <c r="F27" i="92"/>
  <c r="D27" i="92"/>
  <c r="C27" i="92"/>
  <c r="H26" i="92"/>
  <c r="H25" i="92"/>
  <c r="G24" i="92"/>
  <c r="F24" i="92"/>
  <c r="H23" i="92"/>
  <c r="H22" i="92"/>
  <c r="H21" i="92"/>
  <c r="H20" i="92"/>
  <c r="G19" i="92"/>
  <c r="F19" i="92"/>
  <c r="H18" i="92"/>
  <c r="E18" i="92"/>
  <c r="H17" i="92"/>
  <c r="H16" i="92"/>
  <c r="G15" i="92"/>
  <c r="F15" i="92"/>
  <c r="H14" i="92"/>
  <c r="E14" i="92"/>
  <c r="H13" i="92"/>
  <c r="E13" i="92"/>
  <c r="H12" i="92"/>
  <c r="H11" i="92"/>
  <c r="H10" i="92"/>
  <c r="H9" i="92"/>
  <c r="H8" i="92"/>
  <c r="G7" i="92"/>
  <c r="F7" i="92"/>
  <c r="E37" i="93" l="1"/>
  <c r="E27" i="92"/>
  <c r="H29" i="93"/>
  <c r="E38" i="94"/>
  <c r="H7" i="92"/>
  <c r="H19" i="92"/>
  <c r="G53" i="92"/>
  <c r="H27" i="92"/>
  <c r="E13" i="93"/>
  <c r="H34" i="93"/>
  <c r="H30" i="94"/>
  <c r="H37" i="93"/>
  <c r="F43" i="93"/>
  <c r="F45" i="93" s="1"/>
  <c r="G43" i="93"/>
  <c r="G45" i="93" s="1"/>
  <c r="H13" i="93"/>
  <c r="E34" i="93"/>
  <c r="E29" i="93"/>
  <c r="C43" i="93"/>
  <c r="C45" i="93" s="1"/>
  <c r="E6" i="93"/>
  <c r="E63" i="92"/>
  <c r="H47" i="92"/>
  <c r="H41" i="92"/>
  <c r="H30" i="92"/>
  <c r="G36" i="92"/>
  <c r="H15" i="92"/>
  <c r="F36" i="92"/>
  <c r="H8" i="94"/>
  <c r="E8" i="94"/>
  <c r="E14" i="94"/>
  <c r="H38" i="94"/>
  <c r="E30" i="94"/>
  <c r="E11" i="94"/>
  <c r="E17" i="94"/>
  <c r="H11" i="94"/>
  <c r="H14" i="94"/>
  <c r="H6" i="93"/>
  <c r="D43" i="93"/>
  <c r="H69" i="92"/>
  <c r="H68" i="92"/>
  <c r="F53" i="92"/>
  <c r="H24" i="92"/>
  <c r="H53" i="92" l="1"/>
  <c r="H45" i="93"/>
  <c r="H43" i="93"/>
  <c r="H36" i="92"/>
  <c r="E43" i="93"/>
  <c r="B1" i="80" l="1"/>
  <c r="G6" i="71" l="1"/>
  <c r="G13" i="71" s="1"/>
  <c r="F6" i="71"/>
  <c r="F13" i="71" s="1"/>
  <c r="E6" i="71"/>
  <c r="E13" i="71" s="1"/>
  <c r="D6" i="71"/>
  <c r="D13" i="71" s="1"/>
  <c r="B1" i="79" l="1"/>
  <c r="B1" i="37"/>
  <c r="B1" i="36"/>
  <c r="B1" i="74"/>
  <c r="B1" i="64"/>
  <c r="B1" i="35"/>
  <c r="B1" i="69"/>
  <c r="B1" i="77"/>
  <c r="B1" i="28"/>
  <c r="B1" i="73"/>
  <c r="B1" i="72"/>
  <c r="B1" i="52"/>
  <c r="B1" i="71"/>
  <c r="B1" i="6"/>
  <c r="D22" i="35" l="1"/>
  <c r="E21" i="64" l="1"/>
  <c r="F21" i="64"/>
  <c r="G21" i="64"/>
  <c r="H21" i="64"/>
  <c r="I21" i="64"/>
  <c r="J21" i="64"/>
  <c r="K21" i="64"/>
  <c r="L21" i="64"/>
  <c r="B2" i="93" l="1"/>
  <c r="B2" i="97"/>
  <c r="B2" i="37"/>
  <c r="B2" i="69"/>
  <c r="B2" i="92"/>
  <c r="B2" i="36"/>
  <c r="B2" i="74"/>
  <c r="B2" i="95"/>
  <c r="B2" i="94"/>
  <c r="B2" i="103"/>
  <c r="B2" i="73"/>
  <c r="B2" i="77"/>
  <c r="B2" i="102"/>
  <c r="B2" i="80"/>
  <c r="B2" i="101"/>
  <c r="B2" i="64"/>
  <c r="B2" i="99"/>
  <c r="B2" i="35"/>
  <c r="B2" i="104"/>
  <c r="B2" i="100"/>
  <c r="B2" i="72"/>
  <c r="B2" i="96"/>
  <c r="B2" i="98"/>
  <c r="B2" i="52"/>
  <c r="B2" i="79"/>
  <c r="B2" i="28"/>
  <c r="B2" i="71"/>
  <c r="G5" i="71" s="1"/>
  <c r="C5" i="71" l="1"/>
  <c r="E5" i="71"/>
  <c r="F5" i="71"/>
  <c r="D5" i="71"/>
  <c r="C30" i="79" l="1"/>
  <c r="C8" i="79"/>
  <c r="T21" i="64"/>
  <c r="R21" i="64"/>
  <c r="Q21" i="64"/>
  <c r="P21" i="64"/>
  <c r="O21" i="64"/>
  <c r="N21" i="64"/>
  <c r="M21" i="64"/>
  <c r="V20" i="64"/>
  <c r="V16" i="64"/>
  <c r="V12" i="64"/>
  <c r="V8" i="64"/>
  <c r="D21" i="64"/>
  <c r="E19" i="37"/>
  <c r="L14" i="37"/>
  <c r="K14" i="37"/>
  <c r="N12" i="37"/>
  <c r="E11" i="37"/>
  <c r="E9" i="37"/>
  <c r="G7" i="37"/>
  <c r="Q22" i="35"/>
  <c r="O22" i="35"/>
  <c r="M22" i="35"/>
  <c r="K22" i="35"/>
  <c r="I22" i="35"/>
  <c r="G22" i="35"/>
  <c r="E22" i="35"/>
  <c r="E67" i="92"/>
  <c r="E61" i="92"/>
  <c r="E58" i="92"/>
  <c r="E57" i="92"/>
  <c r="E56" i="92"/>
  <c r="E52" i="92"/>
  <c r="E51" i="92"/>
  <c r="E50" i="92"/>
  <c r="E49" i="92"/>
  <c r="D47" i="92"/>
  <c r="E46" i="92"/>
  <c r="E45" i="92"/>
  <c r="E44" i="92"/>
  <c r="E43" i="92"/>
  <c r="D41" i="92"/>
  <c r="E33" i="92"/>
  <c r="E32" i="92"/>
  <c r="D30" i="92"/>
  <c r="E26" i="92"/>
  <c r="E23" i="92"/>
  <c r="E22" i="92"/>
  <c r="E21" i="92"/>
  <c r="E17" i="92"/>
  <c r="D15" i="92"/>
  <c r="E12" i="92"/>
  <c r="E11" i="92"/>
  <c r="E9" i="92"/>
  <c r="C44" i="28"/>
  <c r="C32" i="28"/>
  <c r="C31" i="28" s="1"/>
  <c r="C12" i="28"/>
  <c r="C35" i="79"/>
  <c r="E31" i="92" l="1"/>
  <c r="C30" i="92"/>
  <c r="E30" i="92" s="1"/>
  <c r="D7" i="92"/>
  <c r="D53" i="92"/>
  <c r="M7" i="37"/>
  <c r="J14" i="37"/>
  <c r="N17" i="37"/>
  <c r="E18" i="37"/>
  <c r="C15" i="92"/>
  <c r="E15" i="92" s="1"/>
  <c r="E16" i="92"/>
  <c r="N13" i="37"/>
  <c r="E15" i="37"/>
  <c r="C14" i="37"/>
  <c r="N18" i="37"/>
  <c r="F7" i="37"/>
  <c r="N8" i="37"/>
  <c r="E10" i="92"/>
  <c r="C47" i="92"/>
  <c r="E47" i="92" s="1"/>
  <c r="E48" i="92"/>
  <c r="H7" i="37"/>
  <c r="N9" i="37"/>
  <c r="E10" i="37"/>
  <c r="M14" i="37"/>
  <c r="V9" i="64"/>
  <c r="V13" i="64"/>
  <c r="V17" i="64"/>
  <c r="C6" i="28"/>
  <c r="C29" i="28" s="1"/>
  <c r="C36" i="28"/>
  <c r="C42" i="28" s="1"/>
  <c r="C48" i="28"/>
  <c r="C53" i="28" s="1"/>
  <c r="I7" i="37"/>
  <c r="F14" i="37"/>
  <c r="N15" i="37"/>
  <c r="E16" i="37"/>
  <c r="N19" i="37"/>
  <c r="C26" i="79"/>
  <c r="C19" i="92"/>
  <c r="E20" i="92"/>
  <c r="E25" i="92"/>
  <c r="C24" i="92"/>
  <c r="E55" i="92"/>
  <c r="E60" i="92"/>
  <c r="C59" i="92"/>
  <c r="J7" i="37"/>
  <c r="N10" i="37"/>
  <c r="G14" i="37"/>
  <c r="G21" i="37" s="1"/>
  <c r="N20" i="37"/>
  <c r="V10" i="64"/>
  <c r="V14" i="64"/>
  <c r="V18" i="64"/>
  <c r="S21" i="64"/>
  <c r="D19" i="92"/>
  <c r="D24" i="92"/>
  <c r="D59" i="92"/>
  <c r="D68" i="92" s="1"/>
  <c r="K7" i="37"/>
  <c r="K21" i="37" s="1"/>
  <c r="H14" i="37"/>
  <c r="N16" i="37"/>
  <c r="E17" i="37"/>
  <c r="C41" i="92"/>
  <c r="E41" i="92" s="1"/>
  <c r="E42" i="92"/>
  <c r="E8" i="92"/>
  <c r="C7" i="92"/>
  <c r="E40" i="92"/>
  <c r="S8" i="35"/>
  <c r="C22" i="35"/>
  <c r="S9" i="35"/>
  <c r="S10" i="35"/>
  <c r="S11" i="35"/>
  <c r="S12" i="35"/>
  <c r="S19" i="35"/>
  <c r="S20" i="35"/>
  <c r="C22" i="74"/>
  <c r="E8" i="37"/>
  <c r="C7" i="37"/>
  <c r="L7" i="37"/>
  <c r="L21" i="37" s="1"/>
  <c r="N11" i="37"/>
  <c r="E12" i="37"/>
  <c r="I14" i="37"/>
  <c r="V7" i="64"/>
  <c r="C21" i="64"/>
  <c r="V11" i="64"/>
  <c r="V15" i="64"/>
  <c r="V19" i="64"/>
  <c r="J21" i="37" l="1"/>
  <c r="F21" i="37"/>
  <c r="M21" i="37"/>
  <c r="E7" i="37"/>
  <c r="E59" i="92"/>
  <c r="C53" i="92"/>
  <c r="E53" i="92" s="1"/>
  <c r="I21" i="37"/>
  <c r="V21" i="64"/>
  <c r="E19" i="92"/>
  <c r="H21" i="37"/>
  <c r="C21" i="37"/>
  <c r="C36" i="92"/>
  <c r="E36" i="92" s="1"/>
  <c r="E7" i="92"/>
  <c r="E14" i="37"/>
  <c r="D69" i="92"/>
  <c r="C68" i="92"/>
  <c r="E68" i="92" s="1"/>
  <c r="D36" i="92"/>
  <c r="N14" i="37"/>
  <c r="E44" i="93"/>
  <c r="D45" i="93"/>
  <c r="E45" i="93" s="1"/>
  <c r="E24" i="92"/>
  <c r="N7" i="37"/>
  <c r="E21" i="37" l="1"/>
  <c r="C12" i="79" s="1"/>
  <c r="C18" i="79" s="1"/>
  <c r="C36" i="79" s="1"/>
  <c r="C38" i="79" s="1"/>
  <c r="C69" i="92"/>
  <c r="E69" i="92" s="1"/>
  <c r="N21" i="37"/>
  <c r="H15" i="74" l="1"/>
  <c r="S17" i="35"/>
  <c r="H16" i="74"/>
  <c r="S14" i="35"/>
  <c r="U21" i="64"/>
  <c r="H21" i="74"/>
  <c r="S15" i="35"/>
  <c r="R22" i="35"/>
  <c r="H17" i="74"/>
  <c r="H10" i="74"/>
  <c r="P22" i="35"/>
  <c r="H22" i="35"/>
  <c r="H11" i="74"/>
  <c r="N22" i="35"/>
  <c r="H18" i="74"/>
  <c r="G22" i="74"/>
  <c r="H8" i="74"/>
  <c r="S16" i="35"/>
  <c r="S18" i="35"/>
  <c r="L22" i="35"/>
  <c r="E22" i="74"/>
  <c r="S21" i="35"/>
  <c r="J22" i="35"/>
  <c r="F22" i="74"/>
  <c r="D22" i="74"/>
  <c r="H13" i="74"/>
  <c r="H14" i="74"/>
  <c r="H22" i="74" l="1"/>
  <c r="F22" i="35"/>
  <c r="S13" i="35"/>
  <c r="S22" i="35" s="1"/>
  <c r="C14" i="69" l="1"/>
  <c r="C46" i="69"/>
  <c r="C29" i="69"/>
  <c r="C26" i="69"/>
  <c r="C62" i="69" l="1"/>
  <c r="C18" i="69"/>
  <c r="C58" i="69"/>
  <c r="C23" i="69"/>
  <c r="C6" i="69"/>
  <c r="C40" i="69"/>
  <c r="C52" i="69" s="1"/>
  <c r="C67" i="69"/>
  <c r="C68" i="69" l="1"/>
  <c r="C37" i="72"/>
  <c r="C35" i="69"/>
  <c r="D37" i="72"/>
  <c r="E37" i="72" l="1"/>
  <c r="C5" i="73" s="1"/>
  <c r="C8" i="73" l="1"/>
  <c r="C13" i="73" s="1"/>
</calcChain>
</file>

<file path=xl/sharedStrings.xml><?xml version="1.0" encoding="utf-8"?>
<sst xmlns="http://schemas.openxmlformats.org/spreadsheetml/2006/main" count="1598" uniqueCount="996">
  <si>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</si>
  <si>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</si>
  <si>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</si>
  <si>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</si>
  <si>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</si>
  <si>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</si>
  <si>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</si>
  <si>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</si>
  <si>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</si>
  <si>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</si>
  <si>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</si>
  <si>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</si>
  <si>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</si>
  <si>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</si>
  <si>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</si>
  <si>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</si>
  <si>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</si>
  <si>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</si>
  <si>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</si>
  <si>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</si>
  <si>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</si>
  <si>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</si>
  <si>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</si>
  <si>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</si>
  <si>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</si>
  <si>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</si>
  <si>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</si>
  <si>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</si>
  <si>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</si>
  <si>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</si>
  <si>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</si>
  <si>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</si>
  <si>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</si>
  <si>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</si>
  <si>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</si>
  <si>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</si>
  <si>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</si>
  <si>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</si>
  <si>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</si>
  <si>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</si>
  <si>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</si>
  <si>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</si>
  <si>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</si>
  <si>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</si>
  <si>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</si>
  <si>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</si>
  <si>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</si>
  <si>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</si>
  <si>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</si>
  <si>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</si>
  <si>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</si>
  <si>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</si>
  <si>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</si>
  <si>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</si>
  <si>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</si>
  <si>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</si>
  <si>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</si>
  <si>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</si>
  <si>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</si>
  <si>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</si>
  <si>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</si>
  <si>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</si>
  <si>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</si>
  <si>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</si>
  <si>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</si>
  <si>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</si>
  <si>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</si>
  <si>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</si>
  <si>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</si>
  <si>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</si>
  <si>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</si>
  <si>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</si>
  <si>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</si>
  <si>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</si>
  <si>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</si>
  <si>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</si>
  <si>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</si>
  <si>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</si>
  <si>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</si>
  <si>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</si>
  <si>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</si>
  <si>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</si>
  <si>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</si>
  <si>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</si>
  <si>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</si>
  <si>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</si>
  <si>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</si>
  <si>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</si>
  <si>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</si>
  <si>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</si>
  <si>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</si>
  <si>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</si>
  <si>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</si>
  <si>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</si>
  <si>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</si>
  <si>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</si>
  <si>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</si>
  <si>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</si>
  <si>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</si>
  <si>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</si>
  <si>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</si>
  <si>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</si>
  <si>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</si>
  <si>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</si>
  <si>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</si>
  <si>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</si>
  <si>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</si>
  <si>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</si>
  <si>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</si>
  <si>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</si>
  <si>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</si>
  <si>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</si>
  <si>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</si>
  <si>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</si>
  <si>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</si>
  <si>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</si>
  <si>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</si>
  <si>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</si>
  <si>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</si>
  <si>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</si>
  <si>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</si>
  <si>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</si>
  <si>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</si>
  <si>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</si>
  <si>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</si>
  <si>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</si>
  <si>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</si>
  <si>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</si>
  <si>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</si>
  <si>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</si>
  <si>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</si>
  <si>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</si>
  <si>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</si>
  <si>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</si>
  <si>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</si>
  <si>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</si>
  <si>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</si>
  <si>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</si>
  <si>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</si>
  <si>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</si>
  <si>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</si>
  <si>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</si>
  <si>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</si>
  <si>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</si>
  <si>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</si>
  <si>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</si>
  <si>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</si>
  <si>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</si>
  <si>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</si>
  <si>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</si>
  <si>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</si>
  <si>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</si>
  <si>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</si>
  <si>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</si>
  <si>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</si>
  <si>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</si>
  <si>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</si>
  <si>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</si>
  <si>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</si>
  <si>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</si>
  <si>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</si>
  <si>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</si>
  <si>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</si>
  <si>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</si>
  <si>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</si>
  <si>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</si>
  <si>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</si>
  <si>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</si>
  <si>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</si>
  <si>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</si>
  <si>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</si>
  <si>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</si>
  <si>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</si>
  <si>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</si>
  <si>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</si>
  <si>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</si>
  <si>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</si>
  <si>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</si>
  <si>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</si>
  <si>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</si>
  <si>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</si>
  <si>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</si>
  <si>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</si>
  <si>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</si>
  <si>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</si>
  <si>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</si>
  <si>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</si>
  <si>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</si>
  <si>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</si>
  <si>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</si>
  <si>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</si>
  <si>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</si>
  <si>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</si>
  <si>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</si>
  <si>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</si>
  <si>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</si>
  <si>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</si>
  <si>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</si>
  <si>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</si>
  <si>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</si>
  <si>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</si>
  <si>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</si>
  <si>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</si>
  <si>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</si>
  <si>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</si>
  <si>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</si>
  <si>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</si>
  <si>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</si>
  <si>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</si>
  <si>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</si>
  <si>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</si>
  <si>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</si>
  <si>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</si>
  <si>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</si>
  <si>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</si>
  <si>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</si>
  <si>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</si>
  <si>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</si>
  <si>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</si>
  <si>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</si>
  <si>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</si>
  <si>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</si>
  <si>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</si>
  <si>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</si>
  <si>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</si>
  <si>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</si>
  <si>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</si>
  <si>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</si>
  <si>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</si>
  <si>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</si>
  <si>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</si>
  <si>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</si>
  <si>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</si>
  <si>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</si>
  <si>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</si>
  <si>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</si>
  <si>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</si>
  <si>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</si>
  <si>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</si>
  <si>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</si>
  <si>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</si>
  <si>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</si>
  <si>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</si>
  <si>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</si>
  <si>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</si>
  <si>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</si>
  <si>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</si>
  <si>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</si>
  <si>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</si>
  <si>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</si>
  <si>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</si>
  <si>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</si>
  <si>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</si>
  <si>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</si>
  <si>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</si>
  <si>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</si>
  <si>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</si>
  <si>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</si>
  <si>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</si>
  <si>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</si>
  <si>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</si>
  <si>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</si>
  <si>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</si>
  <si>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</si>
  <si>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</si>
  <si>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</si>
  <si>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</si>
  <si>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</si>
  <si>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</si>
  <si>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</si>
  <si>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</si>
  <si>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</si>
  <si>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</si>
  <si>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</si>
  <si>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</si>
  <si>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</si>
  <si>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</si>
  <si>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</si>
  <si>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</si>
  <si>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</si>
  <si>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</si>
  <si>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</si>
  <si>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</si>
  <si>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</si>
  <si>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</si>
  <si>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</si>
  <si>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</si>
  <si>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</si>
  <si>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</si>
  <si>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</si>
  <si>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</si>
  <si>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</si>
  <si>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</si>
  <si>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</si>
  <si>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</si>
  <si>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</si>
  <si>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</si>
  <si>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</si>
  <si>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</si>
  <si>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</si>
  <si>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</si>
  <si>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</si>
  <si>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</si>
  <si>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</si>
  <si>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</si>
  <si>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</si>
  <si>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</si>
  <si>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</si>
  <si>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</si>
  <si>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</si>
  <si>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</si>
  <si>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</si>
  <si>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</si>
  <si>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</si>
  <si>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</si>
  <si>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</si>
  <si>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</si>
  <si>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</si>
  <si>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</si>
  <si>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</si>
  <si>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</si>
  <si>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</si>
  <si>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</si>
  <si>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</si>
  <si>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</si>
  <si>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</si>
  <si>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</si>
  <si>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</si>
  <si>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</si>
  <si>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</si>
  <si>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</si>
  <si>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</si>
  <si>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</si>
  <si>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</si>
  <si>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</si>
  <si>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</si>
  <si>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</si>
  <si>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</si>
  <si>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</si>
  <si>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</si>
  <si>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</si>
  <si>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</si>
  <si>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</si>
  <si>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</si>
  <si>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</si>
  <si>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</si>
  <si>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</si>
  <si>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</si>
  <si>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</si>
  <si>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</si>
  <si>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</si>
  <si>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</si>
  <si>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</si>
  <si>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</si>
  <si>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</si>
  <si>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</si>
  <si>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</si>
  <si>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</si>
  <si>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</si>
  <si>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</si>
  <si>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</si>
  <si>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</si>
  <si>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</si>
  <si>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</si>
  <si>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</si>
  <si>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</si>
  <si>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</si>
  <si>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</si>
  <si>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</si>
  <si>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</si>
  <si>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</si>
  <si>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</si>
  <si>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</si>
  <si>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</si>
  <si>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</si>
  <si>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</si>
  <si>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</si>
  <si>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</si>
  <si>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</si>
  <si>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</si>
  <si>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</si>
  <si>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</si>
  <si>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</si>
  <si>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</si>
  <si>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</si>
  <si>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</si>
  <si>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</si>
  <si>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</si>
  <si>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</si>
  <si>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</si>
  <si>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</si>
  <si>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</si>
  <si>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</si>
  <si>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</si>
  <si>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</si>
  <si>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</si>
  <si>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</si>
  <si>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</si>
  <si>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</si>
  <si>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</si>
  <si>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</si>
  <si>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</si>
  <si>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</si>
  <si>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</si>
  <si>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</si>
  <si>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</si>
  <si>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</si>
  <si>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</si>
  <si>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</si>
  <si>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</si>
  <si>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</si>
  <si>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</si>
  <si>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</si>
  <si>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</si>
  <si>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</si>
  <si>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</si>
  <si>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</si>
  <si>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</si>
  <si>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</si>
  <si>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</si>
  <si>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</si>
  <si>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</si>
  <si>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</si>
  <si>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</si>
  <si>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</si>
  <si>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</si>
  <si>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</si>
  <si>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</si>
  <si>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</si>
  <si>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</si>
  <si>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</si>
  <si>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</si>
  <si>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</si>
  <si>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</si>
  <si>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</si>
  <si>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</si>
  <si>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</si>
  <si>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</si>
  <si>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</si>
  <si>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</si>
  <si>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</si>
  <si>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</si>
  <si>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</si>
  <si>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</si>
  <si>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</si>
  <si>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</si>
  <si>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</si>
  <si>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</si>
  <si>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</si>
  <si>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</si>
  <si>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</si>
  <si>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</si>
  <si>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</si>
  <si>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</si>
  <si>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</si>
  <si>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</si>
  <si>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</si>
  <si>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</si>
  <si>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</si>
  <si>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</si>
  <si>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</si>
  <si>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</si>
  <si>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</si>
  <si>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</si>
  <si>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</si>
  <si>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</si>
  <si>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</si>
  <si>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</si>
  <si>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</si>
  <si>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</si>
  <si>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</si>
  <si>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</si>
  <si>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</si>
  <si>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</si>
  <si>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</si>
  <si>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</si>
  <si>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</si>
  <si>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</si>
  <si>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</si>
  <si>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</si>
  <si>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</si>
  <si>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</si>
  <si>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</si>
  <si>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</si>
  <si>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</si>
  <si>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</si>
  <si>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</si>
  <si>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</si>
  <si>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</si>
  <si>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</si>
  <si>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</si>
  <si>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</si>
  <si>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</si>
  <si>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</si>
  <si>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</si>
  <si>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</si>
  <si>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</si>
  <si>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</si>
  <si>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</si>
  <si>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</si>
  <si>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</si>
  <si>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</si>
  <si>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</si>
  <si>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</si>
  <si>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</si>
  <si>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</si>
  <si>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</si>
  <si>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</si>
  <si>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</si>
  <si>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</si>
  <si>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</si>
  <si>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</si>
  <si>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</si>
  <si>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</si>
  <si>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</si>
  <si>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</si>
  <si>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</si>
  <si>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</si>
  <si>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</si>
  <si>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</si>
  <si>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</si>
  <si>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</si>
  <si>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</si>
  <si>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</si>
  <si>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</si>
  <si>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</si>
  <si>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</si>
  <si>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</si>
  <si>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</si>
  <si>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</si>
  <si>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</si>
  <si>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</si>
  <si>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</si>
  <si>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</si>
  <si>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</si>
  <si>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</si>
  <si>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</si>
  <si>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</si>
  <si>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</si>
  <si>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</si>
  <si>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</si>
  <si>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</si>
  <si>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</si>
  <si>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</si>
  <si>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</si>
  <si>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</si>
  <si>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</si>
  <si>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</si>
  <si>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</si>
  <si>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</si>
  <si>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</si>
  <si>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</si>
  <si>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</si>
  <si>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</si>
  <si>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</si>
  <si>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</si>
  <si>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</si>
  <si>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</si>
  <si>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</si>
  <si>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</si>
  <si>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</si>
  <si>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</si>
  <si>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</si>
  <si>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</si>
  <si>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</si>
  <si>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</si>
  <si>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</si>
  <si>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</si>
  <si>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</si>
  <si>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</si>
  <si>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</si>
  <si>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</si>
  <si>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</si>
  <si>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</si>
  <si>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</si>
  <si>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</si>
  <si>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</si>
  <si>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</si>
  <si>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</si>
  <si>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</si>
  <si>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</si>
  <si>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</si>
  <si>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</si>
  <si>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</si>
  <si>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</si>
  <si>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</si>
  <si>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</si>
  <si>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</si>
  <si>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</si>
  <si>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</si>
  <si>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</si>
  <si>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</si>
  <si>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</si>
  <si>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</si>
  <si>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</si>
  <si>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</si>
  <si>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</si>
  <si>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</si>
  <si>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</si>
  <si>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</si>
  <si>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</si>
  <si>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</si>
  <si>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</si>
  <si>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</si>
  <si>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</si>
  <si>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</si>
  <si>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</si>
  <si>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</si>
  <si>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</si>
  <si>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</si>
  <si>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</si>
  <si>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</si>
  <si>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</si>
  <si>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</si>
  <si>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</si>
  <si>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</si>
  <si>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</si>
  <si>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</si>
  <si>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</si>
  <si>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</si>
  <si>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</si>
  <si>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</si>
  <si>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</si>
  <si>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</si>
  <si>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</si>
  <si>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</si>
  <si>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</si>
  <si>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</si>
  <si>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</si>
  <si>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</si>
  <si>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</si>
  <si>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</si>
  <si>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</si>
  <si>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</si>
  <si>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</si>
  <si>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</si>
  <si>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</si>
  <si>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</si>
  <si>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</si>
  <si>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</si>
  <si>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</si>
  <si>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</si>
  <si>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</si>
  <si>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</si>
  <si>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</si>
  <si>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</si>
  <si>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</si>
  <si>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</si>
  <si>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</si>
  <si>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</si>
  <si>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</si>
  <si>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</si>
  <si>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</si>
  <si>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</si>
  <si>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</si>
  <si>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</si>
  <si>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</si>
  <si>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</si>
  <si>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</si>
  <si>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</si>
  <si>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</si>
  <si>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</si>
  <si>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</si>
  <si>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</si>
  <si>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</si>
  <si>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</si>
  <si>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</si>
  <si>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</si>
  <si>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</si>
  <si>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</si>
  <si>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</si>
  <si>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</si>
  <si>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</si>
  <si>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</si>
  <si>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</si>
  <si>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</si>
  <si>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</si>
  <si>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</si>
  <si>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</si>
  <si>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</si>
  <si>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</si>
  <si>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</si>
  <si>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</si>
  <si>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</si>
  <si>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</si>
  <si>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</si>
  <si>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</si>
  <si>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</si>
  <si>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</si>
  <si>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</si>
  <si>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</si>
  <si>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</si>
  <si>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</si>
  <si>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</si>
  <si>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</si>
  <si>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</si>
  <si>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</si>
  <si>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</si>
  <si>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</si>
  <si>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</si>
  <si>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</si>
  <si>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</si>
  <si>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</si>
  <si>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</si>
  <si>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</si>
  <si>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</si>
  <si>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</si>
  <si>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</si>
  <si>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</si>
  <si>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</si>
  <si>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</si>
  <si>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</si>
  <si>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</si>
  <si>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</si>
  <si>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</si>
  <si>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</si>
  <si>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</si>
  <si>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</si>
  <si>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</si>
  <si>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</si>
  <si>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</si>
  <si>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</si>
  <si>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</si>
  <si>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</si>
  <si>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</si>
  <si>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</si>
  <si>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</si>
  <si>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</si>
  <si>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</si>
  <si>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</si>
  <si>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</si>
  <si>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</si>
  <si>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</si>
  <si>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</si>
  <si>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</si>
  <si>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</si>
  <si>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</si>
  <si>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</si>
  <si>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</si>
  <si>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</si>
  <si>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</si>
  <si>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</si>
  <si>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</si>
  <si>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</si>
  <si>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</si>
  <si>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</si>
  <si>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</si>
  <si>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</si>
  <si>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</si>
  <si>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</si>
  <si>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</si>
  <si>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</si>
  <si>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</si>
  <si>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</si>
  <si>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</si>
  <si>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</si>
  <si>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</si>
  <si>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</si>
  <si>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</si>
  <si>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</si>
  <si>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</si>
  <si>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</si>
  <si>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</si>
  <si>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</si>
  <si>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</si>
  <si>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</si>
  <si>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</si>
  <si>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</si>
  <si>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</si>
  <si>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</si>
  <si>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</si>
  <si>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</si>
  <si>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</si>
  <si>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</si>
  <si>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</si>
  <si>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</si>
  <si>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</si>
  <si>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</si>
  <si>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</si>
  <si>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</si>
  <si>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</si>
  <si>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</si>
  <si>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</si>
  <si>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</si>
  <si>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</si>
  <si>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</si>
  <si>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</si>
  <si>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</si>
  <si>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</si>
  <si>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</si>
  <si>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</si>
  <si>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</si>
  <si>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</si>
  <si>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</si>
  <si>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</si>
  <si>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</si>
  <si>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</si>
  <si>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</si>
  <si>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</si>
  <si>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</si>
  <si>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</si>
  <si>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</si>
  <si>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</si>
  <si>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</si>
  <si>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</si>
  <si>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</si>
  <si>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</si>
  <si>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</si>
  <si>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</si>
  <si>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</si>
  <si>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</si>
  <si>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</si>
  <si>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</si>
  <si>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</si>
  <si>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</si>
  <si>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</si>
  <si>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</si>
  <si>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</si>
  <si>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</si>
  <si>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</si>
  <si>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</si>
  <si>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</si>
  <si>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</si>
  <si>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</si>
  <si>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</si>
  <si>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</si>
  <si>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</si>
  <si>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</si>
  <si>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</si>
  <si>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</si>
  <si>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</si>
  <si>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</si>
  <si>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</si>
  <si>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</si>
  <si>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</si>
  <si>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</si>
  <si>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</si>
  <si>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</si>
  <si>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</si>
  <si>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</si>
  <si>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</si>
  <si>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</si>
  <si>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</si>
  <si>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</si>
  <si>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</si>
  <si>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</si>
  <si>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</si>
  <si>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</si>
  <si>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</si>
  <si>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</si>
  <si>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</si>
  <si>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</si>
  <si>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</si>
  <si>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</si>
  <si>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</si>
  <si>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</si>
  <si>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</si>
  <si>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</si>
  <si>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</si>
  <si>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</si>
  <si>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</si>
  <si>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</si>
  <si>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</si>
  <si>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</si>
  <si>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</si>
  <si>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</si>
  <si>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</si>
  <si>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</si>
  <si>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</si>
  <si>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</si>
  <si>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</si>
  <si>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</si>
  <si>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</si>
  <si>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</si>
  <si>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</si>
  <si>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</si>
  <si>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</si>
  <si>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</si>
  <si>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</si>
  <si>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</si>
  <si>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</si>
  <si>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</si>
  <si>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</si>
  <si>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</si>
  <si>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</si>
  <si>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</si>
  <si>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</si>
  <si>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</si>
  <si>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</si>
  <si>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</si>
  <si>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</si>
  <si>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</si>
  <si>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</si>
  <si>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</si>
  <si>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</si>
  <si>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</si>
  <si>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</si>
  <si>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</si>
  <si>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</si>
  <si>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</si>
  <si>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</si>
  <si>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</si>
  <si>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</si>
  <si>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</si>
  <si>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</si>
  <si>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</si>
  <si>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</si>
  <si>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</si>
  <si>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</si>
  <si>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</si>
  <si>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</si>
  <si>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</si>
  <si>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</si>
  <si>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</si>
  <si>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</si>
  <si>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</si>
  <si>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</si>
  <si>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</si>
  <si>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</si>
  <si>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</si>
  <si>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</si>
  <si>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</si>
  <si>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</si>
  <si>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</si>
  <si>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</si>
  <si>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</si>
  <si>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</si>
  <si>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</si>
  <si>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</si>
  <si>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</si>
  <si>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</si>
  <si>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</si>
  <si>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</si>
  <si>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</si>
  <si>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</si>
  <si>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</si>
  <si>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</si>
  <si>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</si>
  <si>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</si>
  <si>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</si>
  <si>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</si>
  <si>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</si>
  <si>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</si>
  <si>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</si>
  <si>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</si>
  <si>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</si>
  <si>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</si>
  <si>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</si>
  <si>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</si>
  <si>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</si>
  <si>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</si>
  <si>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</si>
  <si>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</si>
  <si>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</si>
  <si>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</si>
  <si>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</si>
  <si>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</si>
  <si>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</si>
  <si>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</si>
  <si>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თიბისი ბანკი</t>
  </si>
  <si>
    <t>www.tbcbank.com.ge</t>
  </si>
  <si>
    <t>4Q-2022</t>
  </si>
  <si>
    <t>3Q-2022</t>
  </si>
  <si>
    <t>2Q-2022</t>
  </si>
  <si>
    <t>1Q-2022</t>
  </si>
  <si>
    <t>სტენ არნე ბერგრენი</t>
  </si>
  <si>
    <t>ვახტანგ ბუცხრიკიძე</t>
  </si>
  <si>
    <t>დამოუკიდებელი თავმჯდომარე</t>
  </si>
  <si>
    <t>ცირა კემულარია</t>
  </si>
  <si>
    <t>დამოუკიდებელი წევრი</t>
  </si>
  <si>
    <t>ეფტიმიოს კირიაკოპულოსი</t>
  </si>
  <si>
    <t>ერან კლაინი</t>
  </si>
  <si>
    <t>პერ ანდერს იორგენ ფასტი</t>
  </si>
  <si>
    <t>ვენერა სუქნიძე</t>
  </si>
  <si>
    <t>რაჯივ ლოჩან სოუნი</t>
  </si>
  <si>
    <t>ჟანეტ ჰეკმანი</t>
  </si>
  <si>
    <t>გენერალური დირექტორი</t>
  </si>
  <si>
    <t>თორნიკე გოგიჩაიშვილი</t>
  </si>
  <si>
    <t>გენერალური დირექტორის მოადგილე, საცალო, მცირე და საშუალო ბიზნესის მართვა</t>
  </si>
  <si>
    <t>ნინო მასურაშვილი</t>
  </si>
  <si>
    <t>გენერალური დირექტორის მოადგილე, რისკების მართვა</t>
  </si>
  <si>
    <t>გიორგი მეგრელიშვილი</t>
  </si>
  <si>
    <t>გენერალური დირექტორის მოადგილე, ფინანსების მართვა</t>
  </si>
  <si>
    <t>გიორგი თხელიძე</t>
  </si>
  <si>
    <t>გენერალური დირექტორის მოადგილე, კორპორატიული და საინვესტიციო საბანკო ბიზნესის მართვა</t>
  </si>
  <si>
    <t>TBC Bank Group PLC</t>
  </si>
  <si>
    <t>მამუკა ხაზარაძე</t>
  </si>
  <si>
    <t>ბადრი ჯაფარიძე</t>
  </si>
  <si>
    <t>Dunross &amp; Co.</t>
  </si>
  <si>
    <t>BlackRock</t>
  </si>
  <si>
    <t xml:space="preserve"> ცხრილი 9 (Capital), N10 </t>
  </si>
  <si>
    <t xml:space="preserve"> ცხრილი 9 (Capital), N2</t>
  </si>
  <si>
    <t xml:space="preserve"> ცხრილი 9 (Capital), N3</t>
  </si>
  <si>
    <t xml:space="preserve"> ცხრილი 9 (Capital), N5</t>
  </si>
  <si>
    <t xml:space="preserve"> ცხრილი 9 (Capital), N4</t>
  </si>
  <si>
    <t xml:space="preserve"> ცხრილი 9 (Capital), N11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</si>
</sst>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2"/>
      <name val="Arial"/>
      <family val="2"/>
      <charset val="204"/>
    </font>
    <font>
      <sz val="10"/>
      <color rgb="FFFF000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7" borderId="0"/>
    <xf numFmtId="169" fontId="25" fillId="37" borderId="0"/>
    <xf numFmtId="168" fontId="25" fillId="37" borderId="0"/>
    <xf numFmtId="0" fontId="26" fillId="38"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0" fontId="31" fillId="39"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9" fontId="39"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8" fillId="9" borderId="30"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0" fontId="37"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168" fontId="39" fillId="64" borderId="37" applyNumberFormat="0" applyAlignment="0" applyProtection="0"/>
    <xf numFmtId="169" fontId="39" fillId="64" borderId="37" applyNumberFormat="0" applyAlignment="0" applyProtection="0"/>
    <xf numFmtId="168" fontId="39" fillId="64" borderId="37" applyNumberFormat="0" applyAlignment="0" applyProtection="0"/>
    <xf numFmtId="0" fontId="37" fillId="64" borderId="37" applyNumberFormat="0" applyAlignment="0" applyProtection="0"/>
    <xf numFmtId="0" fontId="40" fillId="65" borderId="38" applyNumberFormat="0" applyAlignment="0" applyProtection="0"/>
    <xf numFmtId="0" fontId="41" fillId="10" borderId="33"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0" fontId="40"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0" fontId="41" fillId="10" borderId="33"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169" fontId="42" fillId="65" borderId="38" applyNumberFormat="0" applyAlignment="0" applyProtection="0"/>
    <xf numFmtId="168" fontId="42" fillId="65" borderId="38" applyNumberFormat="0" applyAlignment="0" applyProtection="0"/>
    <xf numFmtId="0" fontId="40"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9" fontId="67"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6" fillId="8" borderId="30"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0" fontId="65"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168" fontId="67" fillId="43" borderId="37" applyNumberFormat="0" applyAlignment="0" applyProtection="0"/>
    <xf numFmtId="169" fontId="67" fillId="43" borderId="37" applyNumberFormat="0" applyAlignment="0" applyProtection="0"/>
    <xf numFmtId="168" fontId="67" fillId="43" borderId="37" applyNumberFormat="0" applyAlignment="0" applyProtection="0"/>
    <xf numFmtId="0" fontId="65" fillId="43" borderId="37" applyNumberFormat="0" applyAlignment="0" applyProtection="0"/>
    <xf numFmtId="3" fontId="2" fillId="72"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0" fontId="71" fillId="73"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68"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168" fontId="2" fillId="0" borderId="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169"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0" borderId="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7" fillId="11" borderId="34"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6"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1" fillId="0" borderId="0"/>
    <xf numFmtId="0" fontId="81" fillId="0" borderId="0"/>
    <xf numFmtId="168" fontId="81" fillId="0" borderId="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9" fontId="84"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3" fillId="9" borderId="31"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0" fontId="82"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168" fontId="84" fillId="64" borderId="46" applyNumberFormat="0" applyAlignment="0" applyProtection="0"/>
    <xf numFmtId="169" fontId="84" fillId="64" borderId="46" applyNumberFormat="0" applyAlignment="0" applyProtection="0"/>
    <xf numFmtId="168" fontId="84" fillId="64" borderId="46" applyNumberFormat="0" applyAlignment="0" applyProtection="0"/>
    <xf numFmtId="0" fontId="82" fillId="64"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70" borderId="95" applyFont="0">
      <alignment horizontal="right" vertical="center"/>
    </xf>
    <xf numFmtId="3" fontId="2" fillId="70" borderId="95" applyFont="0">
      <alignment horizontal="right" vertical="center"/>
    </xf>
    <xf numFmtId="0" fontId="82" fillId="64" borderId="100" applyNumberFormat="0" applyAlignment="0" applyProtection="0"/>
    <xf numFmtId="168" fontId="84" fillId="64" borderId="100" applyNumberFormat="0" applyAlignment="0" applyProtection="0"/>
    <xf numFmtId="169" fontId="84" fillId="64" borderId="100" applyNumberFormat="0" applyAlignment="0" applyProtection="0"/>
    <xf numFmtId="168" fontId="84" fillId="64" borderId="100" applyNumberFormat="0" applyAlignment="0" applyProtection="0"/>
    <xf numFmtId="168" fontId="84" fillId="64" borderId="100" applyNumberFormat="0" applyAlignment="0" applyProtection="0"/>
    <xf numFmtId="169" fontId="84" fillId="64" borderId="100" applyNumberFormat="0" applyAlignment="0" applyProtection="0"/>
    <xf numFmtId="168" fontId="84" fillId="64" borderId="100" applyNumberFormat="0" applyAlignment="0" applyProtection="0"/>
    <xf numFmtId="168" fontId="84" fillId="64" borderId="100" applyNumberFormat="0" applyAlignment="0" applyProtection="0"/>
    <xf numFmtId="169" fontId="84" fillId="64" borderId="100" applyNumberFormat="0" applyAlignment="0" applyProtection="0"/>
    <xf numFmtId="168" fontId="84" fillId="64" borderId="100" applyNumberFormat="0" applyAlignment="0" applyProtection="0"/>
    <xf numFmtId="168" fontId="84" fillId="64" borderId="100" applyNumberFormat="0" applyAlignment="0" applyProtection="0"/>
    <xf numFmtId="169" fontId="84" fillId="64" borderId="100" applyNumberFormat="0" applyAlignment="0" applyProtection="0"/>
    <xf numFmtId="168" fontId="84"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169" fontId="84"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168" fontId="84"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168" fontId="84"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0" fontId="82" fillId="64" borderId="100" applyNumberFormat="0" applyAlignment="0" applyProtection="0"/>
    <xf numFmtId="3" fontId="2" fillId="75" borderId="95" applyFont="0">
      <alignment horizontal="right" vertical="center"/>
      <protection locked="0"/>
    </xf>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 fillId="74" borderId="99" applyNumberFormat="0" applyFont="0" applyAlignment="0" applyProtection="0"/>
    <xf numFmtId="0" fontId="26"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0" fontId="26" fillId="74" borderId="99" applyNumberFormat="0" applyFont="0" applyAlignment="0" applyProtection="0"/>
    <xf numFmtId="3" fontId="2" fillId="72" borderId="95" applyFont="0">
      <alignment horizontal="right" vertical="center"/>
      <protection locked="0"/>
    </xf>
    <xf numFmtId="0" fontId="65" fillId="43" borderId="98" applyNumberFormat="0" applyAlignment="0" applyProtection="0"/>
    <xf numFmtId="168" fontId="67" fillId="43" borderId="98" applyNumberFormat="0" applyAlignment="0" applyProtection="0"/>
    <xf numFmtId="169" fontId="67" fillId="43" borderId="98" applyNumberFormat="0" applyAlignment="0" applyProtection="0"/>
    <xf numFmtId="168" fontId="67" fillId="43" borderId="98" applyNumberFormat="0" applyAlignment="0" applyProtection="0"/>
    <xf numFmtId="168" fontId="67" fillId="43" borderId="98" applyNumberFormat="0" applyAlignment="0" applyProtection="0"/>
    <xf numFmtId="169" fontId="67" fillId="43" borderId="98" applyNumberFormat="0" applyAlignment="0" applyProtection="0"/>
    <xf numFmtId="168" fontId="67" fillId="43" borderId="98" applyNumberFormat="0" applyAlignment="0" applyProtection="0"/>
    <xf numFmtId="168" fontId="67" fillId="43" borderId="98" applyNumberFormat="0" applyAlignment="0" applyProtection="0"/>
    <xf numFmtId="169" fontId="67" fillId="43" borderId="98" applyNumberFormat="0" applyAlignment="0" applyProtection="0"/>
    <xf numFmtId="168" fontId="67" fillId="43" borderId="98" applyNumberFormat="0" applyAlignment="0" applyProtection="0"/>
    <xf numFmtId="168" fontId="67" fillId="43" borderId="98" applyNumberFormat="0" applyAlignment="0" applyProtection="0"/>
    <xf numFmtId="169" fontId="67" fillId="43" borderId="98" applyNumberFormat="0" applyAlignment="0" applyProtection="0"/>
    <xf numFmtId="168" fontId="67"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169" fontId="67"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168" fontId="67"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168" fontId="67"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65" fillId="43" borderId="98" applyNumberFormat="0" applyAlignment="0" applyProtection="0"/>
    <xf numFmtId="0" fontId="2" fillId="71" borderId="96" applyNumberFormat="0" applyFont="0" applyBorder="0" applyProtection="0">
      <alignment horizontal="left" vertical="center"/>
    </xf>
    <xf numFmtId="9" fontId="2" fillId="71" borderId="95" applyFont="0" applyProtection="0">
      <alignment horizontal="right" vertical="center"/>
    </xf>
    <xf numFmtId="3" fontId="2" fillId="71" borderId="95" applyFont="0" applyProtection="0">
      <alignment horizontal="right" vertical="center"/>
    </xf>
    <xf numFmtId="0" fontId="61" fillId="70"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9"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4" borderId="98" applyNumberFormat="0" applyAlignment="0" applyProtection="0"/>
    <xf numFmtId="168" fontId="39" fillId="64" borderId="98" applyNumberFormat="0" applyAlignment="0" applyProtection="0"/>
    <xf numFmtId="169" fontId="39" fillId="64" borderId="98" applyNumberFormat="0" applyAlignment="0" applyProtection="0"/>
    <xf numFmtId="168" fontId="39" fillId="64" borderId="98" applyNumberFormat="0" applyAlignment="0" applyProtection="0"/>
    <xf numFmtId="168" fontId="39" fillId="64" borderId="98" applyNumberFormat="0" applyAlignment="0" applyProtection="0"/>
    <xf numFmtId="169" fontId="39" fillId="64" borderId="98" applyNumberFormat="0" applyAlignment="0" applyProtection="0"/>
    <xf numFmtId="168" fontId="39" fillId="64" borderId="98" applyNumberFormat="0" applyAlignment="0" applyProtection="0"/>
    <xf numFmtId="168" fontId="39" fillId="64" borderId="98" applyNumberFormat="0" applyAlignment="0" applyProtection="0"/>
    <xf numFmtId="169" fontId="39" fillId="64" borderId="98" applyNumberFormat="0" applyAlignment="0" applyProtection="0"/>
    <xf numFmtId="168" fontId="39" fillId="64" borderId="98" applyNumberFormat="0" applyAlignment="0" applyProtection="0"/>
    <xf numFmtId="168" fontId="39" fillId="64" borderId="98" applyNumberFormat="0" applyAlignment="0" applyProtection="0"/>
    <xf numFmtId="169" fontId="39" fillId="64" borderId="98" applyNumberFormat="0" applyAlignment="0" applyProtection="0"/>
    <xf numFmtId="168" fontId="39"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169" fontId="39"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168" fontId="39"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168" fontId="39"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37" fillId="64" borderId="98" applyNumberFormat="0" applyAlignment="0" applyProtection="0"/>
    <xf numFmtId="0" fontId="1" fillId="0" borderId="0"/>
    <xf numFmtId="169" fontId="25" fillId="37" borderId="0"/>
    <xf numFmtId="0" fontId="2" fillId="0" borderId="0">
      <alignment vertical="center"/>
    </xf>
    <xf numFmtId="166" fontId="1" fillId="0" borderId="0" applyFont="0" applyFill="0" applyBorder="0" applyAlignment="0" applyProtection="0"/>
    <xf numFmtId="0" fontId="128" fillId="0" borderId="0"/>
  </cellStyleXfs>
  <cellXfs count="877">
    <xf numFmtId="0" fontId="0" fillId="0" borderId="0" xfId="0"/>
    <xf numFmtId="0" fontId="4" fillId="0" borderId="0" xfId="0" applyFont="1"/>
    <xf numFmtId="0" fontId="0" fillId="0" borderId="0" xfId="0" applyAlignment="1">
      <alignment wrapText="1"/>
    </xf>
    <xf numFmtId="167"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165"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6" borderId="23" xfId="13" applyFont="1" applyFill="1" applyBorder="1" applyAlignment="1" applyProtection="1">
      <alignment vertical="center" wrapText="1"/>
      <protection locked="0"/>
    </xf>
    <xf numFmtId="167" fontId="22" fillId="0" borderId="57" xfId="0" applyNumberFormat="1" applyFont="1" applyBorder="1" applyAlignment="1">
      <alignment horizontal="center"/>
    </xf>
    <xf numFmtId="167" fontId="18" fillId="0" borderId="57" xfId="0" applyNumberFormat="1" applyFont="1" applyBorder="1" applyAlignment="1">
      <alignment horizontal="center"/>
    </xf>
    <xf numFmtId="167" fontId="22" fillId="0" borderId="59" xfId="0" applyNumberFormat="1" applyFont="1" applyBorder="1" applyAlignment="1">
      <alignment horizontal="center"/>
    </xf>
    <xf numFmtId="167" fontId="22" fillId="0" borderId="60"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8" fillId="3" borderId="19" xfId="5" applyFont="1" applyFill="1" applyBorder="1" applyAlignment="1" applyProtection="1">
      <alignment horizontal="left" vertical="center"/>
      <protection locked="0"/>
    </xf>
    <xf numFmtId="0" fontId="8" fillId="3" borderId="20" xfId="13" applyFont="1" applyFill="1" applyBorder="1" applyAlignment="1" applyProtection="1">
      <alignment horizontal="center" vertical="center" wrapText="1"/>
      <protection locked="0"/>
    </xf>
    <xf numFmtId="0" fontId="8" fillId="3" borderId="19" xfId="5" applyFont="1" applyFill="1" applyBorder="1" applyAlignment="1" applyProtection="1">
      <alignment horizontal="right" vertical="center"/>
      <protection locked="0"/>
    </xf>
    <xf numFmtId="3" fontId="8" fillId="36" borderId="20" xfId="5" applyNumberFormat="1" applyFont="1" applyFill="1" applyBorder="1" applyProtection="1">
      <protection locked="0"/>
    </xf>
    <xf numFmtId="0" fontId="8" fillId="3" borderId="22" xfId="9" applyFont="1" applyFill="1" applyBorder="1" applyAlignment="1" applyProtection="1">
      <alignment horizontal="right" vertical="center"/>
      <protection locked="0"/>
    </xf>
    <xf numFmtId="0" fontId="9" fillId="3" borderId="23" xfId="16" applyFont="1" applyFill="1" applyBorder="1" applyProtection="1">
      <protection locked="0"/>
    </xf>
    <xf numFmtId="3" fontId="9" fillId="36" borderId="23" xfId="16" applyNumberFormat="1" applyFont="1" applyFill="1" applyBorder="1" applyProtection="1">
      <protection locked="0"/>
    </xf>
    <xf numFmtId="164" fontId="9"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6" borderId="27"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6"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7"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105" fillId="0" borderId="0" xfId="0" applyFont="1"/>
    <xf numFmtId="49" fontId="105" fillId="0" borderId="7" xfId="0" applyNumberFormat="1" applyFont="1" applyBorder="1" applyAlignment="1">
      <alignment horizontal="right" vertical="center"/>
    </xf>
    <xf numFmtId="49" fontId="105" fillId="0" borderId="74" xfId="0" applyNumberFormat="1" applyFont="1" applyBorder="1" applyAlignment="1">
      <alignment horizontal="right" vertical="center"/>
    </xf>
    <xf numFmtId="49" fontId="105" fillId="0" borderId="77" xfId="0" applyNumberFormat="1" applyFont="1" applyBorder="1" applyAlignment="1">
      <alignment horizontal="right" vertical="center"/>
    </xf>
    <xf numFmtId="49" fontId="105" fillId="0" borderId="82" xfId="0" applyNumberFormat="1" applyFont="1" applyBorder="1" applyAlignment="1">
      <alignment horizontal="right" vertical="center"/>
    </xf>
    <xf numFmtId="0" fontId="105" fillId="0" borderId="0" xfId="0" applyFont="1" applyAlignment="1">
      <alignment horizontal="left"/>
    </xf>
    <xf numFmtId="0" fontId="105" fillId="0" borderId="82"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8"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3" fontId="0" fillId="36" borderId="18" xfId="0" applyNumberFormat="1" applyFill="1" applyBorder="1" applyAlignment="1">
      <alignment horizontal="center" vertical="center"/>
    </xf>
    <xf numFmtId="193" fontId="0" fillId="0" borderId="20" xfId="0" applyNumberFormat="1" applyBorder="1"/>
    <xf numFmtId="193" fontId="0" fillId="36" borderId="20" xfId="0" applyNumberFormat="1" applyFill="1" applyBorder="1" applyAlignment="1">
      <alignment horizontal="center" vertical="center" wrapText="1"/>
    </xf>
    <xf numFmtId="193" fontId="0" fillId="36" borderId="24" xfId="0" applyNumberFormat="1" applyFill="1" applyBorder="1" applyAlignment="1">
      <alignment horizontal="center" vertical="center" wrapText="1"/>
    </xf>
    <xf numFmtId="193" fontId="4" fillId="36" borderId="23" xfId="0" applyNumberFormat="1" applyFont="1" applyFill="1" applyBorder="1"/>
    <xf numFmtId="193" fontId="4" fillId="36" borderId="50"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1" xfId="0" applyNumberFormat="1" applyFont="1" applyFill="1" applyBorder="1"/>
    <xf numFmtId="193" fontId="8" fillId="36" borderId="3" xfId="5" applyNumberFormat="1" applyFont="1" applyFill="1" applyBorder="1" applyProtection="1">
      <protection locked="0"/>
    </xf>
    <xf numFmtId="193" fontId="8" fillId="3" borderId="3" xfId="5" applyNumberFormat="1" applyFont="1" applyFill="1" applyBorder="1" applyProtection="1">
      <protection locked="0"/>
    </xf>
    <xf numFmtId="193" fontId="9" fillId="36" borderId="23" xfId="16" applyNumberFormat="1" applyFont="1" applyFill="1" applyBorder="1" applyProtection="1">
      <protection locked="0"/>
    </xf>
    <xf numFmtId="193" fontId="8" fillId="36" borderId="3" xfId="1" applyNumberFormat="1" applyFont="1" applyFill="1" applyBorder="1" applyProtection="1">
      <protection locked="0"/>
    </xf>
    <xf numFmtId="193" fontId="8" fillId="0" borderId="3" xfId="1" applyNumberFormat="1" applyFont="1" applyFill="1" applyBorder="1" applyProtection="1">
      <protection locked="0"/>
    </xf>
    <xf numFmtId="193" fontId="9" fillId="36" borderId="23" xfId="1" applyNumberFormat="1" applyFont="1" applyFill="1" applyBorder="1" applyAlignment="1" applyProtection="1">
      <protection locked="0"/>
    </xf>
    <xf numFmtId="193"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6" borderId="24" xfId="20961" applyFont="1" applyFill="1" applyBorder="1"/>
    <xf numFmtId="167" fontId="5" fillId="36" borderId="23" xfId="0" applyNumberFormat="1" applyFont="1" applyFill="1" applyBorder="1" applyAlignment="1">
      <alignment horizontal="center" vertical="center"/>
    </xf>
    <xf numFmtId="0" fontId="8" fillId="0" borderId="16" xfId="0" applyFont="1" applyBorder="1" applyAlignment="1">
      <alignment horizontal="right" vertical="center" wrapText="1"/>
    </xf>
    <xf numFmtId="0" fontId="6" fillId="0" borderId="17" xfId="0" applyFont="1" applyBorder="1" applyAlignment="1">
      <alignment vertical="center" wrapText="1"/>
    </xf>
    <xf numFmtId="169" fontId="25" fillId="37" borderId="0" xfId="20"/>
    <xf numFmtId="169" fontId="25" fillId="37" borderId="90" xfId="20" applyBorder="1"/>
    <xf numFmtId="0" fontId="4" fillId="0" borderId="7" xfId="0" applyFont="1" applyBorder="1" applyAlignment="1">
      <alignment vertical="center"/>
    </xf>
    <xf numFmtId="0" fontId="4" fillId="0" borderId="95" xfId="0" applyFont="1" applyBorder="1" applyAlignment="1">
      <alignment vertical="center"/>
    </xf>
    <xf numFmtId="0" fontId="5" fillId="0" borderId="95" xfId="0" applyFont="1" applyBorder="1" applyAlignment="1">
      <alignment vertical="center"/>
    </xf>
    <xf numFmtId="0" fontId="4" fillId="0" borderId="17"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4" fillId="0" borderId="16"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169" fontId="25" fillId="37" borderId="106" xfId="20" applyBorder="1"/>
    <xf numFmtId="0" fontId="4" fillId="3" borderId="61" xfId="0" applyFont="1" applyFill="1" applyBorder="1" applyAlignment="1">
      <alignment horizontal="center" vertical="center"/>
    </xf>
    <xf numFmtId="0" fontId="4" fillId="3" borderId="0" xfId="0" applyFont="1" applyFill="1" applyAlignment="1">
      <alignment vertical="center"/>
    </xf>
    <xf numFmtId="0" fontId="4" fillId="0" borderId="67" xfId="0" applyFont="1" applyBorder="1" applyAlignment="1">
      <alignment horizontal="center" vertical="center"/>
    </xf>
    <xf numFmtId="0" fontId="4" fillId="3" borderId="93" xfId="0" applyFont="1" applyFill="1" applyBorder="1" applyAlignment="1">
      <alignment vertical="center"/>
    </xf>
    <xf numFmtId="0" fontId="13" fillId="3" borderId="107" xfId="0" applyFont="1" applyFill="1" applyBorder="1" applyAlignment="1">
      <alignment horizontal="left"/>
    </xf>
    <xf numFmtId="0" fontId="13" fillId="3" borderId="108" xfId="0" applyFont="1" applyFill="1" applyBorder="1" applyAlignment="1">
      <alignment horizontal="left"/>
    </xf>
    <xf numFmtId="0" fontId="4" fillId="0" borderId="95" xfId="0" applyFont="1" applyBorder="1" applyAlignment="1">
      <alignment horizontal="center" vertical="center" wrapText="1"/>
    </xf>
    <xf numFmtId="0" fontId="105" fillId="0" borderId="84" xfId="0" applyFont="1" applyBorder="1" applyAlignment="1">
      <alignment horizontal="right" vertical="center"/>
    </xf>
    <xf numFmtId="0" fontId="4" fillId="0" borderId="109" xfId="0" applyFont="1" applyBorder="1" applyAlignment="1">
      <alignment horizontal="center" vertical="center" wrapText="1"/>
    </xf>
    <xf numFmtId="0" fontId="5" fillId="3" borderId="110" xfId="0" applyFont="1" applyFill="1" applyBorder="1" applyAlignment="1">
      <alignment vertical="center"/>
    </xf>
    <xf numFmtId="0" fontId="4" fillId="3" borderId="21" xfId="0" applyFont="1" applyFill="1" applyBorder="1" applyAlignment="1">
      <alignment vertical="center"/>
    </xf>
    <xf numFmtId="0" fontId="4" fillId="0" borderId="111" xfId="0" applyFont="1" applyBorder="1" applyAlignment="1">
      <alignment horizontal="center" vertical="center"/>
    </xf>
    <xf numFmtId="0" fontId="5" fillId="0" borderId="23" xfId="0" applyFont="1" applyBorder="1" applyAlignment="1">
      <alignment vertical="center"/>
    </xf>
    <xf numFmtId="169" fontId="25" fillId="37" borderId="25"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111" xfId="0" applyBorder="1"/>
    <xf numFmtId="0" fontId="0" fillId="0" borderId="22" xfId="0" applyBorder="1"/>
    <xf numFmtId="0" fontId="5" fillId="36" borderId="112" xfId="0" applyFont="1" applyFill="1" applyBorder="1" applyAlignment="1">
      <alignment vertical="center" wrapText="1"/>
    </xf>
    <xf numFmtId="0" fontId="6" fillId="0" borderId="0" xfId="0" applyFont="1" applyAlignment="1">
      <alignment wrapText="1"/>
    </xf>
    <xf numFmtId="0" fontId="5" fillId="36" borderId="17" xfId="0" applyFont="1" applyFill="1" applyBorder="1" applyAlignment="1">
      <alignment horizontal="center" vertical="center" wrapText="1"/>
    </xf>
    <xf numFmtId="0" fontId="5" fillId="36" borderId="18" xfId="0" applyFont="1" applyFill="1" applyBorder="1" applyAlignment="1">
      <alignment horizontal="center" vertical="center" wrapText="1"/>
    </xf>
    <xf numFmtId="0" fontId="5" fillId="36" borderId="111" xfId="0" applyFont="1" applyFill="1" applyBorder="1" applyAlignment="1">
      <alignment horizontal="left" vertical="center" wrapText="1"/>
    </xf>
    <xf numFmtId="0" fontId="5" fillId="36" borderId="95" xfId="0" applyFont="1" applyFill="1" applyBorder="1" applyAlignment="1">
      <alignment horizontal="left" vertical="center" wrapText="1"/>
    </xf>
    <xf numFmtId="0" fontId="5" fillId="36" borderId="109" xfId="0" applyFont="1" applyFill="1" applyBorder="1" applyAlignment="1">
      <alignment horizontal="left" vertical="center" wrapText="1"/>
    </xf>
    <xf numFmtId="0" fontId="4" fillId="0" borderId="111" xfId="0" applyFont="1" applyBorder="1" applyAlignment="1">
      <alignment horizontal="right" vertical="center" wrapText="1"/>
    </xf>
    <xf numFmtId="0" fontId="4" fillId="0" borderId="95" xfId="0" applyFont="1" applyBorder="1" applyAlignment="1">
      <alignment horizontal="left" vertical="center" wrapText="1"/>
    </xf>
    <xf numFmtId="0" fontId="108" fillId="0" borderId="111" xfId="0" applyFont="1" applyBorder="1" applyAlignment="1">
      <alignment horizontal="right" vertical="center" wrapText="1"/>
    </xf>
    <xf numFmtId="0" fontId="108" fillId="0" borderId="95" xfId="0" applyFont="1" applyBorder="1" applyAlignment="1">
      <alignment horizontal="left" vertical="center" wrapText="1"/>
    </xf>
    <xf numFmtId="0" fontId="5" fillId="0" borderId="111"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2" xfId="5" applyNumberFormat="1" applyFont="1" applyBorder="1" applyAlignment="1" applyProtection="1">
      <alignment horizontal="left" vertical="center"/>
      <protection locked="0"/>
    </xf>
    <xf numFmtId="0" fontId="110" fillId="0" borderId="23" xfId="9" applyFont="1" applyBorder="1" applyAlignment="1" applyProtection="1">
      <alignment horizontal="left" vertical="center" wrapText="1"/>
      <protection locked="0"/>
    </xf>
    <xf numFmtId="0" fontId="19" fillId="0" borderId="111" xfId="0" applyFont="1" applyBorder="1" applyAlignment="1">
      <alignment horizontal="center" vertical="center" wrapText="1"/>
    </xf>
    <xf numFmtId="3" fontId="20" fillId="36" borderId="95" xfId="0" applyNumberFormat="1" applyFont="1" applyFill="1" applyBorder="1" applyAlignment="1">
      <alignment vertical="center" wrapText="1"/>
    </xf>
    <xf numFmtId="3" fontId="20" fillId="36" borderId="109" xfId="0" applyNumberFormat="1" applyFont="1" applyFill="1" applyBorder="1" applyAlignment="1">
      <alignment vertical="center" wrapText="1"/>
    </xf>
    <xf numFmtId="14" fontId="6" fillId="3" borderId="95" xfId="8" quotePrefix="1" applyNumberFormat="1" applyFont="1" applyFill="1" applyBorder="1" applyAlignment="1" applyProtection="1">
      <alignment horizontal="left" vertical="center" wrapText="1" indent="2"/>
      <protection locked="0"/>
    </xf>
    <xf numFmtId="3" fontId="20" fillId="0" borderId="95" xfId="0" applyNumberFormat="1" applyFont="1" applyBorder="1" applyAlignment="1">
      <alignment vertical="center" wrapText="1"/>
    </xf>
    <xf numFmtId="14" fontId="6" fillId="3" borderId="95" xfId="8" quotePrefix="1" applyNumberFormat="1" applyFont="1" applyFill="1" applyBorder="1" applyAlignment="1" applyProtection="1">
      <alignment horizontal="left" vertical="center" wrapText="1" indent="3"/>
      <protection locked="0"/>
    </xf>
    <xf numFmtId="0" fontId="10" fillId="0" borderId="95" xfId="17" applyFill="1" applyBorder="1" applyAlignment="1" applyProtection="1"/>
    <xf numFmtId="49" fontId="108" fillId="0" borderId="111" xfId="0" applyNumberFormat="1" applyFont="1" applyBorder="1" applyAlignment="1">
      <alignment horizontal="right" vertical="center" wrapText="1"/>
    </xf>
    <xf numFmtId="0" fontId="6" fillId="3" borderId="95" xfId="20960" applyFont="1" applyFill="1" applyBorder="1"/>
    <xf numFmtId="0" fontId="102" fillId="0" borderId="95" xfId="20960" applyFont="1" applyBorder="1" applyAlignment="1">
      <alignment horizontal="center" vertical="center"/>
    </xf>
    <xf numFmtId="0" fontId="4" fillId="0" borderId="95" xfId="0" applyFont="1" applyBorder="1"/>
    <xf numFmtId="0" fontId="10" fillId="0" borderId="95" xfId="17" applyFill="1" applyBorder="1" applyAlignment="1" applyProtection="1">
      <alignment horizontal="left" vertical="center" wrapText="1"/>
    </xf>
    <xf numFmtId="49" fontId="108" fillId="0" borderId="95" xfId="0" applyNumberFormat="1" applyFont="1" applyBorder="1" applyAlignment="1">
      <alignment horizontal="right" vertical="center" wrapText="1"/>
    </xf>
    <xf numFmtId="0" fontId="10" fillId="0" borderId="95" xfId="17" applyFill="1" applyBorder="1" applyAlignment="1" applyProtection="1">
      <alignment horizontal="left" vertical="center"/>
    </xf>
    <xf numFmtId="0" fontId="111" fillId="78" borderId="96" xfId="21412" applyFont="1" applyFill="1" applyBorder="1" applyAlignment="1" applyProtection="1">
      <alignment vertical="center" wrapText="1"/>
      <protection locked="0"/>
    </xf>
    <xf numFmtId="0" fontId="112" fillId="70" borderId="91" xfId="21412" applyFont="1" applyFill="1" applyBorder="1" applyAlignment="1" applyProtection="1">
      <alignment horizontal="center" vertical="center"/>
      <protection locked="0"/>
    </xf>
    <xf numFmtId="0" fontId="111" fillId="79" borderId="95" xfId="21412" applyFont="1" applyFill="1" applyBorder="1" applyAlignment="1" applyProtection="1">
      <alignment horizontal="center" vertical="center"/>
      <protection locked="0"/>
    </xf>
    <xf numFmtId="0" fontId="111" fillId="78" borderId="96" xfId="21412" applyFont="1" applyFill="1" applyBorder="1" applyProtection="1">
      <alignment vertical="center"/>
      <protection locked="0"/>
    </xf>
    <xf numFmtId="0" fontId="113" fillId="70" borderId="91" xfId="21412" applyFont="1" applyFill="1" applyBorder="1" applyAlignment="1" applyProtection="1">
      <alignment horizontal="center" vertical="center"/>
      <protection locked="0"/>
    </xf>
    <xf numFmtId="0" fontId="113" fillId="3" borderId="91" xfId="21412" applyFont="1" applyFill="1" applyBorder="1" applyAlignment="1" applyProtection="1">
      <alignment horizontal="center" vertical="center"/>
      <protection locked="0"/>
    </xf>
    <xf numFmtId="0" fontId="113" fillId="0" borderId="91" xfId="21412" applyFont="1" applyBorder="1" applyAlignment="1" applyProtection="1">
      <alignment horizontal="center" vertical="center"/>
      <protection locked="0"/>
    </xf>
    <xf numFmtId="0" fontId="114" fillId="79" borderId="95" xfId="21412" applyFont="1" applyFill="1" applyBorder="1" applyAlignment="1" applyProtection="1">
      <alignment horizontal="center" vertical="center"/>
      <protection locked="0"/>
    </xf>
    <xf numFmtId="0" fontId="111" fillId="78" borderId="96" xfId="21412" applyFont="1" applyFill="1" applyBorder="1" applyAlignment="1" applyProtection="1">
      <alignment horizontal="center" vertical="center"/>
      <protection locked="0"/>
    </xf>
    <xf numFmtId="0" fontId="61" fillId="78" borderId="96" xfId="21412" applyFont="1" applyFill="1" applyBorder="1" applyProtection="1">
      <alignment vertical="center"/>
      <protection locked="0"/>
    </xf>
    <xf numFmtId="0" fontId="113" fillId="70" borderId="95" xfId="21412" applyFont="1" applyFill="1" applyBorder="1" applyAlignment="1" applyProtection="1">
      <alignment horizontal="center" vertical="center"/>
      <protection locked="0"/>
    </xf>
    <xf numFmtId="0" fontId="35" fillId="70" borderId="95" xfId="21412" applyFont="1" applyFill="1" applyBorder="1" applyAlignment="1" applyProtection="1">
      <alignment horizontal="center" vertical="center"/>
      <protection locked="0"/>
    </xf>
    <xf numFmtId="0" fontId="61" fillId="78" borderId="94" xfId="21412" applyFont="1" applyFill="1" applyBorder="1" applyProtection="1">
      <alignment vertical="center"/>
      <protection locked="0"/>
    </xf>
    <xf numFmtId="0" fontId="112" fillId="0" borderId="94" xfId="21412" applyFont="1" applyBorder="1" applyAlignment="1" applyProtection="1">
      <alignment horizontal="left" vertical="center" wrapText="1"/>
      <protection locked="0"/>
    </xf>
    <xf numFmtId="164" fontId="112" fillId="0" borderId="95" xfId="948" applyNumberFormat="1" applyFont="1" applyFill="1" applyBorder="1" applyAlignment="1" applyProtection="1">
      <alignment horizontal="right" vertical="center"/>
      <protection locked="0"/>
    </xf>
    <xf numFmtId="0" fontId="111" fillId="79" borderId="94" xfId="21412" applyFont="1" applyFill="1" applyBorder="1" applyAlignment="1" applyProtection="1">
      <alignment vertical="top" wrapText="1"/>
      <protection locked="0"/>
    </xf>
    <xf numFmtId="164" fontId="112" fillId="79" borderId="95" xfId="948" applyNumberFormat="1" applyFont="1" applyFill="1" applyBorder="1" applyAlignment="1" applyProtection="1">
      <alignment horizontal="right" vertical="center"/>
    </xf>
    <xf numFmtId="164" fontId="61" fillId="78" borderId="94" xfId="948" applyNumberFormat="1" applyFont="1" applyFill="1" applyBorder="1" applyAlignment="1" applyProtection="1">
      <alignment horizontal="right" vertical="center"/>
      <protection locked="0"/>
    </xf>
    <xf numFmtId="0" fontId="112" fillId="70" borderId="94" xfId="21412" applyFont="1" applyFill="1" applyBorder="1" applyAlignment="1" applyProtection="1">
      <alignment vertical="center" wrapText="1"/>
      <protection locked="0"/>
    </xf>
    <xf numFmtId="0" fontId="112" fillId="70" borderId="94" xfId="21412" applyFont="1" applyFill="1" applyBorder="1" applyAlignment="1" applyProtection="1">
      <alignment horizontal="left" vertical="center" wrapText="1"/>
      <protection locked="0"/>
    </xf>
    <xf numFmtId="0" fontId="112" fillId="0" borderId="94" xfId="21412" applyFont="1" applyBorder="1" applyAlignment="1" applyProtection="1">
      <alignment vertical="center" wrapText="1"/>
      <protection locked="0"/>
    </xf>
    <xf numFmtId="0" fontId="112" fillId="3" borderId="94" xfId="21412" applyFont="1" applyFill="1" applyBorder="1" applyAlignment="1" applyProtection="1">
      <alignment horizontal="left" vertical="center" wrapText="1"/>
      <protection locked="0"/>
    </xf>
    <xf numFmtId="0" fontId="111" fillId="79" borderId="94" xfId="21412" applyFont="1" applyFill="1" applyBorder="1" applyAlignment="1" applyProtection="1">
      <alignment vertical="center" wrapText="1"/>
      <protection locked="0"/>
    </xf>
    <xf numFmtId="164" fontId="111" fillId="78" borderId="94" xfId="948" applyNumberFormat="1" applyFont="1" applyFill="1" applyBorder="1" applyAlignment="1" applyProtection="1">
      <alignment horizontal="right" vertical="center"/>
      <protection locked="0"/>
    </xf>
    <xf numFmtId="1" fontId="5" fillId="36" borderId="109" xfId="0" applyNumberFormat="1" applyFont="1" applyFill="1" applyBorder="1" applyAlignment="1">
      <alignment horizontal="right" vertical="center" wrapText="1"/>
    </xf>
    <xf numFmtId="1" fontId="5" fillId="36" borderId="109" xfId="0" applyNumberFormat="1" applyFont="1" applyFill="1" applyBorder="1" applyAlignment="1">
      <alignment horizontal="center" vertical="center" wrapText="1"/>
    </xf>
    <xf numFmtId="10" fontId="6" fillId="0" borderId="95" xfId="20961" applyNumberFormat="1" applyFont="1" applyFill="1" applyBorder="1" applyAlignment="1">
      <alignment horizontal="left" vertical="center" wrapText="1"/>
    </xf>
    <xf numFmtId="10" fontId="5" fillId="36" borderId="95" xfId="0" applyNumberFormat="1" applyFont="1" applyFill="1" applyBorder="1" applyAlignment="1">
      <alignment horizontal="left" vertical="center" wrapText="1"/>
    </xf>
    <xf numFmtId="10" fontId="108" fillId="0" borderId="95" xfId="20961" applyNumberFormat="1" applyFont="1" applyFill="1" applyBorder="1" applyAlignment="1">
      <alignment horizontal="left" vertical="center" wrapText="1"/>
    </xf>
    <xf numFmtId="10" fontId="5" fillId="36" borderId="95" xfId="20961" applyNumberFormat="1" applyFont="1" applyFill="1" applyBorder="1" applyAlignment="1">
      <alignment horizontal="left" vertical="center" wrapText="1"/>
    </xf>
    <xf numFmtId="10" fontId="5" fillId="36" borderId="95" xfId="0" applyNumberFormat="1" applyFont="1" applyFill="1" applyBorder="1" applyAlignment="1">
      <alignment horizontal="center" vertical="center" wrapText="1"/>
    </xf>
    <xf numFmtId="43" fontId="6" fillId="0" borderId="0" xfId="7" applyFont="1"/>
    <xf numFmtId="0" fontId="106"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111" xfId="0" applyFont="1" applyBorder="1" applyAlignment="1">
      <alignment horizontal="right" vertical="center" wrapText="1"/>
    </xf>
    <xf numFmtId="0" fontId="6" fillId="0" borderId="95" xfId="0" applyFont="1" applyBorder="1" applyAlignment="1">
      <alignment vertical="center" wrapText="1"/>
    </xf>
    <xf numFmtId="0" fontId="4" fillId="0" borderId="95" xfId="0" applyFont="1" applyBorder="1" applyAlignment="1">
      <alignment vertical="center" wrapText="1"/>
    </xf>
    <xf numFmtId="0" fontId="4" fillId="0" borderId="95" xfId="0" applyFont="1" applyBorder="1" applyAlignment="1">
      <alignment horizontal="left" vertical="center" wrapText="1" indent="2"/>
    </xf>
    <xf numFmtId="3" fontId="20" fillId="36" borderId="96"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6" xfId="0" applyNumberFormat="1" applyFont="1" applyFill="1" applyBorder="1" applyAlignment="1">
      <alignment vertical="center" wrapText="1"/>
    </xf>
    <xf numFmtId="0" fontId="5" fillId="0" borderId="23" xfId="0" applyFont="1" applyBorder="1" applyAlignment="1">
      <alignment vertical="center" wrapText="1"/>
    </xf>
    <xf numFmtId="0" fontId="8" fillId="0" borderId="109" xfId="0" applyFont="1" applyBorder="1"/>
    <xf numFmtId="0" fontId="8" fillId="0" borderId="109" xfId="0" applyFont="1" applyBorder="1" applyAlignment="1">
      <alignment wrapText="1"/>
    </xf>
    <xf numFmtId="0" fontId="9" fillId="0" borderId="18" xfId="0" applyFont="1" applyBorder="1" applyAlignment="1">
      <alignment horizontal="center"/>
    </xf>
    <xf numFmtId="0" fontId="9" fillId="0" borderId="109"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111" xfId="0" applyFont="1" applyBorder="1" applyAlignment="1">
      <alignment horizontal="center" vertical="center" wrapText="1"/>
    </xf>
    <xf numFmtId="0" fontId="14" fillId="0" borderId="95" xfId="0" applyFont="1" applyBorder="1" applyAlignment="1">
      <alignment horizontal="center" vertical="center" wrapText="1"/>
    </xf>
    <xf numFmtId="0" fontId="15" fillId="0" borderId="95" xfId="0" applyFont="1" applyBorder="1" applyAlignment="1">
      <alignment horizontal="left" vertical="center" wrapText="1"/>
    </xf>
    <xf numFmtId="193" fontId="6" fillId="0" borderId="95" xfId="0" applyNumberFormat="1" applyFont="1" applyBorder="1" applyAlignment="1" applyProtection="1">
      <alignment vertical="center" wrapText="1"/>
      <protection locked="0"/>
    </xf>
    <xf numFmtId="193" fontId="4" fillId="0" borderId="95" xfId="0" applyNumberFormat="1" applyFont="1" applyBorder="1" applyAlignment="1" applyProtection="1">
      <alignment vertical="center" wrapText="1"/>
      <protection locked="0"/>
    </xf>
    <xf numFmtId="193" fontId="4" fillId="0" borderId="109" xfId="0" applyNumberFormat="1" applyFont="1" applyBorder="1" applyAlignment="1" applyProtection="1">
      <alignment vertical="center" wrapText="1"/>
      <protection locked="0"/>
    </xf>
    <xf numFmtId="0" fontId="8" fillId="2" borderId="111" xfId="0" applyFont="1" applyFill="1" applyBorder="1" applyAlignment="1">
      <alignment horizontal="right" vertical="center"/>
    </xf>
    <xf numFmtId="0" fontId="8" fillId="2" borderId="95" xfId="0" applyFont="1" applyFill="1" applyBorder="1" applyAlignment="1">
      <alignment vertical="center"/>
    </xf>
    <xf numFmtId="193" fontId="8" fillId="2" borderId="95" xfId="0" applyNumberFormat="1" applyFont="1" applyFill="1" applyBorder="1" applyAlignment="1" applyProtection="1">
      <alignment vertical="center"/>
      <protection locked="0"/>
    </xf>
    <xf numFmtId="193" fontId="16" fillId="2" borderId="95" xfId="0" applyNumberFormat="1" applyFont="1" applyFill="1" applyBorder="1" applyAlignment="1" applyProtection="1">
      <alignment vertical="center"/>
      <protection locked="0"/>
    </xf>
    <xf numFmtId="193" fontId="16" fillId="2" borderId="109" xfId="0" applyNumberFormat="1" applyFont="1" applyFill="1" applyBorder="1" applyAlignment="1" applyProtection="1">
      <alignment vertical="center"/>
      <protection locked="0"/>
    </xf>
    <xf numFmtId="193" fontId="8" fillId="2" borderId="109" xfId="0" applyNumberFormat="1" applyFont="1" applyFill="1" applyBorder="1" applyAlignment="1" applyProtection="1">
      <alignment vertical="center"/>
      <protection locked="0"/>
    </xf>
    <xf numFmtId="0" fontId="14" fillId="0" borderId="111" xfId="0" applyFont="1" applyBorder="1" applyAlignment="1">
      <alignment horizontal="center" vertical="center" wrapText="1"/>
    </xf>
    <xf numFmtId="14" fontId="4" fillId="0" borderId="0" xfId="0" applyNumberFormat="1" applyFont="1"/>
    <xf numFmtId="10" fontId="4" fillId="0" borderId="95" xfId="20961" applyNumberFormat="1" applyFont="1" applyBorder="1" applyAlignment="1" applyProtection="1">
      <alignment vertical="center" wrapText="1"/>
      <protection locked="0"/>
    </xf>
    <xf numFmtId="10" fontId="4" fillId="0" borderId="109" xfId="20961" applyNumberFormat="1" applyFont="1" applyBorder="1" applyAlignment="1" applyProtection="1">
      <alignment vertical="center" wrapText="1"/>
      <protection locked="0"/>
    </xf>
    <xf numFmtId="0" fontId="4" fillId="3" borderId="53" xfId="0" applyFont="1" applyFill="1" applyBorder="1"/>
    <xf numFmtId="0" fontId="4" fillId="3" borderId="114" xfId="0" applyFont="1" applyFill="1" applyBorder="1" applyAlignment="1">
      <alignment wrapText="1"/>
    </xf>
    <xf numFmtId="0" fontId="4" fillId="3" borderId="115" xfId="0" applyFont="1" applyFill="1" applyBorder="1"/>
    <xf numFmtId="0" fontId="5" fillId="3" borderId="11" xfId="0" applyFont="1" applyFill="1" applyBorder="1" applyAlignment="1">
      <alignment horizontal="center" wrapText="1"/>
    </xf>
    <xf numFmtId="0" fontId="4" fillId="0" borderId="95" xfId="0" applyFont="1" applyBorder="1" applyAlignment="1">
      <alignment horizontal="center"/>
    </xf>
    <xf numFmtId="0" fontId="4" fillId="3" borderId="61"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90" xfId="0" applyFont="1" applyFill="1" applyBorder="1" applyAlignment="1">
      <alignment horizontal="center" vertical="center" wrapText="1"/>
    </xf>
    <xf numFmtId="0" fontId="4" fillId="0" borderId="111" xfId="0" applyFont="1" applyBorder="1"/>
    <xf numFmtId="0" fontId="4" fillId="0" borderId="95" xfId="0" applyFont="1" applyBorder="1" applyAlignment="1">
      <alignment wrapText="1"/>
    </xf>
    <xf numFmtId="164" fontId="4" fillId="0" borderId="95" xfId="7" applyNumberFormat="1" applyFont="1" applyBorder="1"/>
    <xf numFmtId="164" fontId="4" fillId="0" borderId="109" xfId="7" applyNumberFormat="1" applyFont="1" applyBorder="1"/>
    <xf numFmtId="0" fontId="13" fillId="0" borderId="95" xfId="0" applyFont="1" applyBorder="1" applyAlignment="1">
      <alignment horizontal="left" wrapText="1" indent="2"/>
    </xf>
    <xf numFmtId="169" fontId="25" fillId="37" borderId="95" xfId="20" applyBorder="1"/>
    <xf numFmtId="164" fontId="4" fillId="0" borderId="95" xfId="7" applyNumberFormat="1" applyFont="1" applyBorder="1" applyAlignment="1">
      <alignment vertical="center"/>
    </xf>
    <xf numFmtId="0" fontId="5" fillId="0" borderId="111" xfId="0" applyFont="1" applyBorder="1"/>
    <xf numFmtId="0" fontId="5" fillId="0" borderId="95"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0" borderId="95" xfId="7" applyNumberFormat="1" applyFont="1" applyFill="1" applyBorder="1"/>
    <xf numFmtId="164" fontId="4" fillId="0" borderId="95" xfId="7" applyNumberFormat="1" applyFont="1" applyFill="1" applyBorder="1" applyAlignment="1">
      <alignment vertical="center"/>
    </xf>
    <xf numFmtId="0" fontId="13" fillId="0" borderId="95"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0" xfId="0" applyFont="1" applyFill="1" applyBorder="1"/>
    <xf numFmtId="0" fontId="5" fillId="0" borderId="22" xfId="0" applyFont="1" applyBorder="1"/>
    <xf numFmtId="0" fontId="5" fillId="0" borderId="23" xfId="0" applyFont="1" applyBorder="1" applyAlignment="1">
      <alignment wrapText="1"/>
    </xf>
    <xf numFmtId="169" fontId="25" fillId="37" borderId="112" xfId="20" applyBorder="1"/>
    <xf numFmtId="10" fontId="5" fillId="0" borderId="24" xfId="20961" applyNumberFormat="1" applyFont="1" applyBorder="1"/>
    <xf numFmtId="0" fontId="8" fillId="2" borderId="103" xfId="0" applyFont="1" applyFill="1" applyBorder="1" applyAlignment="1">
      <alignment horizontal="right" vertical="center"/>
    </xf>
    <xf numFmtId="0" fontId="8" fillId="2" borderId="91" xfId="0" applyFont="1" applyFill="1" applyBorder="1" applyAlignment="1">
      <alignment vertical="center"/>
    </xf>
    <xf numFmtId="193" fontId="16" fillId="2" borderId="91" xfId="0" applyNumberFormat="1" applyFont="1" applyFill="1" applyBorder="1" applyAlignment="1" applyProtection="1">
      <alignment vertical="center"/>
      <protection locked="0"/>
    </xf>
    <xf numFmtId="193" fontId="16" fillId="2" borderId="104" xfId="0" applyNumberFormat="1" applyFont="1" applyFill="1" applyBorder="1" applyAlignment="1" applyProtection="1">
      <alignment vertical="center"/>
      <protection locked="0"/>
    </xf>
    <xf numFmtId="0" fontId="8" fillId="0" borderId="95" xfId="0" applyFont="1" applyBorder="1" applyAlignment="1">
      <alignment horizontal="left" vertical="center" wrapText="1"/>
    </xf>
    <xf numFmtId="0" fontId="5" fillId="3" borderId="0" xfId="0" applyFont="1" applyFill="1" applyAlignment="1">
      <alignment horizontal="center"/>
    </xf>
    <xf numFmtId="0" fontId="105" fillId="0" borderId="84" xfId="0" applyFont="1" applyBorder="1" applyAlignment="1">
      <alignment horizontal="left" vertical="center"/>
    </xf>
    <xf numFmtId="0" fontId="105" fillId="0" borderId="82" xfId="0" applyFont="1" applyBorder="1" applyAlignment="1">
      <alignment vertical="center" wrapText="1"/>
    </xf>
    <xf numFmtId="0" fontId="105" fillId="0" borderId="82"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5" xfId="0" applyFont="1" applyBorder="1" applyAlignment="1">
      <alignment horizontal="left" vertical="center" wrapText="1"/>
    </xf>
    <xf numFmtId="0" fontId="124" fillId="0" borderId="0" xfId="0" applyFont="1"/>
    <xf numFmtId="49" fontId="105" fillId="0" borderId="95"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0" fontId="3" fillId="0" borderId="95" xfId="0" applyFont="1" applyBorder="1" applyAlignment="1">
      <alignment horizontal="center" vertical="center"/>
    </xf>
    <xf numFmtId="0" fontId="129" fillId="3" borderId="95" xfId="21414" applyFont="1" applyFill="1" applyBorder="1" applyAlignment="1">
      <alignment horizontal="left" vertical="center" wrapText="1"/>
    </xf>
    <xf numFmtId="0" fontId="130" fillId="0" borderId="95" xfId="21414" applyFont="1" applyBorder="1" applyAlignment="1">
      <alignment horizontal="left" vertical="center" wrapText="1" indent="1"/>
    </xf>
    <xf numFmtId="0" fontId="131" fillId="3" borderId="95" xfId="21414" applyFont="1" applyFill="1" applyBorder="1" applyAlignment="1">
      <alignment horizontal="left" vertical="center" wrapText="1"/>
    </xf>
    <xf numFmtId="0" fontId="130" fillId="3" borderId="95" xfId="21414" applyFont="1" applyFill="1" applyBorder="1" applyAlignment="1">
      <alignment horizontal="left" vertical="center" wrapText="1" indent="1"/>
    </xf>
    <xf numFmtId="0" fontId="129" fillId="0" borderId="132" xfId="0" applyFont="1" applyBorder="1" applyAlignment="1">
      <alignment horizontal="left" vertical="center" wrapText="1"/>
    </xf>
    <xf numFmtId="0" fontId="131" fillId="0" borderId="132" xfId="0" applyFont="1" applyBorder="1" applyAlignment="1">
      <alignment horizontal="left" vertical="center" wrapText="1"/>
    </xf>
    <xf numFmtId="0" fontId="132" fillId="3" borderId="132" xfId="0" applyFont="1" applyFill="1" applyBorder="1" applyAlignment="1">
      <alignment horizontal="left" vertical="center" wrapText="1" indent="1"/>
    </xf>
    <xf numFmtId="0" fontId="131" fillId="3" borderId="132" xfId="0" applyFont="1" applyFill="1" applyBorder="1" applyAlignment="1">
      <alignment horizontal="left" vertical="center" wrapText="1"/>
    </xf>
    <xf numFmtId="0" fontId="131" fillId="3" borderId="133" xfId="0" applyFont="1" applyFill="1" applyBorder="1" applyAlignment="1">
      <alignment horizontal="left" vertical="center" wrapText="1"/>
    </xf>
    <xf numFmtId="0" fontId="132" fillId="0" borderId="132" xfId="0" applyFont="1" applyBorder="1" applyAlignment="1">
      <alignment horizontal="left" vertical="center" wrapText="1" indent="1"/>
    </xf>
    <xf numFmtId="0" fontId="132" fillId="0" borderId="95" xfId="21414" applyFont="1" applyBorder="1" applyAlignment="1">
      <alignment horizontal="left" vertical="center" wrapText="1" indent="1"/>
    </xf>
    <xf numFmtId="0" fontId="131" fillId="0" borderId="95" xfId="21414" applyFont="1" applyBorder="1" applyAlignment="1">
      <alignment horizontal="left" vertical="center" wrapText="1"/>
    </xf>
    <xf numFmtId="0" fontId="133" fillId="0" borderId="95" xfId="21414" applyFont="1" applyBorder="1" applyAlignment="1">
      <alignment horizontal="center" vertical="center" wrapText="1"/>
    </xf>
    <xf numFmtId="0" fontId="131" fillId="3" borderId="134" xfId="0" applyFont="1" applyFill="1" applyBorder="1" applyAlignment="1">
      <alignment horizontal="left" vertical="center" wrapText="1"/>
    </xf>
    <xf numFmtId="0" fontId="130" fillId="3" borderId="135" xfId="21414" applyFont="1" applyFill="1" applyBorder="1" applyAlignment="1">
      <alignment horizontal="left" vertical="center" wrapText="1" indent="1"/>
    </xf>
    <xf numFmtId="0" fontId="130" fillId="3" borderId="132" xfId="0" applyFont="1" applyFill="1" applyBorder="1" applyAlignment="1">
      <alignment horizontal="left" vertical="center" wrapText="1" indent="1"/>
    </xf>
    <xf numFmtId="0" fontId="130" fillId="0" borderId="135" xfId="21414" applyFont="1" applyBorder="1" applyAlignment="1">
      <alignment horizontal="left" vertical="center" wrapText="1" indent="1"/>
    </xf>
    <xf numFmtId="0" fontId="130" fillId="0" borderId="132" xfId="0" applyFont="1" applyBorder="1" applyAlignment="1">
      <alignment horizontal="left" vertical="center" wrapText="1" indent="1"/>
    </xf>
    <xf numFmtId="0" fontId="130" fillId="0" borderId="133" xfId="0" applyFont="1" applyBorder="1" applyAlignment="1">
      <alignment horizontal="left" vertical="center" wrapText="1" indent="1"/>
    </xf>
    <xf numFmtId="0" fontId="131" fillId="0" borderId="135" xfId="21414" applyFont="1" applyBorder="1" applyAlignment="1">
      <alignment horizontal="left" vertical="center" wrapText="1"/>
    </xf>
    <xf numFmtId="0" fontId="131" fillId="3" borderId="135" xfId="21414" applyFont="1" applyFill="1" applyBorder="1" applyAlignment="1">
      <alignment horizontal="left" vertical="center" wrapText="1"/>
    </xf>
    <xf numFmtId="0" fontId="133" fillId="0" borderId="135" xfId="21414" applyFont="1" applyBorder="1" applyAlignment="1">
      <alignment horizontal="center" vertical="center" wrapText="1"/>
    </xf>
    <xf numFmtId="0" fontId="134" fillId="0" borderId="135" xfId="0" applyFont="1" applyBorder="1" applyAlignment="1">
      <alignment horizontal="left"/>
    </xf>
    <xf numFmtId="0" fontId="131" fillId="0" borderId="135" xfId="0" applyFont="1" applyBorder="1" applyAlignment="1">
      <alignment horizontal="left" vertical="center" wrapText="1"/>
    </xf>
    <xf numFmtId="0" fontId="0" fillId="0" borderId="0" xfId="0" applyAlignment="1">
      <alignment horizontal="left" vertical="center"/>
    </xf>
    <xf numFmtId="0" fontId="131" fillId="0" borderId="140" xfId="0" applyFont="1" applyBorder="1" applyAlignment="1">
      <alignment horizontal="justify" vertical="center" wrapText="1"/>
    </xf>
    <xf numFmtId="0" fontId="130" fillId="0" borderId="134" xfId="0" applyFont="1" applyBorder="1" applyAlignment="1">
      <alignment horizontal="left" vertical="center" wrapText="1" indent="1"/>
    </xf>
    <xf numFmtId="0" fontId="131" fillId="0" borderId="132" xfId="0" applyFont="1" applyBorder="1" applyAlignment="1">
      <alignment horizontal="justify" vertical="center" wrapText="1"/>
    </xf>
    <xf numFmtId="0" fontId="129" fillId="0" borderId="132" xfId="0" applyFont="1" applyBorder="1" applyAlignment="1">
      <alignment horizontal="justify" vertical="center" wrapText="1"/>
    </xf>
    <xf numFmtId="0" fontId="131" fillId="3" borderId="132" xfId="0" applyFont="1" applyFill="1" applyBorder="1" applyAlignment="1">
      <alignment horizontal="justify" vertical="center" wrapText="1"/>
    </xf>
    <xf numFmtId="0" fontId="131" fillId="0" borderId="133" xfId="0" applyFont="1" applyBorder="1" applyAlignment="1">
      <alignment horizontal="justify" vertical="center" wrapText="1"/>
    </xf>
    <xf numFmtId="0" fontId="131" fillId="0" borderId="134" xfId="0" applyFont="1" applyBorder="1" applyAlignment="1">
      <alignment horizontal="justify" vertical="center" wrapText="1"/>
    </xf>
    <xf numFmtId="0" fontId="131" fillId="0" borderId="135" xfId="21414" applyFont="1" applyBorder="1" applyAlignment="1">
      <alignment horizontal="justify" vertical="center" wrapText="1"/>
    </xf>
    <xf numFmtId="0" fontId="132" fillId="0" borderId="126" xfId="0" applyFont="1" applyBorder="1" applyAlignment="1">
      <alignment horizontal="left" vertical="center" wrapText="1" indent="1"/>
    </xf>
    <xf numFmtId="0" fontId="129" fillId="0" borderId="132" xfId="0" applyFont="1" applyBorder="1" applyAlignment="1">
      <alignment vertical="center" wrapText="1"/>
    </xf>
    <xf numFmtId="0" fontId="131" fillId="0" borderId="132" xfId="0" applyFont="1" applyBorder="1" applyAlignment="1">
      <alignment vertical="center" wrapText="1"/>
    </xf>
    <xf numFmtId="0" fontId="131" fillId="0" borderId="135" xfId="21414" applyFont="1" applyBorder="1" applyAlignment="1">
      <alignment vertical="center" wrapText="1"/>
    </xf>
    <xf numFmtId="0" fontId="0" fillId="0" borderId="135" xfId="0" applyBorder="1" applyAlignment="1">
      <alignment horizontal="center"/>
    </xf>
    <xf numFmtId="0" fontId="14" fillId="0" borderId="135" xfId="0" applyFont="1" applyBorder="1" applyAlignment="1">
      <alignment vertical="center" wrapText="1"/>
    </xf>
    <xf numFmtId="0" fontId="6" fillId="0" borderId="135" xfId="0" applyFont="1" applyBorder="1" applyAlignment="1">
      <alignment horizontal="left" vertical="center" wrapText="1" indent="1"/>
    </xf>
    <xf numFmtId="0" fontId="3" fillId="0" borderId="135" xfId="0" applyFont="1" applyBorder="1" applyAlignment="1">
      <alignment vertical="center"/>
    </xf>
    <xf numFmtId="0" fontId="135" fillId="0" borderId="135" xfId="0" applyFont="1" applyBorder="1" applyAlignment="1" applyProtection="1">
      <alignment horizontal="left" vertical="center" indent="1"/>
      <protection locked="0"/>
    </xf>
    <xf numFmtId="0" fontId="136" fillId="0" borderId="135" xfId="0" applyFont="1" applyBorder="1" applyAlignment="1" applyProtection="1">
      <alignment horizontal="left" vertical="center" indent="3"/>
      <protection locked="0"/>
    </xf>
    <xf numFmtId="0" fontId="137" fillId="0" borderId="135" xfId="0" applyFont="1" applyBorder="1" applyAlignment="1" applyProtection="1">
      <alignment horizontal="left" vertical="center" indent="3"/>
      <protection locked="0"/>
    </xf>
    <xf numFmtId="0" fontId="3" fillId="0" borderId="135" xfId="0" applyFont="1" applyBorder="1"/>
    <xf numFmtId="0" fontId="0" fillId="0" borderId="0" xfId="0" applyAlignment="1">
      <alignment horizontal="center"/>
    </xf>
    <xf numFmtId="49" fontId="105" fillId="0" borderId="135" xfId="0" applyNumberFormat="1" applyFont="1" applyBorder="1" applyAlignment="1">
      <alignment horizontal="right" vertical="center"/>
    </xf>
    <xf numFmtId="0" fontId="0" fillId="0" borderId="135" xfId="0" applyBorder="1" applyAlignment="1">
      <alignment horizontal="center" vertical="center"/>
    </xf>
    <xf numFmtId="43" fontId="4" fillId="0" borderId="135" xfId="7" applyFont="1" applyFill="1" applyBorder="1" applyAlignment="1">
      <alignment vertical="center" wrapText="1"/>
    </xf>
    <xf numFmtId="43" fontId="4" fillId="0" borderId="135" xfId="7" applyFont="1" applyBorder="1" applyAlignment="1">
      <alignment vertical="center"/>
    </xf>
    <xf numFmtId="0" fontId="0" fillId="0" borderId="139" xfId="0" applyBorder="1" applyAlignment="1">
      <alignment horizontal="center"/>
    </xf>
    <xf numFmtId="0" fontId="130" fillId="0" borderId="139" xfId="21414" applyFont="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5" xfId="0" applyFont="1" applyBorder="1" applyAlignment="1">
      <alignment horizontal="left" vertical="center" wrapText="1" indent="1"/>
    </xf>
    <xf numFmtId="0" fontId="132" fillId="3" borderId="135" xfId="0" applyFont="1" applyFill="1" applyBorder="1" applyAlignment="1">
      <alignment horizontal="left" vertical="center" wrapText="1" indent="1"/>
    </xf>
    <xf numFmtId="0" fontId="132" fillId="0" borderId="135" xfId="0" applyFont="1" applyBorder="1" applyAlignment="1">
      <alignment horizontal="left" vertical="center" wrapText="1" indent="1"/>
    </xf>
    <xf numFmtId="193" fontId="22" fillId="0" borderId="12" xfId="0" applyNumberFormat="1" applyFont="1" applyBorder="1" applyAlignment="1">
      <alignment horizontal="center" vertical="center"/>
    </xf>
    <xf numFmtId="193" fontId="18" fillId="0" borderId="12"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103"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5"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9" fillId="0" borderId="135" xfId="0" applyFont="1" applyBorder="1"/>
    <xf numFmtId="49" fontId="121" fillId="0" borderId="135" xfId="5" applyNumberFormat="1" applyFont="1" applyBorder="1" applyAlignment="1" applyProtection="1">
      <alignment horizontal="right" vertical="center"/>
      <protection locked="0"/>
    </xf>
    <xf numFmtId="0" fontId="120" fillId="3" borderId="135" xfId="13" applyFont="1" applyFill="1" applyBorder="1" applyAlignment="1" applyProtection="1">
      <alignment horizontal="left" vertical="center" wrapText="1"/>
      <protection locked="0"/>
    </xf>
    <xf numFmtId="49" fontId="120" fillId="3" borderId="135" xfId="5" applyNumberFormat="1" applyFont="1" applyFill="1" applyBorder="1" applyAlignment="1" applyProtection="1">
      <alignment horizontal="right" vertical="center"/>
      <protection locked="0"/>
    </xf>
    <xf numFmtId="0" fontId="120" fillId="0" borderId="135" xfId="13" applyFont="1" applyBorder="1" applyAlignment="1" applyProtection="1">
      <alignment horizontal="left" vertical="center" wrapText="1"/>
      <protection locked="0"/>
    </xf>
    <xf numFmtId="49" fontId="120" fillId="0" borderId="135" xfId="5" applyNumberFormat="1" applyFont="1" applyBorder="1" applyAlignment="1" applyProtection="1">
      <alignment horizontal="right" vertical="center"/>
      <protection locked="0"/>
    </xf>
    <xf numFmtId="0" fontId="122" fillId="0" borderId="135" xfId="13" applyFont="1" applyBorder="1" applyAlignment="1" applyProtection="1">
      <alignment horizontal="left" vertical="center" wrapText="1"/>
      <protection locked="0"/>
    </xf>
    <xf numFmtId="166" fontId="115" fillId="36" borderId="143" xfId="21413" applyFont="1" applyFill="1" applyBorder="1"/>
    <xf numFmtId="0" fontId="115" fillId="0" borderId="143" xfId="0" applyFont="1" applyBorder="1"/>
    <xf numFmtId="0" fontId="115" fillId="0" borderId="143" xfId="0" applyFont="1" applyBorder="1" applyAlignment="1">
      <alignment horizontal="left" indent="8"/>
    </xf>
    <xf numFmtId="0" fontId="115" fillId="0" borderId="143" xfId="0" applyFont="1" applyBorder="1" applyAlignment="1">
      <alignment wrapText="1"/>
    </xf>
    <xf numFmtId="0" fontId="118" fillId="0" borderId="143" xfId="0" applyFont="1" applyBorder="1"/>
    <xf numFmtId="49" fontId="121" fillId="0" borderId="143" xfId="5" applyNumberFormat="1" applyFont="1" applyBorder="1" applyAlignment="1" applyProtection="1">
      <alignment horizontal="right" vertical="center" wrapText="1"/>
      <protection locked="0"/>
    </xf>
    <xf numFmtId="49" fontId="120" fillId="3" borderId="143" xfId="5" applyNumberFormat="1" applyFont="1" applyFill="1" applyBorder="1" applyAlignment="1" applyProtection="1">
      <alignment horizontal="right" vertical="center" wrapText="1"/>
      <protection locked="0"/>
    </xf>
    <xf numFmtId="49" fontId="120" fillId="0" borderId="143" xfId="5" applyNumberFormat="1" applyFont="1" applyBorder="1" applyAlignment="1" applyProtection="1">
      <alignment horizontal="right" vertical="center" wrapText="1"/>
      <protection locked="0"/>
    </xf>
    <xf numFmtId="0" fontId="115" fillId="0" borderId="143"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43"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3" xfId="0" applyFont="1" applyBorder="1" applyAlignment="1">
      <alignment horizontal="left" vertical="center" wrapText="1"/>
    </xf>
    <xf numFmtId="0" fontId="118" fillId="0" borderId="143" xfId="0" applyFont="1" applyBorder="1" applyAlignment="1">
      <alignment horizontal="left" wrapText="1" indent="1"/>
    </xf>
    <xf numFmtId="0" fontId="118" fillId="0" borderId="143" xfId="0" applyFont="1" applyBorder="1" applyAlignment="1">
      <alignment horizontal="left" vertical="center" indent="1"/>
    </xf>
    <xf numFmtId="0" fontId="116" fillId="0" borderId="143" xfId="0" applyFont="1" applyBorder="1"/>
    <xf numFmtId="0" fontId="115" fillId="0" borderId="143" xfId="0" applyFont="1" applyBorder="1" applyAlignment="1">
      <alignment horizontal="left" wrapText="1" indent="1"/>
    </xf>
    <xf numFmtId="0" fontId="115" fillId="0" borderId="143" xfId="0" applyFont="1" applyBorder="1" applyAlignment="1">
      <alignment horizontal="left" indent="1"/>
    </xf>
    <xf numFmtId="0" fontId="115" fillId="0" borderId="143" xfId="0" applyFont="1" applyBorder="1" applyAlignment="1">
      <alignment horizontal="left" wrapText="1" indent="4"/>
    </xf>
    <xf numFmtId="0" fontId="115" fillId="0" borderId="143" xfId="0" applyFont="1" applyBorder="1" applyAlignment="1">
      <alignment horizontal="left" indent="3"/>
    </xf>
    <xf numFmtId="0" fontId="118" fillId="0" borderId="143" xfId="0" applyFont="1" applyBorder="1" applyAlignment="1">
      <alignment horizontal="left" indent="1"/>
    </xf>
    <xf numFmtId="0" fontId="119" fillId="0" borderId="143" xfId="0" applyFont="1" applyBorder="1" applyAlignment="1">
      <alignment horizontal="center" vertical="center" wrapText="1"/>
    </xf>
    <xf numFmtId="0" fontId="118" fillId="0" borderId="7" xfId="0" applyFont="1" applyBorder="1"/>
    <xf numFmtId="0" fontId="115" fillId="0" borderId="143" xfId="0" applyFont="1" applyBorder="1" applyAlignment="1">
      <alignment horizontal="left" wrapText="1" indent="2"/>
    </xf>
    <xf numFmtId="0" fontId="115" fillId="0" borderId="143" xfId="0" applyFont="1" applyBorder="1" applyAlignment="1">
      <alignment horizontal="left" wrapText="1"/>
    </xf>
    <xf numFmtId="0" fontId="115" fillId="0" borderId="143"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2"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1" xfId="0" applyFont="1" applyBorder="1" applyAlignment="1">
      <alignment horizontal="center" vertical="center" wrapText="1"/>
    </xf>
    <xf numFmtId="49" fontId="115" fillId="0" borderId="149" xfId="0" applyNumberFormat="1" applyFont="1" applyBorder="1" applyAlignment="1">
      <alignment horizontal="left" wrapText="1" indent="1"/>
    </xf>
    <xf numFmtId="0" fontId="115" fillId="0" borderId="151" xfId="0" applyFont="1" applyBorder="1" applyAlignment="1">
      <alignment horizontal="left" wrapText="1" indent="1"/>
    </xf>
    <xf numFmtId="49" fontId="115" fillId="0" borderId="152" xfId="0" applyNumberFormat="1" applyFont="1" applyBorder="1" applyAlignment="1">
      <alignment horizontal="left" wrapText="1" indent="1"/>
    </xf>
    <xf numFmtId="0" fontId="115" fillId="0" borderId="153" xfId="0" applyFont="1" applyBorder="1" applyAlignment="1">
      <alignment horizontal="left" wrapText="1" indent="1"/>
    </xf>
    <xf numFmtId="49" fontId="115" fillId="0" borderId="153" xfId="0" applyNumberFormat="1" applyFont="1" applyBorder="1" applyAlignment="1">
      <alignment horizontal="left" wrapText="1" indent="3"/>
    </xf>
    <xf numFmtId="49" fontId="115" fillId="0" borderId="152" xfId="0" applyNumberFormat="1" applyFont="1" applyBorder="1" applyAlignment="1">
      <alignment horizontal="left" wrapText="1" indent="3"/>
    </xf>
    <xf numFmtId="49" fontId="115" fillId="0" borderId="152" xfId="0" applyNumberFormat="1" applyFont="1" applyBorder="1" applyAlignment="1">
      <alignment horizontal="left" wrapText="1" indent="2"/>
    </xf>
    <xf numFmtId="49" fontId="115" fillId="0" borderId="153" xfId="0" applyNumberFormat="1" applyFont="1" applyBorder="1" applyAlignment="1">
      <alignment horizontal="left" wrapText="1" indent="2"/>
    </xf>
    <xf numFmtId="49" fontId="115" fillId="0" borderId="152" xfId="0" applyNumberFormat="1" applyFont="1" applyBorder="1" applyAlignment="1">
      <alignment horizontal="left" vertical="top" wrapText="1" indent="2"/>
    </xf>
    <xf numFmtId="0" fontId="115" fillId="81" borderId="143" xfId="0" applyFont="1" applyFill="1" applyBorder="1"/>
    <xf numFmtId="49" fontId="115" fillId="0" borderId="152" xfId="0" applyNumberFormat="1" applyFont="1" applyBorder="1" applyAlignment="1">
      <alignment horizontal="left" indent="1"/>
    </xf>
    <xf numFmtId="0" fontId="115" fillId="0" borderId="153" xfId="0" applyFont="1" applyBorder="1" applyAlignment="1">
      <alignment horizontal="left" indent="1"/>
    </xf>
    <xf numFmtId="49" fontId="115" fillId="0" borderId="153" xfId="0" applyNumberFormat="1" applyFont="1" applyBorder="1" applyAlignment="1">
      <alignment horizontal="left" indent="1"/>
    </xf>
    <xf numFmtId="49" fontId="115" fillId="0" borderId="152" xfId="0" applyNumberFormat="1" applyFont="1" applyBorder="1" applyAlignment="1">
      <alignment horizontal="left" indent="3"/>
    </xf>
    <xf numFmtId="49" fontId="115" fillId="0" borderId="153" xfId="0" applyNumberFormat="1" applyFont="1" applyBorder="1" applyAlignment="1">
      <alignment horizontal="left" indent="3"/>
    </xf>
    <xf numFmtId="0" fontId="115" fillId="0" borderId="153" xfId="0" applyFont="1" applyBorder="1" applyAlignment="1">
      <alignment horizontal="left" indent="2"/>
    </xf>
    <xf numFmtId="0" fontId="115" fillId="0" borderId="152" xfId="0" applyFont="1" applyBorder="1" applyAlignment="1">
      <alignment horizontal="left" indent="2"/>
    </xf>
    <xf numFmtId="0" fontId="115" fillId="0" borderId="152"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Alignment="1">
      <alignment horizontal="left"/>
    </xf>
    <xf numFmtId="0" fontId="118" fillId="0" borderId="143" xfId="0" applyFont="1" applyBorder="1" applyAlignment="1">
      <alignment horizontal="left" vertical="center" wrapText="1"/>
    </xf>
    <xf numFmtId="0" fontId="8" fillId="0" borderId="0" xfId="0" applyFont="1" applyAlignment="1">
      <alignment wrapText="1"/>
    </xf>
    <xf numFmtId="0" fontId="118" fillId="0" borderId="143"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0" xfId="0" applyFont="1" applyBorder="1" applyAlignment="1">
      <alignment horizontal="left" vertical="center" wrapText="1" indent="1" readingOrder="1"/>
    </xf>
    <xf numFmtId="0" fontId="120" fillId="0" borderId="143" xfId="0" applyFont="1" applyBorder="1" applyAlignment="1">
      <alignment horizontal="left" indent="3"/>
    </xf>
    <xf numFmtId="0" fontId="118" fillId="0" borderId="143" xfId="0" applyFont="1" applyBorder="1" applyAlignment="1">
      <alignment vertical="center" wrapText="1" readingOrder="1"/>
    </xf>
    <xf numFmtId="0" fontId="120" fillId="0" borderId="143" xfId="0" applyFont="1" applyBorder="1" applyAlignment="1">
      <alignment horizontal="left" indent="2"/>
    </xf>
    <xf numFmtId="0" fontId="115" fillId="0" borderId="131" xfId="0" applyFont="1" applyBorder="1" applyAlignment="1">
      <alignment vertical="center" wrapText="1" readingOrder="1"/>
    </xf>
    <xf numFmtId="0" fontId="120" fillId="0" borderId="144" xfId="0" applyFont="1" applyBorder="1" applyAlignment="1">
      <alignment horizontal="left" indent="2"/>
    </xf>
    <xf numFmtId="0" fontId="115" fillId="0" borderId="130" xfId="0" applyFont="1" applyBorder="1" applyAlignment="1">
      <alignment vertical="center" wrapText="1" readingOrder="1"/>
    </xf>
    <xf numFmtId="0" fontId="115" fillId="0" borderId="129" xfId="0" applyFont="1" applyBorder="1" applyAlignment="1">
      <alignment vertical="center" wrapText="1" readingOrder="1"/>
    </xf>
    <xf numFmtId="0" fontId="138" fillId="0" borderId="7" xfId="0" applyFont="1" applyBorder="1"/>
    <xf numFmtId="0" fontId="105" fillId="0" borderId="143" xfId="0" applyFont="1" applyBorder="1" applyAlignment="1">
      <alignment vertical="center" wrapText="1"/>
    </xf>
    <xf numFmtId="0" fontId="105" fillId="0" borderId="143" xfId="0" applyFont="1" applyBorder="1" applyAlignment="1">
      <alignment horizontal="left" vertical="center" wrapText="1"/>
    </xf>
    <xf numFmtId="0" fontId="105" fillId="0" borderId="143" xfId="0" applyFont="1" applyBorder="1" applyAlignment="1">
      <alignment horizontal="left" indent="2"/>
    </xf>
    <xf numFmtId="0" fontId="105" fillId="0" borderId="143" xfId="0" applyFont="1" applyBorder="1" applyAlignment="1">
      <alignment horizontal="left" vertical="center" indent="1"/>
    </xf>
    <xf numFmtId="0" fontId="105" fillId="0" borderId="143" xfId="0" applyFont="1" applyBorder="1" applyAlignment="1">
      <alignment horizontal="left" vertical="center" wrapText="1" indent="1"/>
    </xf>
    <xf numFmtId="0" fontId="105" fillId="0" borderId="143" xfId="0" applyFont="1" applyBorder="1" applyAlignment="1">
      <alignment horizontal="right" vertical="center"/>
    </xf>
    <xf numFmtId="49" fontId="105" fillId="0" borderId="143" xfId="0" applyNumberFormat="1" applyFont="1" applyBorder="1" applyAlignment="1">
      <alignment horizontal="right" vertical="center"/>
    </xf>
    <xf numFmtId="0" fontId="105" fillId="0" borderId="144" xfId="0" applyFont="1" applyBorder="1" applyAlignment="1">
      <alignment horizontal="left" vertical="top" wrapText="1"/>
    </xf>
    <xf numFmtId="49" fontId="105" fillId="0" borderId="143" xfId="0" applyNumberFormat="1" applyFont="1" applyBorder="1" applyAlignment="1">
      <alignment vertical="top" wrapText="1"/>
    </xf>
    <xf numFmtId="49" fontId="105" fillId="0" borderId="143" xfId="0" applyNumberFormat="1" applyFont="1" applyBorder="1" applyAlignment="1">
      <alignment horizontal="left" vertical="top" wrapText="1" indent="2"/>
    </xf>
    <xf numFmtId="49" fontId="105" fillId="0" borderId="143" xfId="0" applyNumberFormat="1" applyFont="1" applyBorder="1" applyAlignment="1">
      <alignment horizontal="left" vertical="center" wrapText="1" indent="3"/>
    </xf>
    <xf numFmtId="49" fontId="105" fillId="0" borderId="143" xfId="0" applyNumberFormat="1" applyFont="1" applyBorder="1" applyAlignment="1">
      <alignment horizontal="left" wrapText="1" indent="2"/>
    </xf>
    <xf numFmtId="49" fontId="105" fillId="0" borderId="143" xfId="0" applyNumberFormat="1" applyFont="1" applyBorder="1" applyAlignment="1">
      <alignment horizontal="left" vertical="top" wrapText="1"/>
    </xf>
    <xf numFmtId="49" fontId="105" fillId="0" borderId="143" xfId="0" applyNumberFormat="1" applyFont="1" applyBorder="1" applyAlignment="1">
      <alignment horizontal="left" wrapText="1" indent="3"/>
    </xf>
    <xf numFmtId="49" fontId="105" fillId="0" borderId="143" xfId="0" applyNumberFormat="1" applyFont="1" applyBorder="1" applyAlignment="1">
      <alignment vertical="center"/>
    </xf>
    <xf numFmtId="49" fontId="105" fillId="0" borderId="143" xfId="0" applyNumberFormat="1" applyFont="1" applyBorder="1" applyAlignment="1">
      <alignment horizontal="left" indent="3"/>
    </xf>
    <xf numFmtId="0" fontId="105" fillId="0" borderId="143" xfId="0" applyFont="1" applyBorder="1" applyAlignment="1">
      <alignment horizontal="left" indent="1"/>
    </xf>
    <xf numFmtId="0" fontId="105" fillId="0" borderId="143" xfId="0" applyFont="1" applyBorder="1" applyAlignment="1">
      <alignment horizontal="left" wrapText="1" indent="2"/>
    </xf>
    <xf numFmtId="0" fontId="105" fillId="0" borderId="143" xfId="0" applyFont="1" applyBorder="1" applyAlignment="1">
      <alignment horizontal="left" vertical="top" wrapText="1"/>
    </xf>
    <xf numFmtId="0" fontId="104" fillId="0" borderId="7" xfId="0" applyFont="1" applyBorder="1" applyAlignment="1">
      <alignment wrapText="1"/>
    </xf>
    <xf numFmtId="0" fontId="105" fillId="0" borderId="143" xfId="0" applyFont="1" applyBorder="1" applyAlignment="1">
      <alignment horizontal="left" vertical="top" wrapText="1" indent="2"/>
    </xf>
    <xf numFmtId="0" fontId="105" fillId="0" borderId="143" xfId="0" applyFont="1" applyBorder="1" applyAlignment="1">
      <alignment horizontal="left" wrapText="1"/>
    </xf>
    <xf numFmtId="0" fontId="105" fillId="0" borderId="143" xfId="12672" applyFont="1" applyBorder="1" applyAlignment="1">
      <alignment horizontal="left" vertical="center" wrapText="1" indent="2"/>
    </xf>
    <xf numFmtId="0" fontId="105" fillId="0" borderId="143" xfId="0" applyFont="1" applyBorder="1" applyAlignment="1">
      <alignment wrapText="1"/>
    </xf>
    <xf numFmtId="0" fontId="105" fillId="0" borderId="143" xfId="0" applyFont="1" applyBorder="1"/>
    <xf numFmtId="0" fontId="105" fillId="0" borderId="143" xfId="12672" applyFont="1" applyBorder="1" applyAlignment="1">
      <alignment horizontal="left" vertical="center" wrapText="1"/>
    </xf>
    <xf numFmtId="0" fontId="104" fillId="0" borderId="143" xfId="0" applyFont="1" applyBorder="1" applyAlignment="1">
      <alignment wrapText="1"/>
    </xf>
    <xf numFmtId="0" fontId="105" fillId="0" borderId="145" xfId="0" applyFont="1" applyBorder="1" applyAlignment="1">
      <alignment horizontal="left" vertical="center" wrapText="1"/>
    </xf>
    <xf numFmtId="0" fontId="105" fillId="3" borderId="143" xfId="5" applyFont="1" applyFill="1" applyBorder="1" applyAlignment="1" applyProtection="1">
      <alignment horizontal="right" vertical="center"/>
      <protection locked="0"/>
    </xf>
    <xf numFmtId="2" fontId="105" fillId="3" borderId="143" xfId="5" applyNumberFormat="1" applyFont="1" applyFill="1" applyBorder="1" applyAlignment="1" applyProtection="1">
      <alignment horizontal="right" vertical="center"/>
      <protection locked="0"/>
    </xf>
    <xf numFmtId="0" fontId="105" fillId="0" borderId="143" xfId="0" applyFont="1" applyBorder="1" applyAlignment="1">
      <alignment vertical="center"/>
    </xf>
    <xf numFmtId="0" fontId="105" fillId="0" borderId="145" xfId="13" applyFont="1" applyBorder="1" applyAlignment="1" applyProtection="1">
      <alignment horizontal="left" vertical="top" wrapText="1"/>
      <protection locked="0"/>
    </xf>
    <xf numFmtId="0" fontId="105" fillId="0" borderId="146" xfId="13" applyFont="1" applyBorder="1" applyAlignment="1" applyProtection="1">
      <alignment horizontal="left" vertical="top" wrapText="1"/>
      <protection locked="0"/>
    </xf>
    <xf numFmtId="0" fontId="105" fillId="0" borderId="144"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44" xfId="0" applyFont="1" applyBorder="1" applyAlignment="1">
      <alignment horizontal="left" indent="2"/>
    </xf>
    <xf numFmtId="0" fontId="105" fillId="0" borderId="131" xfId="0" applyFont="1" applyBorder="1" applyAlignment="1">
      <alignment horizontal="left" vertical="center" wrapText="1" readingOrder="1"/>
    </xf>
    <xf numFmtId="0" fontId="105" fillId="0" borderId="143" xfId="0" applyFont="1" applyBorder="1" applyAlignment="1">
      <alignment horizontal="left" vertical="center" wrapText="1" readingOrder="1"/>
    </xf>
    <xf numFmtId="0" fontId="2" fillId="0" borderId="16" xfId="0" applyFont="1" applyBorder="1" applyAlignment="1">
      <alignment horizontal="left" vertical="center" wrapText="1" indent="1"/>
    </xf>
    <xf numFmtId="169" fontId="25" fillId="37" borderId="61" xfId="20" applyBorder="1"/>
    <xf numFmtId="193" fontId="4" fillId="0" borderId="153" xfId="0" applyNumberFormat="1" applyFont="1" applyBorder="1" applyAlignment="1" applyProtection="1">
      <alignment vertical="center" wrapText="1"/>
      <protection locked="0"/>
    </xf>
    <xf numFmtId="193" fontId="4" fillId="0" borderId="143" xfId="0" applyNumberFormat="1" applyFont="1" applyBorder="1" applyAlignment="1" applyProtection="1">
      <alignment vertical="center" wrapText="1"/>
      <protection locked="0"/>
    </xf>
    <xf numFmtId="193" fontId="4" fillId="0" borderId="152" xfId="0"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0" fontId="4" fillId="0" borderId="143" xfId="20961" applyNumberFormat="1" applyFont="1" applyBorder="1" applyAlignment="1" applyProtection="1">
      <alignment vertical="center" wrapText="1"/>
      <protection locked="0"/>
    </xf>
    <xf numFmtId="10" fontId="4" fillId="0" borderId="152" xfId="20961" applyNumberFormat="1" applyFont="1" applyBorder="1" applyAlignment="1" applyProtection="1">
      <alignment vertical="center" wrapText="1"/>
      <protection locked="0"/>
    </xf>
    <xf numFmtId="193" fontId="16" fillId="2" borderId="153" xfId="0" applyNumberFormat="1" applyFont="1" applyFill="1" applyBorder="1" applyAlignment="1" applyProtection="1">
      <alignment vertical="center"/>
      <protection locked="0"/>
    </xf>
    <xf numFmtId="193" fontId="16" fillId="2" borderId="143" xfId="0" applyNumberFormat="1" applyFont="1" applyFill="1" applyBorder="1" applyAlignment="1" applyProtection="1">
      <alignment vertical="center"/>
      <protection locked="0"/>
    </xf>
    <xf numFmtId="193" fontId="16" fillId="2" borderId="152" xfId="0" applyNumberFormat="1" applyFont="1" applyFill="1" applyBorder="1" applyAlignment="1" applyProtection="1">
      <alignment vertical="center"/>
      <protection locked="0"/>
    </xf>
    <xf numFmtId="193" fontId="8" fillId="2" borderId="153" xfId="0" applyNumberFormat="1" applyFont="1" applyFill="1" applyBorder="1" applyAlignment="1" applyProtection="1">
      <alignment vertical="center"/>
      <protection locked="0"/>
    </xf>
    <xf numFmtId="193" fontId="8" fillId="2" borderId="143" xfId="0" applyNumberFormat="1" applyFont="1" applyFill="1" applyBorder="1" applyAlignment="1" applyProtection="1">
      <alignment vertical="center"/>
      <protection locked="0"/>
    </xf>
    <xf numFmtId="193" fontId="8" fillId="2" borderId="152" xfId="0" applyNumberFormat="1" applyFont="1" applyFill="1" applyBorder="1" applyAlignment="1" applyProtection="1">
      <alignment vertical="center"/>
      <protection locked="0"/>
    </xf>
    <xf numFmtId="193" fontId="16" fillId="2" borderId="103" xfId="0" applyNumberFormat="1" applyFont="1" applyFill="1" applyBorder="1" applyAlignment="1" applyProtection="1">
      <alignment vertical="center"/>
      <protection locked="0"/>
    </xf>
    <xf numFmtId="193" fontId="16" fillId="2" borderId="144" xfId="0" applyNumberFormat="1" applyFont="1" applyFill="1" applyBorder="1" applyAlignment="1" applyProtection="1">
      <alignment vertical="center"/>
      <protection locked="0"/>
    </xf>
    <xf numFmtId="0" fontId="10" fillId="0" borderId="95" xfId="17" applyFill="1" applyBorder="1" applyAlignment="1" applyProtection="1">
      <alignment horizontal="left" vertical="top" wrapText="1"/>
    </xf>
    <xf numFmtId="0" fontId="105" fillId="0" borderId="0" xfId="0" applyFont="1" applyAlignment="1">
      <alignment wrapText="1"/>
    </xf>
    <xf numFmtId="10" fontId="8" fillId="2" borderId="143" xfId="20961" applyNumberFormat="1" applyFont="1" applyFill="1" applyBorder="1" applyAlignment="1" applyProtection="1">
      <alignment vertical="center"/>
      <protection locked="0"/>
    </xf>
    <xf numFmtId="10" fontId="16" fillId="2" borderId="143" xfId="20961" applyNumberFormat="1" applyFont="1" applyFill="1" applyBorder="1" applyAlignment="1" applyProtection="1">
      <alignment vertical="center"/>
      <protection locked="0"/>
    </xf>
    <xf numFmtId="10" fontId="16" fillId="2" borderId="152" xfId="20961" applyNumberFormat="1" applyFont="1" applyFill="1" applyBorder="1" applyAlignment="1" applyProtection="1">
      <alignment vertical="center"/>
      <protection locked="0"/>
    </xf>
    <xf numFmtId="10" fontId="8" fillId="2" borderId="152" xfId="20961" applyNumberFormat="1" applyFont="1" applyFill="1" applyBorder="1" applyAlignment="1" applyProtection="1">
      <alignment vertical="center"/>
      <protection locked="0"/>
    </xf>
    <xf numFmtId="10" fontId="16" fillId="2" borderId="150" xfId="20961" applyNumberFormat="1" applyFont="1" applyFill="1" applyBorder="1" applyAlignment="1" applyProtection="1">
      <alignment vertical="center"/>
      <protection locked="0"/>
    </xf>
    <xf numFmtId="10" fontId="16" fillId="2" borderId="149" xfId="20961" applyNumberFormat="1" applyFont="1" applyFill="1" applyBorder="1" applyAlignment="1" applyProtection="1">
      <alignment vertical="center"/>
      <protection locked="0"/>
    </xf>
    <xf numFmtId="10" fontId="8" fillId="2" borderId="95" xfId="20961" applyNumberFormat="1" applyFont="1" applyFill="1" applyBorder="1" applyAlignment="1" applyProtection="1">
      <alignment vertical="center"/>
      <protection locked="0"/>
    </xf>
    <xf numFmtId="10" fontId="16" fillId="2" borderId="95" xfId="20961" applyNumberFormat="1" applyFont="1" applyFill="1" applyBorder="1" applyAlignment="1" applyProtection="1">
      <alignment vertical="center"/>
      <protection locked="0"/>
    </xf>
    <xf numFmtId="10" fontId="16" fillId="2" borderId="109" xfId="20961" applyNumberFormat="1" applyFont="1" applyFill="1" applyBorder="1" applyAlignment="1" applyProtection="1">
      <alignment vertical="center"/>
      <protection locked="0"/>
    </xf>
    <xf numFmtId="10" fontId="25" fillId="37" borderId="0" xfId="20961" applyNumberFormat="1" applyFont="1" applyFill="1" applyBorder="1"/>
    <xf numFmtId="10" fontId="25" fillId="37" borderId="90" xfId="20961" applyNumberFormat="1" applyFont="1" applyFill="1" applyBorder="1"/>
    <xf numFmtId="10" fontId="8" fillId="2" borderId="109" xfId="20961" applyNumberFormat="1" applyFont="1" applyFill="1" applyBorder="1" applyAlignment="1" applyProtection="1">
      <alignment vertical="center"/>
      <protection locked="0"/>
    </xf>
    <xf numFmtId="10" fontId="16" fillId="2" borderId="23" xfId="20961" applyNumberFormat="1" applyFont="1" applyFill="1" applyBorder="1" applyAlignment="1" applyProtection="1">
      <alignment vertical="center"/>
      <protection locked="0"/>
    </xf>
    <xf numFmtId="10" fontId="16" fillId="2" borderId="24" xfId="20961" applyNumberFormat="1" applyFont="1" applyFill="1" applyBorder="1" applyAlignment="1" applyProtection="1">
      <alignment vertical="center"/>
      <protection locked="0"/>
    </xf>
    <xf numFmtId="10" fontId="16" fillId="2" borderId="151" xfId="20961" applyNumberFormat="1" applyFont="1" applyFill="1" applyBorder="1" applyAlignment="1" applyProtection="1">
      <alignment vertical="center"/>
      <protection locked="0"/>
    </xf>
    <xf numFmtId="10" fontId="8" fillId="2" borderId="153" xfId="20961" applyNumberFormat="1" applyFont="1" applyFill="1" applyBorder="1" applyAlignment="1" applyProtection="1">
      <alignment vertical="center"/>
      <protection locked="0"/>
    </xf>
    <xf numFmtId="10" fontId="16" fillId="2" borderId="153" xfId="20961" applyNumberFormat="1" applyFont="1" applyFill="1" applyBorder="1" applyAlignment="1" applyProtection="1">
      <alignment vertical="center"/>
      <protection locked="0"/>
    </xf>
    <xf numFmtId="10" fontId="25" fillId="37" borderId="61" xfId="20961" applyNumberFormat="1" applyFont="1" applyFill="1" applyBorder="1"/>
    <xf numFmtId="0" fontId="142" fillId="70" borderId="143" xfId="0" applyFont="1" applyFill="1" applyBorder="1" applyAlignment="1" applyProtection="1">
      <alignment horizontal="right"/>
      <protection locked="0"/>
    </xf>
    <xf numFmtId="0" fontId="101" fillId="0" borderId="143" xfId="0" applyFont="1" applyBorder="1" applyAlignment="1">
      <alignment horizontal="right"/>
    </xf>
    <xf numFmtId="43" fontId="0" fillId="0" borderId="0" xfId="7" applyFont="1"/>
    <xf numFmtId="164" fontId="6" fillId="0" borderId="0" xfId="7" applyNumberFormat="1" applyFont="1"/>
    <xf numFmtId="164" fontId="4" fillId="0" borderId="0" xfId="7" applyNumberFormat="1" applyFont="1"/>
    <xf numFmtId="164" fontId="0" fillId="0" borderId="0" xfId="7" applyNumberFormat="1" applyFont="1"/>
    <xf numFmtId="164" fontId="6" fillId="0" borderId="0" xfId="7" applyNumberFormat="1" applyFont="1" applyBorder="1"/>
    <xf numFmtId="164" fontId="4" fillId="0" borderId="0" xfId="7" applyNumberFormat="1" applyFont="1" applyBorder="1"/>
    <xf numFmtId="164" fontId="0" fillId="0" borderId="0" xfId="7" applyNumberFormat="1" applyFont="1" applyBorder="1"/>
    <xf numFmtId="164" fontId="8" fillId="0" borderId="95" xfId="7" applyNumberFormat="1" applyFont="1" applyFill="1" applyBorder="1" applyAlignment="1" applyProtection="1">
      <alignment horizontal="center" vertical="center" wrapText="1"/>
    </xf>
    <xf numFmtId="164" fontId="0" fillId="0" borderId="95" xfId="7" applyNumberFormat="1" applyFont="1" applyBorder="1"/>
    <xf numFmtId="164" fontId="0" fillId="36" borderId="95" xfId="7" applyNumberFormat="1" applyFont="1" applyFill="1" applyBorder="1"/>
    <xf numFmtId="164" fontId="0" fillId="0" borderId="95" xfId="7" applyNumberFormat="1" applyFont="1" applyBorder="1" applyAlignment="1">
      <alignment vertical="center"/>
    </xf>
    <xf numFmtId="164" fontId="0" fillId="36" borderId="95" xfId="7" applyNumberFormat="1" applyFont="1" applyFill="1" applyBorder="1" applyAlignment="1">
      <alignment vertical="center"/>
    </xf>
    <xf numFmtId="164" fontId="0" fillId="0" borderId="135" xfId="7" applyNumberFormat="1" applyFont="1" applyBorder="1"/>
    <xf numFmtId="164" fontId="0" fillId="36" borderId="135" xfId="7" applyNumberFormat="1" applyFont="1" applyFill="1" applyBorder="1"/>
    <xf numFmtId="164" fontId="0" fillId="0" borderId="0" xfId="0" applyNumberFormat="1"/>
    <xf numFmtId="164" fontId="8" fillId="0" borderId="135" xfId="7" applyNumberFormat="1" applyFont="1" applyFill="1" applyBorder="1" applyAlignment="1" applyProtection="1">
      <alignment horizontal="center" vertical="center" wrapText="1"/>
    </xf>
    <xf numFmtId="164" fontId="0" fillId="0" borderId="135" xfId="7" applyNumberFormat="1" applyFont="1" applyBorder="1" applyProtection="1"/>
    <xf numFmtId="164" fontId="8" fillId="0" borderId="109" xfId="7" applyNumberFormat="1" applyFont="1" applyFill="1" applyBorder="1" applyAlignment="1" applyProtection="1">
      <alignment horizontal="center" vertical="center" wrapText="1"/>
    </xf>
    <xf numFmtId="164" fontId="8" fillId="0" borderId="135" xfId="7" applyNumberFormat="1" applyFont="1" applyFill="1" applyBorder="1" applyAlignment="1" applyProtection="1">
      <alignment horizontal="right"/>
    </xf>
    <xf numFmtId="164" fontId="8" fillId="36" borderId="135" xfId="7" applyNumberFormat="1" applyFont="1" applyFill="1" applyBorder="1" applyAlignment="1" applyProtection="1">
      <alignment horizontal="right"/>
    </xf>
    <xf numFmtId="164" fontId="8" fillId="36" borderId="109" xfId="7" applyNumberFormat="1" applyFont="1" applyFill="1" applyBorder="1" applyAlignment="1" applyProtection="1">
      <alignment horizontal="right"/>
    </xf>
    <xf numFmtId="164" fontId="8" fillId="0" borderId="0" xfId="7" applyNumberFormat="1" applyFont="1" applyFill="1" applyBorder="1" applyAlignment="1" applyProtection="1">
      <alignment horizontal="right"/>
    </xf>
    <xf numFmtId="43" fontId="0" fillId="0" borderId="0" xfId="0" applyNumberFormat="1"/>
    <xf numFmtId="164" fontId="8" fillId="0" borderId="0" xfId="7" applyNumberFormat="1" applyFont="1" applyFill="1" applyBorder="1" applyAlignment="1" applyProtection="1"/>
    <xf numFmtId="164" fontId="6" fillId="3" borderId="18" xfId="7" applyNumberFormat="1" applyFont="1" applyFill="1" applyBorder="1" applyAlignment="1" applyProtection="1">
      <alignment horizontal="center" vertical="center"/>
      <protection locked="0"/>
    </xf>
    <xf numFmtId="164" fontId="6" fillId="36" borderId="20" xfId="7" applyNumberFormat="1" applyFont="1" applyFill="1" applyBorder="1" applyAlignment="1" applyProtection="1">
      <alignment vertical="top"/>
    </xf>
    <xf numFmtId="164" fontId="6" fillId="3" borderId="20" xfId="7" applyNumberFormat="1" applyFont="1" applyFill="1" applyBorder="1" applyAlignment="1" applyProtection="1">
      <alignment vertical="top"/>
      <protection locked="0"/>
    </xf>
    <xf numFmtId="164" fontId="6" fillId="36" borderId="20" xfId="7" applyNumberFormat="1" applyFont="1" applyFill="1" applyBorder="1" applyAlignment="1" applyProtection="1">
      <alignment vertical="top" wrapText="1"/>
    </xf>
    <xf numFmtId="164" fontId="6" fillId="36" borderId="20" xfId="7" applyNumberFormat="1" applyFont="1" applyFill="1" applyBorder="1" applyAlignment="1" applyProtection="1">
      <alignment vertical="top" wrapText="1"/>
      <protection locked="0"/>
    </xf>
    <xf numFmtId="164" fontId="6" fillId="36" borderId="24" xfId="7" applyNumberFormat="1" applyFont="1" applyFill="1" applyBorder="1" applyAlignment="1" applyProtection="1">
      <alignment vertical="top" wrapText="1"/>
    </xf>
    <xf numFmtId="164" fontId="6" fillId="0" borderId="95" xfId="7" applyNumberFormat="1" applyFont="1" applyFill="1" applyBorder="1" applyAlignment="1">
      <alignment horizontal="left" vertical="center" wrapText="1"/>
    </xf>
    <xf numFmtId="164" fontId="108" fillId="0" borderId="95" xfId="7" applyNumberFormat="1" applyFont="1" applyFill="1" applyBorder="1" applyAlignment="1">
      <alignment horizontal="left" vertical="center" wrapText="1"/>
    </xf>
    <xf numFmtId="10" fontId="4" fillId="0" borderId="0" xfId="0" applyNumberFormat="1" applyFont="1" applyAlignment="1">
      <alignment horizontal="left" vertical="center"/>
    </xf>
    <xf numFmtId="164" fontId="22" fillId="0" borderId="0" xfId="7" applyNumberFormat="1" applyFont="1"/>
    <xf numFmtId="0" fontId="4" fillId="0" borderId="58" xfId="0" applyFont="1" applyBorder="1" applyAlignment="1">
      <alignment horizontal="center" vertical="center" wrapText="1"/>
    </xf>
    <xf numFmtId="0" fontId="4" fillId="0" borderId="6" xfId="0" applyFont="1" applyBorder="1" applyAlignment="1">
      <alignment horizontal="center" vertical="center" wrapText="1"/>
    </xf>
    <xf numFmtId="193" fontId="21" fillId="0" borderId="158" xfId="0" applyNumberFormat="1" applyFont="1" applyBorder="1" applyAlignment="1">
      <alignment horizontal="center" vertical="center"/>
    </xf>
    <xf numFmtId="167" fontId="22" fillId="0" borderId="159" xfId="0" applyNumberFormat="1" applyFont="1" applyBorder="1" applyAlignment="1">
      <alignment horizontal="center"/>
    </xf>
    <xf numFmtId="167" fontId="17" fillId="0" borderId="57" xfId="0" applyNumberFormat="1" applyFont="1" applyBorder="1" applyAlignment="1">
      <alignment horizontal="center"/>
    </xf>
    <xf numFmtId="167" fontId="21" fillId="0" borderId="55" xfId="0" applyNumberFormat="1" applyFont="1" applyBorder="1" applyAlignment="1">
      <alignment horizontal="center"/>
    </xf>
    <xf numFmtId="193" fontId="21" fillId="0" borderId="14" xfId="0" applyNumberFormat="1" applyFont="1" applyBorder="1" applyAlignment="1">
      <alignment horizontal="center" vertical="center"/>
    </xf>
    <xf numFmtId="167" fontId="22" fillId="0" borderId="143" xfId="0" applyNumberFormat="1" applyFont="1" applyBorder="1" applyAlignment="1">
      <alignment horizontal="center"/>
    </xf>
    <xf numFmtId="0" fontId="22" fillId="0" borderId="143" xfId="0" applyFont="1" applyBorder="1"/>
    <xf numFmtId="0" fontId="21" fillId="0" borderId="143" xfId="0" applyFont="1" applyBorder="1" applyAlignment="1">
      <alignment horizontal="center" vertical="center"/>
    </xf>
    <xf numFmtId="0" fontId="22" fillId="0" borderId="143" xfId="0" applyFont="1" applyBorder="1" applyAlignment="1">
      <alignment horizontal="center" vertical="center"/>
    </xf>
    <xf numFmtId="43" fontId="143" fillId="0" borderId="0" xfId="7" applyFont="1" applyAlignment="1">
      <alignment horizontal="center" wrapText="1"/>
    </xf>
    <xf numFmtId="43" fontId="18" fillId="84" borderId="56" xfId="7" applyFont="1" applyFill="1" applyBorder="1" applyAlignment="1">
      <alignment horizontal="center"/>
    </xf>
    <xf numFmtId="43" fontId="22" fillId="0" borderId="143" xfId="7" applyFont="1" applyBorder="1" applyAlignment="1"/>
    <xf numFmtId="193" fontId="18" fillId="0" borderId="13" xfId="0" applyNumberFormat="1" applyFont="1" applyBorder="1" applyAlignment="1">
      <alignment horizontal="center" vertical="center"/>
    </xf>
    <xf numFmtId="164" fontId="4" fillId="0" borderId="3"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64" fontId="4" fillId="0" borderId="19" xfId="7" applyNumberFormat="1" applyFont="1" applyBorder="1" applyAlignment="1"/>
    <xf numFmtId="165" fontId="8" fillId="3" borderId="3" xfId="20961" applyNumberFormat="1" applyFont="1" applyFill="1" applyBorder="1" applyProtection="1">
      <protection locked="0"/>
    </xf>
    <xf numFmtId="164" fontId="8" fillId="3" borderId="3" xfId="7" applyNumberFormat="1" applyFont="1" applyFill="1" applyBorder="1" applyProtection="1">
      <protection locked="0"/>
    </xf>
    <xf numFmtId="164" fontId="8" fillId="3" borderId="23" xfId="7" applyNumberFormat="1" applyFont="1" applyFill="1" applyBorder="1" applyProtection="1">
      <protection locked="0"/>
    </xf>
    <xf numFmtId="10" fontId="112" fillId="79" borderId="95" xfId="20961" applyNumberFormat="1" applyFont="1" applyFill="1" applyBorder="1" applyAlignment="1" applyProtection="1">
      <alignment horizontal="right" vertical="center"/>
    </xf>
    <xf numFmtId="164" fontId="116" fillId="0" borderId="0" xfId="7" applyNumberFormat="1" applyFont="1"/>
    <xf numFmtId="164" fontId="119" fillId="0" borderId="135" xfId="7" applyNumberFormat="1" applyFont="1" applyBorder="1" applyAlignment="1">
      <alignment horizontal="center" vertical="center" wrapText="1"/>
    </xf>
    <xf numFmtId="164" fontId="119" fillId="0" borderId="135" xfId="7" applyNumberFormat="1" applyFont="1" applyFill="1" applyBorder="1" applyAlignment="1">
      <alignment horizontal="center" vertical="center" wrapText="1"/>
    </xf>
    <xf numFmtId="164" fontId="119" fillId="0" borderId="135" xfId="7" applyNumberFormat="1" applyFont="1" applyBorder="1"/>
    <xf numFmtId="164" fontId="115" fillId="0" borderId="143" xfId="7" applyNumberFormat="1" applyFont="1" applyBorder="1"/>
    <xf numFmtId="164" fontId="118" fillId="0" borderId="143" xfId="7" applyNumberFormat="1" applyFont="1" applyBorder="1"/>
    <xf numFmtId="43" fontId="116" fillId="0" borderId="0" xfId="0" applyNumberFormat="1" applyFont="1"/>
    <xf numFmtId="164" fontId="115" fillId="36" borderId="143" xfId="7" applyNumberFormat="1" applyFont="1" applyFill="1" applyBorder="1"/>
    <xf numFmtId="164" fontId="116" fillId="0" borderId="0" xfId="0" applyNumberFormat="1" applyFont="1"/>
    <xf numFmtId="164" fontId="116" fillId="0" borderId="143" xfId="7" applyNumberFormat="1" applyFont="1" applyBorder="1"/>
    <xf numFmtId="164" fontId="119" fillId="0" borderId="143" xfId="7" applyNumberFormat="1" applyFont="1" applyBorder="1"/>
    <xf numFmtId="164" fontId="115" fillId="80" borderId="143" xfId="7" applyNumberFormat="1" applyFont="1" applyFill="1" applyBorder="1"/>
    <xf numFmtId="164" fontId="118" fillId="83" borderId="143" xfId="7" applyNumberFormat="1" applyFont="1" applyFill="1" applyBorder="1"/>
    <xf numFmtId="164" fontId="115" fillId="0" borderId="0" xfId="0" applyNumberFormat="1" applyFont="1"/>
    <xf numFmtId="164" fontId="115" fillId="0" borderId="143" xfId="7" applyNumberFormat="1" applyFont="1" applyBorder="1" applyAlignment="1">
      <alignment horizontal="left" indent="1"/>
    </xf>
    <xf numFmtId="164" fontId="118" fillId="0" borderId="67" xfId="7" applyNumberFormat="1" applyFont="1" applyBorder="1"/>
    <xf numFmtId="164" fontId="115" fillId="81" borderId="143" xfId="7" applyNumberFormat="1" applyFont="1" applyFill="1" applyBorder="1"/>
    <xf numFmtId="164" fontId="115" fillId="81" borderId="152" xfId="7" applyNumberFormat="1" applyFont="1" applyFill="1" applyBorder="1"/>
    <xf numFmtId="164" fontId="115" fillId="0" borderId="0" xfId="7" applyNumberFormat="1" applyFont="1"/>
    <xf numFmtId="164" fontId="115" fillId="0" borderId="143" xfId="7" applyNumberFormat="1" applyFont="1" applyFill="1" applyBorder="1" applyAlignment="1">
      <alignment horizontal="left" vertical="center" wrapText="1"/>
    </xf>
    <xf numFmtId="164" fontId="120" fillId="0" borderId="143" xfId="7" applyNumberFormat="1" applyFont="1" applyBorder="1"/>
    <xf numFmtId="9" fontId="120" fillId="0" borderId="143" xfId="20961" applyFont="1" applyBorder="1"/>
    <xf numFmtId="10" fontId="6" fillId="0" borderId="95" xfId="20961" applyNumberFormat="1" applyFont="1" applyFill="1" applyBorder="1" applyAlignment="1" applyProtection="1">
      <alignment vertical="center" wrapText="1"/>
      <protection locked="0"/>
    </xf>
    <xf numFmtId="164" fontId="4" fillId="0" borderId="3" xfId="7" applyNumberFormat="1" applyFont="1" applyBorder="1"/>
    <xf numFmtId="0" fontId="6" fillId="0" borderId="143" xfId="13" applyFont="1" applyBorder="1" applyAlignment="1" applyProtection="1">
      <alignment wrapText="1"/>
      <protection locked="0"/>
    </xf>
    <xf numFmtId="0" fontId="6" fillId="0" borderId="3" xfId="13" applyFont="1" applyBorder="1" applyAlignment="1" applyProtection="1">
      <alignment vertical="center" wrapText="1"/>
      <protection locked="0"/>
    </xf>
    <xf numFmtId="164" fontId="116" fillId="0" borderId="135" xfId="7" applyNumberFormat="1" applyFont="1" applyBorder="1"/>
    <xf numFmtId="164" fontId="25" fillId="37" borderId="0" xfId="7" applyNumberFormat="1" applyFont="1" applyFill="1" applyBorder="1"/>
    <xf numFmtId="164" fontId="4" fillId="3" borderId="93" xfId="7" applyNumberFormat="1" applyFont="1" applyFill="1" applyBorder="1" applyAlignment="1">
      <alignment vertical="center"/>
    </xf>
    <xf numFmtId="164" fontId="4" fillId="3" borderId="21" xfId="7" applyNumberFormat="1" applyFont="1" applyFill="1" applyBorder="1" applyAlignment="1">
      <alignment vertical="center"/>
    </xf>
    <xf numFmtId="164" fontId="25" fillId="37" borderId="54" xfId="7" applyNumberFormat="1" applyFont="1" applyFill="1" applyBorder="1"/>
    <xf numFmtId="164" fontId="25" fillId="37" borderId="25" xfId="7" applyNumberFormat="1" applyFont="1" applyFill="1" applyBorder="1"/>
    <xf numFmtId="164" fontId="25" fillId="37" borderId="106" xfId="7" applyNumberFormat="1" applyFont="1" applyFill="1" applyBorder="1"/>
    <xf numFmtId="164" fontId="25" fillId="37" borderId="97" xfId="7" applyNumberFormat="1" applyFont="1" applyFill="1" applyBorder="1"/>
    <xf numFmtId="164" fontId="25" fillId="37" borderId="29" xfId="7" applyNumberFormat="1" applyFont="1" applyFill="1" applyBorder="1"/>
    <xf numFmtId="10" fontId="4" fillId="0" borderId="95" xfId="20961" applyNumberFormat="1" applyFont="1" applyFill="1" applyBorder="1" applyAlignment="1">
      <alignment vertical="center"/>
    </xf>
    <xf numFmtId="164" fontId="6" fillId="0" borderId="95" xfId="7" applyNumberFormat="1" applyFont="1" applyFill="1" applyBorder="1" applyAlignment="1" applyProtection="1">
      <alignment vertical="center" wrapText="1"/>
      <protection locked="0"/>
    </xf>
    <xf numFmtId="164" fontId="5" fillId="0" borderId="152" xfId="7" applyNumberFormat="1" applyFont="1" applyBorder="1"/>
    <xf numFmtId="164" fontId="5" fillId="79" borderId="152" xfId="7" applyNumberFormat="1" applyFont="1" applyFill="1" applyBorder="1"/>
    <xf numFmtId="164" fontId="5" fillId="0" borderId="152" xfId="7" applyNumberFormat="1" applyFont="1" applyFill="1" applyBorder="1"/>
    <xf numFmtId="10" fontId="8" fillId="0" borderId="109" xfId="20961" applyNumberFormat="1" applyFont="1" applyBorder="1" applyAlignment="1">
      <alignment wrapText="1"/>
    </xf>
    <xf numFmtId="193" fontId="6" fillId="3" borderId="152" xfId="2" applyNumberFormat="1" applyFont="1" applyFill="1" applyBorder="1" applyAlignment="1" applyProtection="1">
      <alignment vertical="top" wrapText="1"/>
      <protection locked="0"/>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6" xfId="0" applyFont="1" applyBorder="1" applyAlignment="1">
      <alignment horizontal="center" vertical="center"/>
    </xf>
    <xf numFmtId="0" fontId="140" fillId="0" borderId="29" xfId="0" applyFont="1" applyBorder="1" applyAlignment="1">
      <alignment horizontal="center" vertical="center"/>
    </xf>
    <xf numFmtId="0" fontId="140" fillId="0" borderId="157" xfId="0" applyFont="1" applyBorder="1" applyAlignment="1">
      <alignment horizontal="center" vertical="center"/>
    </xf>
    <xf numFmtId="0" fontId="141" fillId="0" borderId="156" xfId="0" applyFont="1" applyBorder="1" applyAlignment="1">
      <alignment horizontal="center" wrapText="1"/>
    </xf>
    <xf numFmtId="0" fontId="141" fillId="0" borderId="29" xfId="0" applyFont="1" applyBorder="1" applyAlignment="1">
      <alignment horizontal="center" wrapText="1"/>
    </xf>
    <xf numFmtId="0" fontId="141" fillId="0" borderId="157" xfId="0" applyFont="1" applyBorder="1" applyAlignment="1">
      <alignment horizontal="center" wrapText="1"/>
    </xf>
    <xf numFmtId="164" fontId="0" fillId="0" borderId="96" xfId="7" applyNumberFormat="1" applyFont="1" applyBorder="1" applyAlignment="1">
      <alignment horizontal="center"/>
    </xf>
    <xf numFmtId="164" fontId="0" fillId="0" borderId="93" xfId="7" applyNumberFormat="1" applyFont="1" applyBorder="1" applyAlignment="1">
      <alignment horizontal="center"/>
    </xf>
    <xf numFmtId="164" fontId="0" fillId="0" borderId="94" xfId="7" applyNumberFormat="1" applyFont="1" applyBorder="1" applyAlignment="1">
      <alignment horizontal="center"/>
    </xf>
    <xf numFmtId="164" fontId="0" fillId="0" borderId="136" xfId="7" applyNumberFormat="1" applyFont="1" applyBorder="1" applyAlignment="1">
      <alignment horizontal="center"/>
    </xf>
    <xf numFmtId="164" fontId="0" fillId="0" borderId="137" xfId="7" applyNumberFormat="1" applyFont="1" applyBorder="1" applyAlignment="1">
      <alignment horizontal="center"/>
    </xf>
    <xf numFmtId="164" fontId="0" fillId="0" borderId="138" xfId="7" applyNumberFormat="1" applyFont="1" applyBorder="1" applyAlignment="1">
      <alignment horizontal="center"/>
    </xf>
    <xf numFmtId="0" fontId="0" fillId="0" borderId="135" xfId="0" applyBorder="1" applyAlignment="1">
      <alignment horizontal="center" vertical="center"/>
    </xf>
    <xf numFmtId="0" fontId="127" fillId="0" borderId="91" xfId="0" applyFont="1" applyBorder="1" applyAlignment="1">
      <alignment horizontal="center" vertical="center"/>
    </xf>
    <xf numFmtId="0" fontId="127" fillId="0" borderId="7" xfId="0" applyFont="1" applyBorder="1" applyAlignment="1">
      <alignment horizontal="center" vertical="center"/>
    </xf>
    <xf numFmtId="164" fontId="9" fillId="0" borderId="17" xfId="7" applyNumberFormat="1" applyFont="1" applyFill="1" applyBorder="1" applyAlignment="1" applyProtection="1">
      <alignment horizontal="center" vertical="center"/>
    </xf>
    <xf numFmtId="164" fontId="9" fillId="0" borderId="18" xfId="7" applyNumberFormat="1" applyFont="1" applyFill="1" applyBorder="1" applyAlignment="1" applyProtection="1">
      <alignment horizontal="center" vertical="center"/>
    </xf>
    <xf numFmtId="0" fontId="127" fillId="0" borderId="139"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5" xfId="0" applyBorder="1" applyAlignment="1">
      <alignment horizontal="center" vertical="center"/>
    </xf>
    <xf numFmtId="0" fontId="0" fillId="0" borderId="11" xfId="0" applyBorder="1" applyAlignment="1">
      <alignment horizontal="center" vertical="center"/>
    </xf>
    <xf numFmtId="0" fontId="0" fillId="0" borderId="135" xfId="0" applyBorder="1" applyAlignment="1">
      <alignment horizontal="center" vertical="center" wrapText="1"/>
    </xf>
    <xf numFmtId="164" fontId="9" fillId="0" borderId="17" xfId="7" applyNumberFormat="1" applyFont="1" applyFill="1" applyBorder="1" applyAlignment="1" applyProtection="1">
      <alignment horizontal="center"/>
    </xf>
    <xf numFmtId="164" fontId="9" fillId="0" borderId="18" xfId="7" applyNumberFormat="1" applyFont="1" applyFill="1" applyBorder="1" applyAlignment="1" applyProtection="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xf>
    <xf numFmtId="0" fontId="4" fillId="0" borderId="21" xfId="0" applyFont="1" applyBorder="1" applyAlignment="1">
      <alignment horizontal="center"/>
    </xf>
    <xf numFmtId="0" fontId="5" fillId="36" borderId="113" xfId="0" applyFont="1" applyFill="1" applyBorder="1" applyAlignment="1">
      <alignment horizontal="center" vertical="center" wrapText="1"/>
    </xf>
    <xf numFmtId="0" fontId="5" fillId="36" borderId="28" xfId="0" applyFont="1" applyFill="1" applyBorder="1" applyAlignment="1">
      <alignment horizontal="center" vertical="center" wrapText="1"/>
    </xf>
    <xf numFmtId="0" fontId="5" fillId="36" borderId="110" xfId="0" applyFont="1" applyFill="1" applyBorder="1" applyAlignment="1">
      <alignment horizontal="center" vertical="center" wrapText="1"/>
    </xf>
    <xf numFmtId="0" fontId="5" fillId="36" borderId="94" xfId="0" applyFont="1" applyFill="1" applyBorder="1" applyAlignment="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4" fillId="0" borderId="88" xfId="1" applyNumberFormat="1" applyFont="1" applyFill="1" applyBorder="1" applyAlignment="1" applyProtection="1">
      <alignment horizontal="center" vertical="center" wrapText="1"/>
      <protection locked="0"/>
    </xf>
    <xf numFmtId="164" fontId="14" fillId="0" borderId="8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164" fontId="4" fillId="0" borderId="58" xfId="7" applyNumberFormat="1" applyFont="1" applyFill="1" applyBorder="1" applyAlignment="1">
      <alignment horizontal="center" vertical="center" wrapText="1"/>
    </xf>
    <xf numFmtId="164" fontId="4" fillId="0" borderId="54" xfId="7" applyNumberFormat="1" applyFont="1" applyFill="1" applyBorder="1" applyAlignment="1">
      <alignment horizontal="center" vertical="center" wrapText="1"/>
    </xf>
    <xf numFmtId="164" fontId="4" fillId="0" borderId="102" xfId="7" applyNumberFormat="1" applyFont="1" applyFill="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4" fillId="0" borderId="54"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09" xfId="0" applyFont="1" applyBorder="1" applyAlignment="1">
      <alignment horizontal="center" vertical="center" wrapText="1"/>
    </xf>
    <xf numFmtId="0" fontId="118" fillId="0" borderId="116" xfId="0" applyFont="1" applyBorder="1" applyAlignment="1">
      <alignment horizontal="left" vertical="center" wrapText="1"/>
    </xf>
    <xf numFmtId="0" fontId="118" fillId="0" borderId="117" xfId="0" applyFont="1" applyBorder="1" applyAlignment="1">
      <alignment horizontal="left" vertical="center" wrapText="1"/>
    </xf>
    <xf numFmtId="0" fontId="118" fillId="0" borderId="119" xfId="0" applyFont="1" applyBorder="1" applyAlignment="1">
      <alignment horizontal="left" vertical="center" wrapText="1"/>
    </xf>
    <xf numFmtId="0" fontId="118" fillId="0" borderId="120" xfId="0" applyFont="1" applyBorder="1" applyAlignment="1">
      <alignment horizontal="left" vertical="center" wrapText="1"/>
    </xf>
    <xf numFmtId="0" fontId="118" fillId="0" borderId="122" xfId="0" applyFont="1" applyBorder="1" applyAlignment="1">
      <alignment horizontal="left" vertical="center" wrapText="1"/>
    </xf>
    <xf numFmtId="0" fontId="118" fillId="0" borderId="123" xfId="0" applyFont="1" applyBorder="1" applyAlignment="1">
      <alignment horizontal="left" vertical="center" wrapText="1"/>
    </xf>
    <xf numFmtId="164" fontId="119" fillId="0" borderId="142" xfId="7" applyNumberFormat="1" applyFont="1" applyFill="1" applyBorder="1" applyAlignment="1">
      <alignment horizontal="center" vertical="center" wrapText="1"/>
    </xf>
    <xf numFmtId="164" fontId="119" fillId="0" borderId="141" xfId="7" applyNumberFormat="1" applyFont="1" applyFill="1" applyBorder="1" applyAlignment="1">
      <alignment horizontal="center" vertical="center" wrapText="1"/>
    </xf>
    <xf numFmtId="164" fontId="119" fillId="0" borderId="118" xfId="7" applyNumberFormat="1" applyFont="1" applyFill="1" applyBorder="1" applyAlignment="1">
      <alignment horizontal="center" vertical="center" wrapText="1"/>
    </xf>
    <xf numFmtId="164" fontId="119" fillId="0" borderId="52" xfId="7" applyNumberFormat="1" applyFont="1" applyFill="1" applyBorder="1" applyAlignment="1">
      <alignment horizontal="center" vertical="center" wrapText="1"/>
    </xf>
    <xf numFmtId="164" fontId="119" fillId="0" borderId="121" xfId="7" applyNumberFormat="1" applyFont="1" applyFill="1" applyBorder="1" applyAlignment="1">
      <alignment horizontal="center" vertical="center" wrapText="1"/>
    </xf>
    <xf numFmtId="164" fontId="119" fillId="0" borderId="11" xfId="7" applyNumberFormat="1" applyFont="1" applyFill="1" applyBorder="1" applyAlignment="1">
      <alignment horizontal="center" vertical="center" wrapText="1"/>
    </xf>
    <xf numFmtId="0" fontId="115" fillId="0" borderId="144"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5" xfId="0" applyFont="1" applyBorder="1" applyAlignment="1">
      <alignment horizontal="center" vertical="center" wrapText="1"/>
    </xf>
    <xf numFmtId="0" fontId="123" fillId="0" borderId="143" xfId="0" applyFont="1" applyBorder="1" applyAlignment="1">
      <alignment horizontal="center" vertical="center"/>
    </xf>
    <xf numFmtId="0" fontId="117" fillId="0" borderId="142" xfId="0" applyFont="1" applyBorder="1" applyAlignment="1">
      <alignment horizontal="center" vertical="center"/>
    </xf>
    <xf numFmtId="0" fontId="117" fillId="0" borderId="147" xfId="0" applyFont="1" applyBorder="1" applyAlignment="1">
      <alignment horizontal="center" vertical="center"/>
    </xf>
    <xf numFmtId="0" fontId="117" fillId="0" borderId="52" xfId="0" applyFont="1" applyBorder="1" applyAlignment="1">
      <alignment horizontal="center" vertical="center"/>
    </xf>
    <xf numFmtId="0" fontId="117" fillId="0" borderId="11" xfId="0" applyFont="1" applyBorder="1" applyAlignment="1">
      <alignment horizontal="center" vertical="center"/>
    </xf>
    <xf numFmtId="0" fontId="118" fillId="0" borderId="143" xfId="0" applyFont="1" applyBorder="1" applyAlignment="1">
      <alignment horizontal="center" vertical="center" wrapText="1"/>
    </xf>
    <xf numFmtId="0" fontId="118" fillId="0" borderId="142" xfId="0" applyFont="1" applyBorder="1" applyAlignment="1">
      <alignment horizontal="center" vertical="center" wrapText="1"/>
    </xf>
    <xf numFmtId="0" fontId="118" fillId="0" borderId="147" xfId="0" applyFont="1" applyBorder="1" applyAlignment="1">
      <alignment horizontal="center" vertical="center" wrapText="1"/>
    </xf>
    <xf numFmtId="0" fontId="118" fillId="0" borderId="124" xfId="0" applyFont="1" applyBorder="1" applyAlignment="1">
      <alignment horizontal="center" vertical="center" wrapText="1"/>
    </xf>
    <xf numFmtId="0" fontId="118" fillId="0" borderId="125" xfId="0" applyFont="1" applyBorder="1" applyAlignment="1">
      <alignment horizontal="center" vertical="center" wrapText="1"/>
    </xf>
    <xf numFmtId="0" fontId="118" fillId="0" borderId="52"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8"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6"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141"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2"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54" xfId="0" applyFont="1" applyBorder="1" applyAlignment="1">
      <alignment horizontal="center" vertical="center" wrapText="1"/>
    </xf>
    <xf numFmtId="0" fontId="115" fillId="0" borderId="102" xfId="0" applyFont="1" applyBorder="1" applyAlignment="1">
      <alignment horizontal="center" vertical="center" wrapText="1"/>
    </xf>
    <xf numFmtId="0" fontId="118" fillId="0" borderId="53" xfId="0" applyFont="1" applyBorder="1" applyAlignment="1">
      <alignment horizontal="left" vertical="top" wrapText="1"/>
    </xf>
    <xf numFmtId="0" fontId="118" fillId="0" borderId="102" xfId="0" applyFont="1" applyBorder="1" applyAlignment="1">
      <alignment horizontal="left" vertical="top" wrapText="1"/>
    </xf>
    <xf numFmtId="0" fontId="118" fillId="0" borderId="61" xfId="0" applyFont="1" applyBorder="1" applyAlignment="1">
      <alignment horizontal="left" vertical="top" wrapText="1"/>
    </xf>
    <xf numFmtId="0" fontId="118" fillId="0" borderId="90" xfId="0" applyFont="1" applyBorder="1" applyAlignment="1">
      <alignment horizontal="left" vertical="top" wrapText="1"/>
    </xf>
    <xf numFmtId="0" fontId="118" fillId="0" borderId="115" xfId="0" applyFont="1" applyBorder="1" applyAlignment="1">
      <alignment horizontal="left" vertical="top" wrapText="1"/>
    </xf>
    <xf numFmtId="0" fontId="118" fillId="0" borderId="154" xfId="0" applyFont="1" applyBorder="1" applyAlignment="1">
      <alignment horizontal="left" vertical="top" wrapText="1"/>
    </xf>
    <xf numFmtId="0" fontId="118" fillId="0" borderId="155" xfId="0" applyFont="1" applyBorder="1" applyAlignment="1">
      <alignment horizontal="center" vertical="center" wrapText="1"/>
    </xf>
    <xf numFmtId="0" fontId="118" fillId="0" borderId="67" xfId="0" applyFont="1" applyBorder="1" applyAlignment="1">
      <alignment horizontal="center" vertical="center" wrapText="1"/>
    </xf>
    <xf numFmtId="0" fontId="115" fillId="0" borderId="142" xfId="0" applyFont="1" applyBorder="1" applyAlignment="1">
      <alignment horizontal="center" vertical="top" wrapText="1"/>
    </xf>
    <xf numFmtId="0" fontId="115" fillId="0" borderId="141" xfId="0" applyFont="1" applyBorder="1" applyAlignment="1">
      <alignment horizontal="center" vertical="top" wrapText="1"/>
    </xf>
    <xf numFmtId="0" fontId="115" fillId="0" borderId="148" xfId="0" applyFont="1" applyBorder="1" applyAlignment="1">
      <alignment horizontal="center" vertical="top" wrapText="1"/>
    </xf>
    <xf numFmtId="0" fontId="115" fillId="0" borderId="145" xfId="0" applyFont="1" applyBorder="1" applyAlignment="1">
      <alignment horizontal="center" vertical="top" wrapText="1"/>
    </xf>
    <xf numFmtId="0" fontId="104" fillId="0" borderId="127" xfId="0" applyFont="1" applyBorder="1" applyAlignment="1">
      <alignment horizontal="left" vertical="top" wrapText="1"/>
    </xf>
    <xf numFmtId="0" fontId="104" fillId="0" borderId="128" xfId="0" applyFont="1" applyBorder="1" applyAlignment="1">
      <alignment horizontal="left" vertical="top" wrapText="1"/>
    </xf>
    <xf numFmtId="0" fontId="121" fillId="0" borderId="143" xfId="0" applyFont="1" applyBorder="1" applyAlignment="1">
      <alignment horizontal="center" vertical="center"/>
    </xf>
    <xf numFmtId="0" fontId="120" fillId="0" borderId="143" xfId="0" applyFont="1" applyBorder="1" applyAlignment="1">
      <alignment horizontal="center" vertical="center" wrapText="1"/>
    </xf>
    <xf numFmtId="0" fontId="120" fillId="0" borderId="144" xfId="0" applyFont="1" applyBorder="1" applyAlignment="1">
      <alignment horizontal="center" vertical="center" wrapText="1"/>
    </xf>
    <xf numFmtId="0" fontId="104" fillId="0" borderId="68" xfId="0" applyFont="1" applyBorder="1" applyAlignment="1">
      <alignment horizontal="center" vertical="center"/>
    </xf>
    <xf numFmtId="0" fontId="104" fillId="0" borderId="69" xfId="0" applyFont="1" applyBorder="1" applyAlignment="1">
      <alignment horizontal="center" vertical="center"/>
    </xf>
    <xf numFmtId="0" fontId="104" fillId="0" borderId="70" xfId="0" applyFont="1" applyBorder="1" applyAlignment="1">
      <alignment horizontal="center" vertical="center"/>
    </xf>
    <xf numFmtId="0" fontId="105" fillId="0" borderId="95" xfId="0" applyFont="1" applyBorder="1" applyAlignment="1">
      <alignment horizontal="left" vertical="center" wrapText="1"/>
    </xf>
    <xf numFmtId="0" fontId="104" fillId="76" borderId="71" xfId="0" applyFont="1" applyFill="1" applyBorder="1" applyAlignment="1">
      <alignment horizontal="center" vertical="center" wrapText="1"/>
    </xf>
    <xf numFmtId="0" fontId="104" fillId="76" borderId="72" xfId="0" applyFont="1" applyFill="1" applyBorder="1" applyAlignment="1">
      <alignment horizontal="center" vertical="center" wrapText="1"/>
    </xf>
    <xf numFmtId="0" fontId="104" fillId="76" borderId="73" xfId="0" applyFont="1" applyFill="1" applyBorder="1" applyAlignment="1">
      <alignment horizontal="center" vertical="center" wrapText="1"/>
    </xf>
    <xf numFmtId="0" fontId="105" fillId="0" borderId="52" xfId="0" applyFont="1" applyBorder="1" applyAlignment="1">
      <alignment horizontal="left" vertical="center" wrapText="1"/>
    </xf>
    <xf numFmtId="0" fontId="105" fillId="0" borderId="11" xfId="0" applyFont="1" applyBorder="1" applyAlignment="1">
      <alignment horizontal="left" vertical="center" wrapText="1"/>
    </xf>
    <xf numFmtId="0" fontId="105" fillId="0" borderId="96" xfId="0" applyFont="1" applyBorder="1" applyAlignment="1">
      <alignment horizontal="left" vertical="center" wrapText="1"/>
    </xf>
    <xf numFmtId="0" fontId="105" fillId="0" borderId="94" xfId="0" applyFont="1" applyBorder="1" applyAlignment="1">
      <alignment horizontal="left" vertical="center" wrapText="1"/>
    </xf>
    <xf numFmtId="0" fontId="105" fillId="3" borderId="96" xfId="0" applyFont="1" applyFill="1" applyBorder="1" applyAlignment="1">
      <alignment vertical="center" wrapText="1"/>
    </xf>
    <xf numFmtId="0" fontId="105" fillId="3" borderId="94" xfId="0" applyFont="1" applyFill="1" applyBorder="1" applyAlignment="1">
      <alignment vertical="center" wrapText="1"/>
    </xf>
    <xf numFmtId="0" fontId="125" fillId="3" borderId="96" xfId="0" applyFont="1" applyFill="1" applyBorder="1" applyAlignment="1">
      <alignment vertical="center" wrapText="1"/>
    </xf>
    <xf numFmtId="0" fontId="125" fillId="3" borderId="94" xfId="0" applyFont="1" applyFill="1" applyBorder="1" applyAlignment="1">
      <alignment vertical="center" wrapText="1"/>
    </xf>
    <xf numFmtId="0" fontId="105" fillId="0" borderId="96" xfId="0" applyFont="1" applyBorder="1" applyAlignment="1">
      <alignment horizontal="left"/>
    </xf>
    <xf numFmtId="0" fontId="105" fillId="0" borderId="94" xfId="0" applyFont="1" applyBorder="1" applyAlignment="1">
      <alignment horizontal="left"/>
    </xf>
    <xf numFmtId="0" fontId="105" fillId="82" borderId="96" xfId="0" applyFont="1" applyFill="1" applyBorder="1" applyAlignment="1">
      <alignment vertical="center" wrapText="1"/>
    </xf>
    <xf numFmtId="0" fontId="105" fillId="82" borderId="94" xfId="0" applyFont="1" applyFill="1" applyBorder="1" applyAlignment="1">
      <alignment vertical="center" wrapText="1"/>
    </xf>
    <xf numFmtId="0" fontId="105" fillId="82" borderId="136" xfId="0" applyFont="1" applyFill="1" applyBorder="1" applyAlignment="1">
      <alignment horizontal="left" vertical="center" wrapText="1"/>
    </xf>
    <xf numFmtId="0" fontId="105" fillId="82" borderId="137" xfId="0" applyFont="1" applyFill="1" applyBorder="1" applyAlignment="1">
      <alignment horizontal="left" vertical="center" wrapText="1"/>
    </xf>
    <xf numFmtId="0" fontId="105" fillId="82" borderId="138"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82" borderId="78" xfId="0" applyFont="1" applyFill="1" applyBorder="1" applyAlignment="1">
      <alignment horizontal="left" vertical="center" wrapText="1"/>
    </xf>
    <xf numFmtId="0" fontId="105" fillId="82" borderId="79" xfId="0" applyFont="1" applyFill="1" applyBorder="1" applyAlignment="1">
      <alignment horizontal="left" vertical="center" wrapText="1"/>
    </xf>
    <xf numFmtId="0" fontId="105" fillId="82" borderId="52" xfId="0" applyFont="1" applyFill="1" applyBorder="1" applyAlignment="1">
      <alignment vertical="center" wrapText="1"/>
    </xf>
    <xf numFmtId="0" fontId="105" fillId="82" borderId="11" xfId="0" applyFont="1" applyFill="1" applyBorder="1" applyAlignment="1">
      <alignment vertical="center" wrapText="1"/>
    </xf>
    <xf numFmtId="0" fontId="105" fillId="0" borderId="75" xfId="0" applyFont="1" applyBorder="1" applyAlignment="1">
      <alignment horizontal="left" vertical="center" wrapText="1"/>
    </xf>
    <xf numFmtId="0" fontId="105" fillId="0" borderId="76" xfId="0" applyFont="1" applyBorder="1" applyAlignment="1">
      <alignment horizontal="left" vertical="center" wrapText="1"/>
    </xf>
    <xf numFmtId="0" fontId="105" fillId="3" borderId="96" xfId="0" applyFont="1" applyFill="1" applyBorder="1" applyAlignment="1">
      <alignment horizontal="left" vertical="center" wrapText="1"/>
    </xf>
    <xf numFmtId="0" fontId="105" fillId="3" borderId="94"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0" xfId="0" applyFont="1" applyFill="1" applyAlignment="1">
      <alignment horizontal="center" vertical="center" wrapText="1"/>
    </xf>
    <xf numFmtId="0" fontId="104" fillId="76" borderId="81" xfId="0" applyFont="1" applyFill="1" applyBorder="1" applyAlignment="1">
      <alignment horizontal="center" vertical="center" wrapText="1"/>
    </xf>
    <xf numFmtId="0" fontId="105" fillId="77" borderId="96" xfId="0" applyFont="1" applyFill="1" applyBorder="1" applyAlignment="1">
      <alignment vertical="center" wrapText="1"/>
    </xf>
    <xf numFmtId="0" fontId="105" fillId="77" borderId="94" xfId="0" applyFont="1" applyFill="1" applyBorder="1" applyAlignment="1">
      <alignment vertical="center" wrapText="1"/>
    </xf>
    <xf numFmtId="0" fontId="105" fillId="0" borderId="96" xfId="0" applyFont="1" applyBorder="1" applyAlignment="1">
      <alignment vertical="center" wrapText="1"/>
    </xf>
    <xf numFmtId="0" fontId="105" fillId="0" borderId="94" xfId="0" applyFont="1" applyBorder="1" applyAlignment="1">
      <alignment vertical="center" wrapText="1"/>
    </xf>
    <xf numFmtId="0" fontId="104" fillId="76" borderId="85" xfId="0" applyFont="1" applyFill="1" applyBorder="1" applyAlignment="1">
      <alignment horizontal="center" vertical="center"/>
    </xf>
    <xf numFmtId="0" fontId="104" fillId="76" borderId="86" xfId="0" applyFont="1" applyFill="1" applyBorder="1" applyAlignment="1">
      <alignment horizontal="center" vertical="center"/>
    </xf>
    <xf numFmtId="0" fontId="104" fillId="76" borderId="87" xfId="0" applyFont="1" applyFill="1" applyBorder="1" applyAlignment="1">
      <alignment horizontal="center" vertical="center"/>
    </xf>
    <xf numFmtId="0" fontId="104" fillId="76" borderId="143" xfId="0" applyFont="1" applyFill="1" applyBorder="1" applyAlignment="1">
      <alignment horizontal="center" vertical="center" wrapText="1"/>
    </xf>
    <xf numFmtId="0" fontId="104" fillId="0" borderId="143" xfId="0" applyFont="1" applyBorder="1" applyAlignment="1">
      <alignment horizontal="center" vertical="center"/>
    </xf>
    <xf numFmtId="0" fontId="105" fillId="0" borderId="146" xfId="13" applyFont="1" applyBorder="1" applyAlignment="1" applyProtection="1">
      <alignment horizontal="left" vertical="top" wrapText="1"/>
      <protection locked="0"/>
    </xf>
    <xf numFmtId="0" fontId="105" fillId="0" borderId="145" xfId="13" applyFont="1" applyBorder="1" applyAlignment="1" applyProtection="1">
      <alignment horizontal="left" vertical="top" wrapText="1"/>
      <protection locked="0"/>
    </xf>
    <xf numFmtId="0" fontId="105" fillId="3" borderId="146" xfId="13" applyFont="1" applyFill="1" applyBorder="1" applyAlignment="1" applyProtection="1">
      <alignment horizontal="left" vertical="top" wrapText="1"/>
      <protection locked="0"/>
    </xf>
    <xf numFmtId="0" fontId="105" fillId="3" borderId="145" xfId="13" applyFont="1" applyFill="1" applyBorder="1" applyAlignment="1" applyProtection="1">
      <alignment horizontal="left" vertical="top" wrapText="1"/>
      <protection locked="0"/>
    </xf>
    <xf numFmtId="0" fontId="104" fillId="0" borderId="83" xfId="0" applyFont="1" applyBorder="1" applyAlignment="1">
      <alignment horizontal="center" vertical="center"/>
    </xf>
    <xf numFmtId="49" fontId="105" fillId="0" borderId="0" xfId="0" applyNumberFormat="1" applyFont="1" applyAlignment="1">
      <alignment horizontal="center" vertical="center"/>
    </xf>
    <xf numFmtId="0" fontId="104" fillId="76" borderId="146" xfId="0" applyFont="1" applyFill="1" applyBorder="1" applyAlignment="1">
      <alignment horizontal="center" vertical="center" wrapText="1"/>
    </xf>
    <xf numFmtId="0" fontId="104" fillId="76" borderId="145" xfId="0" applyFont="1" applyFill="1" applyBorder="1" applyAlignment="1">
      <alignment horizontal="center" vertical="center" wrapText="1"/>
    </xf>
    <xf numFmtId="0" fontId="105" fillId="0" borderId="146" xfId="0" applyFont="1" applyBorder="1" applyAlignment="1">
      <alignment horizontal="left" vertical="center" wrapText="1"/>
    </xf>
    <xf numFmtId="0" fontId="105" fillId="0" borderId="145" xfId="0" applyFont="1" applyBorder="1" applyAlignment="1">
      <alignment horizontal="left" vertical="center" wrapText="1"/>
    </xf>
    <xf numFmtId="0" fontId="105" fillId="0" borderId="143" xfId="0" applyFont="1" applyBorder="1" applyAlignment="1">
      <alignment horizontal="left" vertical="top" wrapText="1"/>
    </xf>
    <xf numFmtId="0" fontId="105" fillId="0" borderId="146" xfId="0" applyFont="1" applyBorder="1" applyAlignment="1">
      <alignment horizontal="left" vertical="top" wrapText="1"/>
    </xf>
    <xf numFmtId="0" fontId="105" fillId="0" borderId="143" xfId="0" applyFont="1" applyBorder="1" applyAlignment="1">
      <alignment horizontal="left" vertical="center" wrapText="1"/>
    </xf>
    <xf numFmtId="0" fontId="105" fillId="0" borderId="143" xfId="0" applyFont="1" applyBorder="1" applyAlignment="1">
      <alignment horizontal="center"/>
    </xf>
    <xf numFmtId="0" fontId="105" fillId="0" borderId="145" xfId="0" applyFont="1" applyBorder="1" applyAlignment="1">
      <alignment horizontal="left" vertical="top" wrapText="1"/>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A11" sqref="A11"/>
    </sheetView>
  </sheetViews>
  <sheetFormatPr defaultRowHeight="15"/>
  <cols>
    <col min="1" max="1" width="10.28515625" style="1" customWidth="1"/>
    <col min="2" max="2" width="153" bestFit="1" customWidth="1"/>
    <col min="3" max="3" width="39.42578125" customWidth="1"/>
    <col min="7" max="7" width="25" customWidth="1"/>
  </cols>
  <sheetData>
    <row r="1" spans="1:3" ht="15.75">
      <c r="A1" s="4"/>
      <c r="B1" s="111" t="s">
        <v>159</v>
      </c>
      <c r="C1" s="43"/>
    </row>
    <row r="2" spans="1:3" s="108" customFormat="1" ht="16.5">
      <c r="A2" s="151">
        <v>1</v>
      </c>
      <c r="B2" s="109" t="s">
        <v>160</v>
      </c>
      <c r="C2" s="594" t="s">
        <v>959</v>
      </c>
    </row>
    <row r="3" spans="1:3" s="108" customFormat="1" ht="15.75">
      <c r="A3" s="151">
        <v>2</v>
      </c>
      <c r="B3" s="110" t="s">
        <v>161</v>
      </c>
      <c r="C3" s="595" t="s">
        <v>965</v>
      </c>
    </row>
    <row r="4" spans="1:3" s="108" customFormat="1" ht="15.75">
      <c r="A4" s="151">
        <v>3</v>
      </c>
      <c r="B4" s="110" t="s">
        <v>162</v>
      </c>
      <c r="C4" s="595" t="s">
        <v>966</v>
      </c>
    </row>
    <row r="5" spans="1:3" s="108" customFormat="1" ht="16.5">
      <c r="A5" s="152">
        <v>4</v>
      </c>
      <c r="B5" s="113" t="s">
        <v>163</v>
      </c>
      <c r="C5" s="594" t="s">
        <v>960</v>
      </c>
    </row>
    <row r="6" spans="1:3" s="112" customFormat="1" ht="65.25" customHeight="1">
      <c r="A6" s="696" t="s">
        <v>321</v>
      </c>
      <c r="B6" s="697"/>
      <c r="C6" s="697"/>
    </row>
    <row r="7" spans="1:3">
      <c r="A7" s="240" t="s">
        <v>251</v>
      </c>
      <c r="B7" s="241" t="s">
        <v>164</v>
      </c>
    </row>
    <row r="8" spans="1:3">
      <c r="A8" s="242">
        <v>1</v>
      </c>
      <c r="B8" s="238" t="s">
        <v>139</v>
      </c>
    </row>
    <row r="9" spans="1:3">
      <c r="A9" s="242">
        <v>2</v>
      </c>
      <c r="B9" s="238" t="s">
        <v>165</v>
      </c>
    </row>
    <row r="10" spans="1:3">
      <c r="A10" s="242">
        <v>3</v>
      </c>
      <c r="B10" s="238" t="s">
        <v>166</v>
      </c>
    </row>
    <row r="11" spans="1:3">
      <c r="A11" s="242">
        <v>4</v>
      </c>
      <c r="B11" s="238" t="s">
        <v>167</v>
      </c>
    </row>
    <row r="12" spans="1:3">
      <c r="A12" s="242">
        <v>5</v>
      </c>
      <c r="B12" s="238" t="s">
        <v>107</v>
      </c>
    </row>
    <row r="13" spans="1:3">
      <c r="A13" s="242">
        <v>6</v>
      </c>
      <c r="B13" s="243" t="s">
        <v>91</v>
      </c>
    </row>
    <row r="14" spans="1:3">
      <c r="A14" s="242">
        <v>7</v>
      </c>
      <c r="B14" s="238" t="s">
        <v>168</v>
      </c>
    </row>
    <row r="15" spans="1:3">
      <c r="A15" s="242">
        <v>8</v>
      </c>
      <c r="B15" s="238" t="s">
        <v>171</v>
      </c>
    </row>
    <row r="16" spans="1:3">
      <c r="A16" s="242">
        <v>9</v>
      </c>
      <c r="B16" s="238" t="s">
        <v>85</v>
      </c>
    </row>
    <row r="17" spans="1:2">
      <c r="A17" s="244" t="s">
        <v>378</v>
      </c>
      <c r="B17" s="238" t="s">
        <v>358</v>
      </c>
    </row>
    <row r="18" spans="1:2">
      <c r="A18" s="242">
        <v>10</v>
      </c>
      <c r="B18" s="238" t="s">
        <v>172</v>
      </c>
    </row>
    <row r="19" spans="1:2">
      <c r="A19" s="242">
        <v>11</v>
      </c>
      <c r="B19" s="243" t="s">
        <v>155</v>
      </c>
    </row>
    <row r="20" spans="1:2">
      <c r="A20" s="242">
        <v>12</v>
      </c>
      <c r="B20" s="243" t="s">
        <v>152</v>
      </c>
    </row>
    <row r="21" spans="1:2">
      <c r="A21" s="242">
        <v>13</v>
      </c>
      <c r="B21" s="245" t="s">
        <v>297</v>
      </c>
    </row>
    <row r="22" spans="1:2">
      <c r="A22" s="242">
        <v>14</v>
      </c>
      <c r="B22" s="238" t="s">
        <v>351</v>
      </c>
    </row>
    <row r="23" spans="1:2">
      <c r="A23" s="242">
        <v>15</v>
      </c>
      <c r="B23" s="238" t="s">
        <v>74</v>
      </c>
    </row>
    <row r="24" spans="1:2">
      <c r="A24" s="242">
        <v>15.1</v>
      </c>
      <c r="B24" s="238" t="s">
        <v>387</v>
      </c>
    </row>
    <row r="25" spans="1:2">
      <c r="A25" s="242">
        <v>16</v>
      </c>
      <c r="B25" s="238" t="s">
        <v>453</v>
      </c>
    </row>
    <row r="26" spans="1:2">
      <c r="A26" s="242">
        <v>17</v>
      </c>
      <c r="B26" s="238" t="s">
        <v>677</v>
      </c>
    </row>
    <row r="27" spans="1:2">
      <c r="A27" s="242">
        <v>18</v>
      </c>
      <c r="B27" s="238" t="s">
        <v>938</v>
      </c>
    </row>
    <row r="28" spans="1:2">
      <c r="A28" s="242">
        <v>19</v>
      </c>
      <c r="B28" s="238" t="s">
        <v>939</v>
      </c>
    </row>
    <row r="29" spans="1:2">
      <c r="A29" s="242">
        <v>20</v>
      </c>
      <c r="B29" s="238" t="s">
        <v>940</v>
      </c>
    </row>
    <row r="30" spans="1:2">
      <c r="A30" s="242">
        <v>21</v>
      </c>
      <c r="B30" s="238" t="s">
        <v>546</v>
      </c>
    </row>
    <row r="31" spans="1:2">
      <c r="A31" s="242">
        <v>22</v>
      </c>
      <c r="B31" s="238" t="s">
        <v>941</v>
      </c>
    </row>
    <row r="32" spans="1:2" ht="25.5">
      <c r="A32" s="242">
        <v>23</v>
      </c>
      <c r="B32" s="574" t="s">
        <v>937</v>
      </c>
    </row>
    <row r="33" spans="1:2">
      <c r="A33" s="242">
        <v>24</v>
      </c>
      <c r="B33" s="238" t="s">
        <v>942</v>
      </c>
    </row>
    <row r="34" spans="1:2">
      <c r="A34" s="242">
        <v>25</v>
      </c>
      <c r="B34" s="238" t="s">
        <v>943</v>
      </c>
    </row>
    <row r="35" spans="1:2">
      <c r="A35" s="242">
        <v>26</v>
      </c>
      <c r="B35" s="238" t="s">
        <v>723</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5" zoomScaleNormal="85" workbookViewId="0">
      <pane xSplit="1" ySplit="5" topLeftCell="B6" activePane="bottomRight" state="frozen"/>
      <selection activeCell="D15" sqref="D15"/>
      <selection pane="topRight" activeCell="D15" sqref="D15"/>
      <selection pane="bottomLeft" activeCell="D15" sqref="D15"/>
      <selection pane="bottomRight" activeCell="B6" sqref="B6"/>
    </sheetView>
  </sheetViews>
  <sheetFormatPr defaultRowHeight="15"/>
  <cols>
    <col min="1" max="1" width="9.5703125" style="1" bestFit="1" customWidth="1"/>
    <col min="2" max="2" width="132.42578125" style="1" customWidth="1"/>
    <col min="3" max="3" width="18.42578125" style="598" customWidth="1"/>
    <col min="4" max="4" width="11.7109375" bestFit="1" customWidth="1"/>
  </cols>
  <sheetData>
    <row r="1" spans="1:6" ht="15.75">
      <c r="A1" s="10" t="s">
        <v>108</v>
      </c>
      <c r="B1" s="9" t="str">
        <f>Info!C2</f>
        <v>სს თიბისი ბანკი</v>
      </c>
      <c r="D1" s="1"/>
      <c r="E1" s="1"/>
      <c r="F1" s="1"/>
    </row>
    <row r="2" spans="1:6" s="10" customFormat="1" ht="15.75" customHeight="1">
      <c r="A2" s="10" t="s">
        <v>109</v>
      </c>
      <c r="B2" s="309">
        <f>'1. key ratios'!B2</f>
        <v>45199</v>
      </c>
      <c r="C2" s="619"/>
    </row>
    <row r="3" spans="1:6" s="10" customFormat="1" ht="15.75" customHeight="1">
      <c r="C3" s="619"/>
    </row>
    <row r="4" spans="1:6" ht="15.75" thickBot="1">
      <c r="A4" s="1" t="s">
        <v>257</v>
      </c>
      <c r="B4" s="20" t="s">
        <v>85</v>
      </c>
    </row>
    <row r="5" spans="1:6">
      <c r="A5" s="73" t="s">
        <v>25</v>
      </c>
      <c r="B5" s="74"/>
      <c r="C5" s="620" t="s">
        <v>26</v>
      </c>
    </row>
    <row r="6" spans="1:6">
      <c r="A6" s="75">
        <v>1</v>
      </c>
      <c r="B6" s="39" t="s">
        <v>27</v>
      </c>
      <c r="C6" s="621">
        <f>SUM(C7:C11)</f>
        <v>4317009512.2621002</v>
      </c>
      <c r="D6" s="610"/>
    </row>
    <row r="7" spans="1:6">
      <c r="A7" s="75">
        <v>2</v>
      </c>
      <c r="B7" s="36" t="s">
        <v>28</v>
      </c>
      <c r="C7" s="622">
        <v>21015907.690000001</v>
      </c>
      <c r="D7" s="610"/>
    </row>
    <row r="8" spans="1:6">
      <c r="A8" s="75">
        <v>3</v>
      </c>
      <c r="B8" s="31" t="s">
        <v>29</v>
      </c>
      <c r="C8" s="622">
        <v>521190199.20999998</v>
      </c>
      <c r="D8" s="610"/>
    </row>
    <row r="9" spans="1:6">
      <c r="A9" s="75">
        <v>4</v>
      </c>
      <c r="B9" s="31" t="s">
        <v>30</v>
      </c>
      <c r="C9" s="622">
        <v>10862262.186800001</v>
      </c>
      <c r="D9" s="610"/>
    </row>
    <row r="10" spans="1:6">
      <c r="A10" s="75">
        <v>5</v>
      </c>
      <c r="B10" s="31" t="s">
        <v>31</v>
      </c>
      <c r="C10" s="622">
        <v>-93262627.140000001</v>
      </c>
      <c r="D10" s="610"/>
    </row>
    <row r="11" spans="1:6">
      <c r="A11" s="75">
        <v>6</v>
      </c>
      <c r="B11" s="37" t="s">
        <v>32</v>
      </c>
      <c r="C11" s="622">
        <v>3857203770.3153</v>
      </c>
      <c r="D11" s="610"/>
    </row>
    <row r="12" spans="1:6" s="2" customFormat="1">
      <c r="A12" s="75">
        <v>7</v>
      </c>
      <c r="B12" s="39" t="s">
        <v>33</v>
      </c>
      <c r="C12" s="623">
        <f>SUM(C13:C28)</f>
        <v>350108712.54380012</v>
      </c>
      <c r="D12" s="610"/>
    </row>
    <row r="13" spans="1:6" s="2" customFormat="1">
      <c r="A13" s="75">
        <v>8</v>
      </c>
      <c r="B13" s="38" t="s">
        <v>34</v>
      </c>
      <c r="C13" s="622">
        <v>10862262.186800001</v>
      </c>
      <c r="D13" s="610"/>
    </row>
    <row r="14" spans="1:6" s="2" customFormat="1" ht="25.5">
      <c r="A14" s="75">
        <v>9</v>
      </c>
      <c r="B14" s="32" t="s">
        <v>35</v>
      </c>
      <c r="C14" s="622">
        <v>0</v>
      </c>
      <c r="D14" s="610"/>
    </row>
    <row r="15" spans="1:6" s="2" customFormat="1">
      <c r="A15" s="75">
        <v>10</v>
      </c>
      <c r="B15" s="33" t="s">
        <v>36</v>
      </c>
      <c r="C15" s="622">
        <v>334097341.98700011</v>
      </c>
      <c r="D15" s="610"/>
    </row>
    <row r="16" spans="1:6" s="2" customFormat="1">
      <c r="A16" s="75">
        <v>11</v>
      </c>
      <c r="B16" s="34" t="s">
        <v>37</v>
      </c>
      <c r="C16" s="622">
        <v>0</v>
      </c>
      <c r="D16" s="610"/>
    </row>
    <row r="17" spans="1:4" s="2" customFormat="1">
      <c r="A17" s="75">
        <v>12</v>
      </c>
      <c r="B17" s="33" t="s">
        <v>38</v>
      </c>
      <c r="C17" s="622">
        <v>100</v>
      </c>
      <c r="D17" s="610"/>
    </row>
    <row r="18" spans="1:4" s="2" customFormat="1">
      <c r="A18" s="75">
        <v>13</v>
      </c>
      <c r="B18" s="33" t="s">
        <v>39</v>
      </c>
      <c r="C18" s="622">
        <v>0</v>
      </c>
      <c r="D18" s="610"/>
    </row>
    <row r="19" spans="1:4" s="2" customFormat="1">
      <c r="A19" s="75">
        <v>14</v>
      </c>
      <c r="B19" s="33" t="s">
        <v>40</v>
      </c>
      <c r="C19" s="622">
        <v>0</v>
      </c>
      <c r="D19" s="610"/>
    </row>
    <row r="20" spans="1:4" s="2" customFormat="1" ht="25.5">
      <c r="A20" s="75">
        <v>15</v>
      </c>
      <c r="B20" s="33" t="s">
        <v>41</v>
      </c>
      <c r="C20" s="622">
        <v>0</v>
      </c>
      <c r="D20" s="610"/>
    </row>
    <row r="21" spans="1:4" s="2" customFormat="1" ht="25.5">
      <c r="A21" s="75">
        <v>16</v>
      </c>
      <c r="B21" s="32" t="s">
        <v>42</v>
      </c>
      <c r="C21" s="622">
        <v>0</v>
      </c>
      <c r="D21" s="610"/>
    </row>
    <row r="22" spans="1:4" s="2" customFormat="1">
      <c r="A22" s="75">
        <v>17</v>
      </c>
      <c r="B22" s="76" t="s">
        <v>43</v>
      </c>
      <c r="C22" s="622">
        <v>5149008.3699999992</v>
      </c>
      <c r="D22" s="610"/>
    </row>
    <row r="23" spans="1:4" s="2" customFormat="1">
      <c r="A23" s="75">
        <v>18</v>
      </c>
      <c r="B23" s="678" t="s">
        <v>726</v>
      </c>
      <c r="C23" s="622">
        <v>0</v>
      </c>
      <c r="D23" s="610"/>
    </row>
    <row r="24" spans="1:4" s="2" customFormat="1" ht="25.5">
      <c r="A24" s="75">
        <v>19</v>
      </c>
      <c r="B24" s="32" t="s">
        <v>44</v>
      </c>
      <c r="C24" s="622">
        <v>0</v>
      </c>
      <c r="D24" s="610"/>
    </row>
    <row r="25" spans="1:4" s="2" customFormat="1" ht="25.5">
      <c r="A25" s="75">
        <v>20</v>
      </c>
      <c r="B25" s="32" t="s">
        <v>45</v>
      </c>
      <c r="C25" s="622">
        <v>0</v>
      </c>
      <c r="D25" s="610"/>
    </row>
    <row r="26" spans="1:4" s="2" customFormat="1" ht="25.5">
      <c r="A26" s="75">
        <v>21</v>
      </c>
      <c r="B26" s="34" t="s">
        <v>46</v>
      </c>
      <c r="C26" s="622">
        <v>0</v>
      </c>
      <c r="D26" s="610"/>
    </row>
    <row r="27" spans="1:4" s="2" customFormat="1">
      <c r="A27" s="75">
        <v>22</v>
      </c>
      <c r="B27" s="34" t="s">
        <v>47</v>
      </c>
      <c r="C27" s="622">
        <v>0</v>
      </c>
      <c r="D27" s="610"/>
    </row>
    <row r="28" spans="1:4" s="2" customFormat="1" ht="25.5">
      <c r="A28" s="75">
        <v>23</v>
      </c>
      <c r="B28" s="34" t="s">
        <v>48</v>
      </c>
      <c r="C28" s="622">
        <v>0</v>
      </c>
      <c r="D28" s="610"/>
    </row>
    <row r="29" spans="1:4" s="2" customFormat="1">
      <c r="A29" s="75">
        <v>24</v>
      </c>
      <c r="B29" s="40" t="s">
        <v>22</v>
      </c>
      <c r="C29" s="623">
        <f>C6-C12</f>
        <v>3966900799.7182999</v>
      </c>
      <c r="D29" s="610"/>
    </row>
    <row r="30" spans="1:4" s="2" customFormat="1">
      <c r="A30" s="77"/>
      <c r="B30" s="35"/>
      <c r="C30" s="622">
        <v>0</v>
      </c>
      <c r="D30" s="610"/>
    </row>
    <row r="31" spans="1:4" s="2" customFormat="1">
      <c r="A31" s="77">
        <v>25</v>
      </c>
      <c r="B31" s="40" t="s">
        <v>49</v>
      </c>
      <c r="C31" s="623">
        <f>C32+C35</f>
        <v>535660000</v>
      </c>
      <c r="D31" s="610"/>
    </row>
    <row r="32" spans="1:4" s="2" customFormat="1">
      <c r="A32" s="77">
        <v>26</v>
      </c>
      <c r="B32" s="31" t="s">
        <v>50</v>
      </c>
      <c r="C32" s="624">
        <f>C33+C34</f>
        <v>535660000</v>
      </c>
      <c r="D32" s="610"/>
    </row>
    <row r="33" spans="1:4" s="2" customFormat="1">
      <c r="A33" s="77">
        <v>27</v>
      </c>
      <c r="B33" s="106" t="s">
        <v>51</v>
      </c>
      <c r="C33" s="622">
        <v>0</v>
      </c>
      <c r="D33" s="610"/>
    </row>
    <row r="34" spans="1:4" s="2" customFormat="1">
      <c r="A34" s="77">
        <v>28</v>
      </c>
      <c r="B34" s="106" t="s">
        <v>52</v>
      </c>
      <c r="C34" s="622">
        <v>535660000</v>
      </c>
      <c r="D34" s="610"/>
    </row>
    <row r="35" spans="1:4" s="2" customFormat="1">
      <c r="A35" s="77">
        <v>29</v>
      </c>
      <c r="B35" s="31" t="s">
        <v>53</v>
      </c>
      <c r="C35" s="622">
        <v>0</v>
      </c>
      <c r="D35" s="610"/>
    </row>
    <row r="36" spans="1:4" s="2" customFormat="1">
      <c r="A36" s="77">
        <v>30</v>
      </c>
      <c r="B36" s="40" t="s">
        <v>54</v>
      </c>
      <c r="C36" s="623">
        <f>SUM(C37:C41)</f>
        <v>0</v>
      </c>
      <c r="D36" s="610"/>
    </row>
    <row r="37" spans="1:4" s="2" customFormat="1">
      <c r="A37" s="77">
        <v>31</v>
      </c>
      <c r="B37" s="32" t="s">
        <v>55</v>
      </c>
      <c r="C37" s="622">
        <v>0</v>
      </c>
      <c r="D37" s="610"/>
    </row>
    <row r="38" spans="1:4" s="2" customFormat="1">
      <c r="A38" s="77">
        <v>32</v>
      </c>
      <c r="B38" s="33" t="s">
        <v>56</v>
      </c>
      <c r="C38" s="622">
        <v>0</v>
      </c>
      <c r="D38" s="610"/>
    </row>
    <row r="39" spans="1:4" s="2" customFormat="1" ht="25.5">
      <c r="A39" s="77">
        <v>33</v>
      </c>
      <c r="B39" s="32" t="s">
        <v>57</v>
      </c>
      <c r="C39" s="622">
        <v>0</v>
      </c>
      <c r="D39" s="610"/>
    </row>
    <row r="40" spans="1:4" s="2" customFormat="1" ht="25.5">
      <c r="A40" s="77">
        <v>34</v>
      </c>
      <c r="B40" s="32" t="s">
        <v>45</v>
      </c>
      <c r="C40" s="622">
        <v>0</v>
      </c>
      <c r="D40" s="610"/>
    </row>
    <row r="41" spans="1:4" s="2" customFormat="1" ht="25.5">
      <c r="A41" s="77">
        <v>35</v>
      </c>
      <c r="B41" s="34" t="s">
        <v>58</v>
      </c>
      <c r="C41" s="622">
        <v>0</v>
      </c>
      <c r="D41" s="610"/>
    </row>
    <row r="42" spans="1:4" s="2" customFormat="1">
      <c r="A42" s="77">
        <v>36</v>
      </c>
      <c r="B42" s="40" t="s">
        <v>23</v>
      </c>
      <c r="C42" s="623">
        <f>C31-C36</f>
        <v>535660000</v>
      </c>
      <c r="D42" s="610"/>
    </row>
    <row r="43" spans="1:4" s="2" customFormat="1">
      <c r="A43" s="77"/>
      <c r="B43" s="35"/>
      <c r="C43" s="622">
        <v>0</v>
      </c>
      <c r="D43" s="610"/>
    </row>
    <row r="44" spans="1:4" s="2" customFormat="1">
      <c r="A44" s="77">
        <v>37</v>
      </c>
      <c r="B44" s="41" t="s">
        <v>59</v>
      </c>
      <c r="C44" s="623">
        <f>SUM(C45:C47)</f>
        <v>556135603.5</v>
      </c>
      <c r="D44" s="610"/>
    </row>
    <row r="45" spans="1:4" s="2" customFormat="1">
      <c r="A45" s="77">
        <v>38</v>
      </c>
      <c r="B45" s="31" t="s">
        <v>60</v>
      </c>
      <c r="C45" s="695">
        <v>556135603.5</v>
      </c>
      <c r="D45" s="610"/>
    </row>
    <row r="46" spans="1:4" s="2" customFormat="1">
      <c r="A46" s="77">
        <v>39</v>
      </c>
      <c r="B46" s="31" t="s">
        <v>61</v>
      </c>
      <c r="C46" s="622">
        <v>0</v>
      </c>
      <c r="D46" s="610"/>
    </row>
    <row r="47" spans="1:4" s="2" customFormat="1">
      <c r="A47" s="77">
        <v>40</v>
      </c>
      <c r="B47" s="679" t="s">
        <v>725</v>
      </c>
      <c r="C47" s="622">
        <v>0</v>
      </c>
      <c r="D47" s="610"/>
    </row>
    <row r="48" spans="1:4" s="2" customFormat="1">
      <c r="A48" s="77">
        <v>41</v>
      </c>
      <c r="B48" s="41" t="s">
        <v>62</v>
      </c>
      <c r="C48" s="623">
        <f>SUM(C49:C52)</f>
        <v>0</v>
      </c>
      <c r="D48" s="610"/>
    </row>
    <row r="49" spans="1:4" s="2" customFormat="1">
      <c r="A49" s="77">
        <v>42</v>
      </c>
      <c r="B49" s="32" t="s">
        <v>63</v>
      </c>
      <c r="C49" s="622">
        <v>0</v>
      </c>
      <c r="D49" s="610"/>
    </row>
    <row r="50" spans="1:4" s="2" customFormat="1">
      <c r="A50" s="77">
        <v>43</v>
      </c>
      <c r="B50" s="33" t="s">
        <v>64</v>
      </c>
      <c r="C50" s="622">
        <v>0</v>
      </c>
      <c r="D50" s="610"/>
    </row>
    <row r="51" spans="1:4" s="2" customFormat="1" ht="25.5">
      <c r="A51" s="77">
        <v>44</v>
      </c>
      <c r="B51" s="32" t="s">
        <v>65</v>
      </c>
      <c r="C51" s="622">
        <v>0</v>
      </c>
      <c r="D51" s="610"/>
    </row>
    <row r="52" spans="1:4" s="2" customFormat="1" ht="25.5">
      <c r="A52" s="77">
        <v>45</v>
      </c>
      <c r="B52" s="32" t="s">
        <v>45</v>
      </c>
      <c r="C52" s="622">
        <v>0</v>
      </c>
      <c r="D52" s="610"/>
    </row>
    <row r="53" spans="1:4" s="2" customFormat="1" ht="15.75" thickBot="1">
      <c r="A53" s="77">
        <v>46</v>
      </c>
      <c r="B53" s="78" t="s">
        <v>24</v>
      </c>
      <c r="C53" s="625">
        <f>C44-C48</f>
        <v>556135603.5</v>
      </c>
      <c r="D53" s="610"/>
    </row>
    <row r="56" spans="1:4">
      <c r="B56" s="1" t="s">
        <v>141</v>
      </c>
    </row>
  </sheetData>
  <dataValidations count="1">
    <dataValidation operator="lessThanOrEqual" allowBlank="1" showInputMessage="1" showErrorMessage="1" errorTitle="Should be negative number" error="Should be whole negative number or 0" sqref="C29 C31:C32 C36 C42 C44:C45 C48 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tabSelected="1" zoomScale="85" zoomScaleNormal="85" workbookViewId="0">
      <selection activeCell="P19" sqref="P19"/>
    </sheetView>
  </sheetViews>
  <sheetFormatPr defaultColWidth="9.28515625" defaultRowHeight="12.75"/>
  <cols>
    <col min="1" max="1" width="10.7109375" style="1" bestFit="1" customWidth="1"/>
    <col min="2" max="2" width="59" style="1" customWidth="1"/>
    <col min="3" max="3" width="16.7109375" style="1" bestFit="1" customWidth="1"/>
    <col min="4" max="4" width="22.28515625" style="1" customWidth="1"/>
    <col min="5" max="16384" width="9.28515625" style="1"/>
  </cols>
  <sheetData>
    <row r="1" spans="1:8" ht="15">
      <c r="A1" s="10" t="s">
        <v>108</v>
      </c>
      <c r="B1" s="9" t="str">
        <f>Info!C2</f>
        <v>სს თიბისი ბანკი</v>
      </c>
    </row>
    <row r="2" spans="1:8" s="10" customFormat="1" ht="15.75" customHeight="1">
      <c r="A2" s="10" t="s">
        <v>109</v>
      </c>
      <c r="B2" s="309">
        <f>'1. key ratios'!B2</f>
        <v>45199</v>
      </c>
    </row>
    <row r="3" spans="1:8" s="10" customFormat="1" ht="15.75" customHeight="1"/>
    <row r="4" spans="1:8" ht="13.5" thickBot="1">
      <c r="A4" s="1" t="s">
        <v>357</v>
      </c>
      <c r="B4" s="227" t="s">
        <v>358</v>
      </c>
    </row>
    <row r="5" spans="1:8" s="27" customFormat="1">
      <c r="A5" s="729" t="s">
        <v>359</v>
      </c>
      <c r="B5" s="730"/>
      <c r="C5" s="217" t="s">
        <v>360</v>
      </c>
      <c r="D5" s="218" t="s">
        <v>361</v>
      </c>
    </row>
    <row r="6" spans="1:8" s="228" customFormat="1">
      <c r="A6" s="219">
        <v>1</v>
      </c>
      <c r="B6" s="220" t="s">
        <v>362</v>
      </c>
      <c r="C6" s="220"/>
      <c r="D6" s="221"/>
    </row>
    <row r="7" spans="1:8" s="228" customFormat="1">
      <c r="A7" s="222" t="s">
        <v>363</v>
      </c>
      <c r="B7" s="223" t="s">
        <v>364</v>
      </c>
      <c r="C7" s="272">
        <v>4.4999999999999998E-2</v>
      </c>
      <c r="D7" s="626">
        <v>1020075075.2381339</v>
      </c>
      <c r="G7" s="628"/>
      <c r="H7" s="628"/>
    </row>
    <row r="8" spans="1:8" s="228" customFormat="1">
      <c r="A8" s="222" t="s">
        <v>365</v>
      </c>
      <c r="B8" s="223" t="s">
        <v>366</v>
      </c>
      <c r="C8" s="272">
        <v>0.06</v>
      </c>
      <c r="D8" s="626">
        <v>1360100100.317512</v>
      </c>
      <c r="G8" s="628"/>
      <c r="H8" s="628"/>
    </row>
    <row r="9" spans="1:8" s="228" customFormat="1">
      <c r="A9" s="222" t="s">
        <v>367</v>
      </c>
      <c r="B9" s="223" t="s">
        <v>368</v>
      </c>
      <c r="C9" s="272">
        <v>0.08</v>
      </c>
      <c r="D9" s="626">
        <v>1813466800.4233494</v>
      </c>
      <c r="G9" s="628"/>
      <c r="H9" s="628"/>
    </row>
    <row r="10" spans="1:8" s="228" customFormat="1">
      <c r="A10" s="219" t="s">
        <v>369</v>
      </c>
      <c r="B10" s="220" t="s">
        <v>370</v>
      </c>
      <c r="C10" s="273"/>
      <c r="D10" s="270"/>
      <c r="G10" s="628"/>
      <c r="H10" s="628"/>
    </row>
    <row r="11" spans="1:8" s="229" customFormat="1">
      <c r="A11" s="224" t="s">
        <v>371</v>
      </c>
      <c r="B11" s="225" t="s">
        <v>433</v>
      </c>
      <c r="C11" s="272">
        <v>2.5000000000000001E-2</v>
      </c>
      <c r="D11" s="626">
        <v>566708375.13229668</v>
      </c>
      <c r="G11" s="628"/>
      <c r="H11" s="628"/>
    </row>
    <row r="12" spans="1:8" s="229" customFormat="1">
      <c r="A12" s="224" t="s">
        <v>372</v>
      </c>
      <c r="B12" s="225" t="s">
        <v>373</v>
      </c>
      <c r="C12" s="272">
        <v>0</v>
      </c>
      <c r="D12" s="626">
        <v>0</v>
      </c>
      <c r="G12" s="628"/>
      <c r="H12" s="628"/>
    </row>
    <row r="13" spans="1:8" s="229" customFormat="1">
      <c r="A13" s="224" t="s">
        <v>374</v>
      </c>
      <c r="B13" s="225" t="s">
        <v>375</v>
      </c>
      <c r="C13" s="272">
        <v>2.5000000000000001E-2</v>
      </c>
      <c r="D13" s="626">
        <v>566708375.13229668</v>
      </c>
      <c r="G13" s="628"/>
      <c r="H13" s="628"/>
    </row>
    <row r="14" spans="1:8" s="228" customFormat="1">
      <c r="A14" s="219" t="s">
        <v>376</v>
      </c>
      <c r="B14" s="220" t="s">
        <v>431</v>
      </c>
      <c r="C14" s="275"/>
      <c r="D14" s="270"/>
      <c r="G14" s="628"/>
      <c r="H14" s="628"/>
    </row>
    <row r="15" spans="1:8" s="228" customFormat="1">
      <c r="A15" s="239" t="s">
        <v>379</v>
      </c>
      <c r="B15" s="225" t="s">
        <v>432</v>
      </c>
      <c r="C15" s="272">
        <v>4.8793855597338391E-2</v>
      </c>
      <c r="D15" s="626">
        <v>1106075464.8803024</v>
      </c>
      <c r="G15" s="628"/>
      <c r="H15" s="628"/>
    </row>
    <row r="16" spans="1:8" s="228" customFormat="1">
      <c r="A16" s="239" t="s">
        <v>380</v>
      </c>
      <c r="B16" s="225" t="s">
        <v>382</v>
      </c>
      <c r="C16" s="272">
        <v>5.7541435409673714E-2</v>
      </c>
      <c r="D16" s="626">
        <v>1304368534.5518475</v>
      </c>
      <c r="G16" s="628"/>
      <c r="H16" s="628"/>
    </row>
    <row r="17" spans="1:8" s="228" customFormat="1">
      <c r="A17" s="239" t="s">
        <v>381</v>
      </c>
      <c r="B17" s="225" t="s">
        <v>429</v>
      </c>
      <c r="C17" s="272">
        <v>6.9051408846957041E-2</v>
      </c>
      <c r="D17" s="626">
        <v>1565280468.3301966</v>
      </c>
      <c r="G17" s="628"/>
      <c r="H17" s="628"/>
    </row>
    <row r="18" spans="1:8" s="27" customFormat="1">
      <c r="A18" s="731" t="s">
        <v>430</v>
      </c>
      <c r="B18" s="732"/>
      <c r="C18" s="276" t="s">
        <v>360</v>
      </c>
      <c r="D18" s="271" t="s">
        <v>361</v>
      </c>
      <c r="G18" s="628"/>
      <c r="H18" s="628"/>
    </row>
    <row r="19" spans="1:8" s="228" customFormat="1">
      <c r="A19" s="226">
        <v>4</v>
      </c>
      <c r="B19" s="225" t="s">
        <v>22</v>
      </c>
      <c r="C19" s="274">
        <v>0.1437938555973384</v>
      </c>
      <c r="D19" s="627">
        <v>3259567290.3830299</v>
      </c>
      <c r="G19" s="628"/>
      <c r="H19" s="628"/>
    </row>
    <row r="20" spans="1:8" s="228" customFormat="1">
      <c r="A20" s="226">
        <v>5</v>
      </c>
      <c r="B20" s="225" t="s">
        <v>86</v>
      </c>
      <c r="C20" s="274">
        <v>0.1675414354096737</v>
      </c>
      <c r="D20" s="627">
        <v>3797885385.1339526</v>
      </c>
      <c r="G20" s="628"/>
      <c r="H20" s="628"/>
    </row>
    <row r="21" spans="1:8" s="228" customFormat="1" ht="13.5" thickBot="1">
      <c r="A21" s="230" t="s">
        <v>377</v>
      </c>
      <c r="B21" s="231" t="s">
        <v>85</v>
      </c>
      <c r="C21" s="274">
        <v>0.19905140884695705</v>
      </c>
      <c r="D21" s="627">
        <v>4512164019.0181398</v>
      </c>
      <c r="G21" s="628"/>
      <c r="H21" s="628"/>
    </row>
    <row r="23" spans="1:8" ht="63.75">
      <c r="B23" s="14"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69"/>
  <sheetViews>
    <sheetView zoomScale="85" zoomScaleNormal="85" workbookViewId="0">
      <pane xSplit="1" ySplit="5" topLeftCell="B6" activePane="bottomRight" state="frozen"/>
      <selection pane="topRight" activeCell="B1" sqref="B1"/>
      <selection pane="bottomLeft" activeCell="A5" sqref="A5"/>
      <selection pane="bottomRight" activeCell="B6" sqref="B6"/>
    </sheetView>
  </sheetViews>
  <sheetFormatPr defaultRowHeight="15.75"/>
  <cols>
    <col min="1" max="1" width="10.7109375" style="28" customWidth="1"/>
    <col min="2" max="2" width="91.7109375" style="28" customWidth="1"/>
    <col min="3" max="3" width="53.28515625" style="28" customWidth="1"/>
    <col min="4" max="4" width="32.28515625" style="28" customWidth="1"/>
    <col min="5" max="5" width="9.42578125" customWidth="1"/>
  </cols>
  <sheetData>
    <row r="1" spans="1:6">
      <c r="A1" s="10" t="s">
        <v>108</v>
      </c>
      <c r="B1" s="11" t="str">
        <f>Info!C2</f>
        <v>სს თიბისი ბანკი</v>
      </c>
      <c r="E1" s="1"/>
      <c r="F1" s="1"/>
    </row>
    <row r="2" spans="1:6" s="10" customFormat="1" ht="15.75" customHeight="1">
      <c r="A2" s="10" t="s">
        <v>109</v>
      </c>
      <c r="B2" s="309">
        <f>'1. key ratios'!B2</f>
        <v>45199</v>
      </c>
    </row>
    <row r="3" spans="1:6" s="10" customFormat="1" ht="15.75" customHeight="1">
      <c r="A3" s="17"/>
    </row>
    <row r="4" spans="1:6" s="10" customFormat="1" ht="15.75" customHeight="1" thickBot="1">
      <c r="A4" s="10" t="s">
        <v>258</v>
      </c>
      <c r="B4" s="128" t="s">
        <v>172</v>
      </c>
      <c r="D4" s="129" t="s">
        <v>87</v>
      </c>
    </row>
    <row r="5" spans="1:6" ht="25.5">
      <c r="A5" s="83" t="s">
        <v>25</v>
      </c>
      <c r="B5" s="84" t="s">
        <v>144</v>
      </c>
      <c r="C5" s="630" t="s">
        <v>858</v>
      </c>
      <c r="D5" s="631" t="s">
        <v>173</v>
      </c>
    </row>
    <row r="6" spans="1:6">
      <c r="A6" s="409">
        <v>1</v>
      </c>
      <c r="B6" s="372" t="s">
        <v>843</v>
      </c>
      <c r="C6" s="632">
        <f>SUM(C7:C9)</f>
        <v>4426729477.2600002</v>
      </c>
      <c r="D6" s="633"/>
      <c r="E6" s="3"/>
    </row>
    <row r="7" spans="1:6">
      <c r="A7" s="409">
        <v>1.1000000000000001</v>
      </c>
      <c r="B7" s="373" t="s">
        <v>96</v>
      </c>
      <c r="C7" s="428">
        <v>844116231.20000005</v>
      </c>
      <c r="D7" s="79">
        <v>0</v>
      </c>
      <c r="E7" s="3"/>
    </row>
    <row r="8" spans="1:6">
      <c r="A8" s="409">
        <v>1.2</v>
      </c>
      <c r="B8" s="373" t="s">
        <v>97</v>
      </c>
      <c r="C8" s="428">
        <v>2159063344.9499998</v>
      </c>
      <c r="D8" s="79">
        <v>0</v>
      </c>
      <c r="E8" s="3"/>
    </row>
    <row r="9" spans="1:6">
      <c r="A9" s="409">
        <v>1.3</v>
      </c>
      <c r="B9" s="373" t="s">
        <v>98</v>
      </c>
      <c r="C9" s="428">
        <v>1423549901.1100001</v>
      </c>
      <c r="D9" s="79">
        <v>0</v>
      </c>
      <c r="E9" s="3"/>
    </row>
    <row r="10" spans="1:6">
      <c r="A10" s="409">
        <v>2</v>
      </c>
      <c r="B10" s="374" t="s">
        <v>730</v>
      </c>
      <c r="C10" s="428">
        <v>102797683.75999999</v>
      </c>
      <c r="D10" s="79">
        <v>0</v>
      </c>
      <c r="E10" s="3"/>
    </row>
    <row r="11" spans="1:6">
      <c r="A11" s="409">
        <v>2.1</v>
      </c>
      <c r="B11" s="375" t="s">
        <v>731</v>
      </c>
      <c r="C11" s="428">
        <v>102797683.75999999</v>
      </c>
      <c r="D11" s="80">
        <v>0</v>
      </c>
      <c r="E11" s="3"/>
    </row>
    <row r="12" spans="1:6" ht="23.65" customHeight="1">
      <c r="A12" s="409">
        <v>3</v>
      </c>
      <c r="B12" s="376" t="s">
        <v>732</v>
      </c>
      <c r="C12" s="428">
        <v>0</v>
      </c>
      <c r="D12" s="80">
        <v>0</v>
      </c>
      <c r="E12" s="3"/>
    </row>
    <row r="13" spans="1:6" ht="22.9" customHeight="1">
      <c r="A13" s="409">
        <v>4</v>
      </c>
      <c r="B13" s="377" t="s">
        <v>733</v>
      </c>
      <c r="C13" s="428">
        <v>0</v>
      </c>
      <c r="D13" s="80">
        <v>0</v>
      </c>
      <c r="E13" s="3"/>
    </row>
    <row r="14" spans="1:6">
      <c r="A14" s="409">
        <v>5</v>
      </c>
      <c r="B14" s="377" t="s">
        <v>734</v>
      </c>
      <c r="C14" s="431">
        <f>SUM(C15:C17)</f>
        <v>3095760940.8899999</v>
      </c>
      <c r="D14" s="80"/>
      <c r="E14" s="3"/>
    </row>
    <row r="15" spans="1:6">
      <c r="A15" s="409">
        <v>5.0999999999999996</v>
      </c>
      <c r="B15" s="378" t="s">
        <v>735</v>
      </c>
      <c r="C15" s="428">
        <v>671229.43999999994</v>
      </c>
      <c r="D15" s="80">
        <v>0</v>
      </c>
      <c r="E15" s="3"/>
    </row>
    <row r="16" spans="1:6">
      <c r="A16" s="409">
        <v>5.2</v>
      </c>
      <c r="B16" s="378" t="s">
        <v>569</v>
      </c>
      <c r="C16" s="428">
        <v>3095089711.4499998</v>
      </c>
      <c r="D16" s="79">
        <v>0</v>
      </c>
      <c r="E16" s="3"/>
    </row>
    <row r="17" spans="1:5">
      <c r="A17" s="409">
        <v>5.3</v>
      </c>
      <c r="B17" s="378" t="s">
        <v>736</v>
      </c>
      <c r="C17" s="428">
        <v>0</v>
      </c>
      <c r="D17" s="79">
        <v>0</v>
      </c>
      <c r="E17" s="3"/>
    </row>
    <row r="18" spans="1:5">
      <c r="A18" s="409">
        <v>6</v>
      </c>
      <c r="B18" s="376" t="s">
        <v>737</v>
      </c>
      <c r="C18" s="432">
        <f>SUM(C19:C20)</f>
        <v>19391666768.700001</v>
      </c>
      <c r="D18" s="79"/>
      <c r="E18" s="3"/>
    </row>
    <row r="19" spans="1:5">
      <c r="A19" s="409">
        <v>6.1</v>
      </c>
      <c r="B19" s="378" t="s">
        <v>569</v>
      </c>
      <c r="C19" s="429">
        <v>0</v>
      </c>
      <c r="D19" s="79">
        <v>0</v>
      </c>
      <c r="E19" s="3"/>
    </row>
    <row r="20" spans="1:5">
      <c r="A20" s="409">
        <v>6.2</v>
      </c>
      <c r="B20" s="378" t="s">
        <v>736</v>
      </c>
      <c r="C20" s="429">
        <v>19391666768.700001</v>
      </c>
      <c r="D20" s="79">
        <v>0</v>
      </c>
      <c r="E20" s="3"/>
    </row>
    <row r="21" spans="1:5">
      <c r="A21" s="409">
        <v>7</v>
      </c>
      <c r="B21" s="379" t="s">
        <v>738</v>
      </c>
      <c r="C21" s="429">
        <v>34257553.230000004</v>
      </c>
      <c r="D21" s="79">
        <v>0</v>
      </c>
      <c r="E21" s="3"/>
    </row>
    <row r="22" spans="1:5">
      <c r="A22" s="409">
        <v>8</v>
      </c>
      <c r="B22" s="380" t="s">
        <v>739</v>
      </c>
      <c r="C22" s="429">
        <v>0</v>
      </c>
      <c r="D22" s="79">
        <v>0</v>
      </c>
      <c r="E22" s="3"/>
    </row>
    <row r="23" spans="1:5">
      <c r="A23" s="409">
        <v>9</v>
      </c>
      <c r="B23" s="377" t="s">
        <v>740</v>
      </c>
      <c r="C23" s="432">
        <f>SUM(C24:C25)</f>
        <v>559683707.41999984</v>
      </c>
      <c r="D23" s="634"/>
      <c r="E23" s="3"/>
    </row>
    <row r="24" spans="1:5">
      <c r="A24" s="409">
        <v>9.1</v>
      </c>
      <c r="B24" s="381" t="s">
        <v>741</v>
      </c>
      <c r="C24" s="430">
        <v>539910864.2299999</v>
      </c>
      <c r="D24" s="81">
        <v>0</v>
      </c>
      <c r="E24" s="3"/>
    </row>
    <row r="25" spans="1:5">
      <c r="A25" s="409">
        <v>9.1999999999999993</v>
      </c>
      <c r="B25" s="381" t="s">
        <v>742</v>
      </c>
      <c r="C25" s="430">
        <v>19772843.189999998</v>
      </c>
      <c r="D25" s="635">
        <v>0</v>
      </c>
      <c r="E25" s="3"/>
    </row>
    <row r="26" spans="1:5">
      <c r="A26" s="409">
        <v>10</v>
      </c>
      <c r="B26" s="377" t="s">
        <v>36</v>
      </c>
      <c r="C26" s="433">
        <f>SUM(C27:C28)</f>
        <v>334097341.98000002</v>
      </c>
      <c r="D26" s="642" t="s">
        <v>990</v>
      </c>
      <c r="E26" s="3"/>
    </row>
    <row r="27" spans="1:5">
      <c r="A27" s="409">
        <v>10.1</v>
      </c>
      <c r="B27" s="381" t="s">
        <v>743</v>
      </c>
      <c r="C27" s="428">
        <v>27502089.170000002</v>
      </c>
      <c r="D27" s="79">
        <v>0</v>
      </c>
      <c r="E27" s="3"/>
    </row>
    <row r="28" spans="1:5">
      <c r="A28" s="409">
        <v>10.199999999999999</v>
      </c>
      <c r="B28" s="381" t="s">
        <v>744</v>
      </c>
      <c r="C28" s="428">
        <v>306595252.81</v>
      </c>
      <c r="D28" s="79">
        <v>0</v>
      </c>
      <c r="E28" s="3"/>
    </row>
    <row r="29" spans="1:5">
      <c r="A29" s="409">
        <v>11</v>
      </c>
      <c r="B29" s="377" t="s">
        <v>745</v>
      </c>
      <c r="C29" s="432">
        <f>SUM(C30:C31)</f>
        <v>13890056.640000001</v>
      </c>
      <c r="D29" s="79"/>
      <c r="E29" s="3"/>
    </row>
    <row r="30" spans="1:5">
      <c r="A30" s="409">
        <v>11.1</v>
      </c>
      <c r="B30" s="381" t="s">
        <v>746</v>
      </c>
      <c r="C30" s="428">
        <v>13890056.640000001</v>
      </c>
      <c r="D30" s="79">
        <v>0</v>
      </c>
      <c r="E30" s="3"/>
    </row>
    <row r="31" spans="1:5">
      <c r="A31" s="409">
        <v>11.2</v>
      </c>
      <c r="B31" s="381" t="s">
        <v>747</v>
      </c>
      <c r="C31" s="428">
        <v>0</v>
      </c>
      <c r="D31" s="79">
        <v>0</v>
      </c>
      <c r="E31" s="3"/>
    </row>
    <row r="32" spans="1:5">
      <c r="A32" s="409">
        <v>13</v>
      </c>
      <c r="B32" s="377" t="s">
        <v>99</v>
      </c>
      <c r="C32" s="428">
        <v>578605367.59000003</v>
      </c>
      <c r="D32" s="79">
        <v>0</v>
      </c>
      <c r="E32" s="3"/>
    </row>
    <row r="33" spans="1:5">
      <c r="A33" s="409">
        <v>13.1</v>
      </c>
      <c r="B33" s="382" t="s">
        <v>748</v>
      </c>
      <c r="C33" s="428">
        <v>277871766.55000001</v>
      </c>
      <c r="D33" s="79">
        <v>0</v>
      </c>
      <c r="E33" s="3"/>
    </row>
    <row r="34" spans="1:5">
      <c r="A34" s="409">
        <v>13.2</v>
      </c>
      <c r="B34" s="382" t="s">
        <v>749</v>
      </c>
      <c r="C34" s="428">
        <v>0</v>
      </c>
      <c r="D34" s="81">
        <v>0</v>
      </c>
      <c r="E34" s="3"/>
    </row>
    <row r="35" spans="1:5">
      <c r="A35" s="409">
        <v>14</v>
      </c>
      <c r="B35" s="383" t="s">
        <v>750</v>
      </c>
      <c r="C35" s="434">
        <f>SUM(C6,C10,C12,C13,C14,C18,C21,C22,C23,C26,C29,C32)</f>
        <v>28537488897.469997</v>
      </c>
      <c r="D35" s="81"/>
      <c r="E35" s="3"/>
    </row>
    <row r="36" spans="1:5">
      <c r="A36" s="409"/>
      <c r="B36" s="384" t="s">
        <v>104</v>
      </c>
      <c r="C36" s="644">
        <v>0</v>
      </c>
      <c r="D36" s="82">
        <v>0</v>
      </c>
      <c r="E36" s="3"/>
    </row>
    <row r="37" spans="1:5">
      <c r="A37" s="409">
        <v>15</v>
      </c>
      <c r="B37" s="385" t="s">
        <v>751</v>
      </c>
      <c r="C37" s="636">
        <v>80285279.12999998</v>
      </c>
      <c r="D37" s="635">
        <v>0</v>
      </c>
      <c r="E37" s="3"/>
    </row>
    <row r="38" spans="1:5">
      <c r="A38" s="409">
        <v>15.1</v>
      </c>
      <c r="B38" s="386" t="s">
        <v>731</v>
      </c>
      <c r="C38" s="636">
        <v>80285279.12999998</v>
      </c>
      <c r="D38" s="79">
        <v>0</v>
      </c>
      <c r="E38" s="3"/>
    </row>
    <row r="39" spans="1:5" ht="21">
      <c r="A39" s="409">
        <v>16</v>
      </c>
      <c r="B39" s="379" t="s">
        <v>752</v>
      </c>
      <c r="C39" s="636">
        <v>0</v>
      </c>
      <c r="D39" s="79">
        <v>0</v>
      </c>
      <c r="E39" s="3"/>
    </row>
    <row r="40" spans="1:5">
      <c r="A40" s="409">
        <v>17</v>
      </c>
      <c r="B40" s="379" t="s">
        <v>753</v>
      </c>
      <c r="C40" s="432">
        <f>SUM(C41:C44)</f>
        <v>22476723869.599995</v>
      </c>
      <c r="D40" s="79"/>
      <c r="E40" s="3"/>
    </row>
    <row r="41" spans="1:5">
      <c r="A41" s="409">
        <v>17.100000000000001</v>
      </c>
      <c r="B41" s="387" t="s">
        <v>754</v>
      </c>
      <c r="C41" s="428">
        <v>18963719141.229996</v>
      </c>
      <c r="D41" s="79">
        <v>0</v>
      </c>
      <c r="E41" s="3"/>
    </row>
    <row r="42" spans="1:5">
      <c r="A42" s="422">
        <v>17.2</v>
      </c>
      <c r="B42" s="423" t="s">
        <v>100</v>
      </c>
      <c r="C42" s="428">
        <v>2595869865.1599998</v>
      </c>
      <c r="D42" s="81">
        <v>0</v>
      </c>
      <c r="E42" s="3"/>
    </row>
    <row r="43" spans="1:5">
      <c r="A43" s="409">
        <v>17.3</v>
      </c>
      <c r="B43" s="424" t="s">
        <v>755</v>
      </c>
      <c r="C43" s="428">
        <v>620622160.5</v>
      </c>
      <c r="D43" s="637">
        <v>0</v>
      </c>
      <c r="E43" s="3"/>
    </row>
    <row r="44" spans="1:5">
      <c r="A44" s="409">
        <v>17.399999999999999</v>
      </c>
      <c r="B44" s="424" t="s">
        <v>756</v>
      </c>
      <c r="C44" s="428">
        <v>296512702.70999998</v>
      </c>
      <c r="D44" s="637">
        <v>0</v>
      </c>
      <c r="E44" s="3"/>
    </row>
    <row r="45" spans="1:5">
      <c r="A45" s="409">
        <v>18</v>
      </c>
      <c r="B45" s="395" t="s">
        <v>757</v>
      </c>
      <c r="C45" s="428">
        <v>20381078.220000003</v>
      </c>
      <c r="D45" s="637">
        <v>0</v>
      </c>
      <c r="E45" s="3"/>
    </row>
    <row r="46" spans="1:5">
      <c r="A46" s="409">
        <v>19</v>
      </c>
      <c r="B46" s="395" t="s">
        <v>758</v>
      </c>
      <c r="C46" s="432">
        <f>SUM(C47:C48)</f>
        <v>128126238.91</v>
      </c>
      <c r="D46" s="637"/>
      <c r="E46" s="3"/>
    </row>
    <row r="47" spans="1:5">
      <c r="A47" s="409">
        <v>19.100000000000001</v>
      </c>
      <c r="B47" s="425" t="s">
        <v>759</v>
      </c>
      <c r="C47" s="428">
        <v>18272712.129999999</v>
      </c>
      <c r="D47" s="637">
        <v>0</v>
      </c>
      <c r="E47" s="3"/>
    </row>
    <row r="48" spans="1:5">
      <c r="A48" s="409">
        <v>19.2</v>
      </c>
      <c r="B48" s="425" t="s">
        <v>760</v>
      </c>
      <c r="C48" s="428">
        <v>109853526.78</v>
      </c>
      <c r="D48" s="637">
        <v>0</v>
      </c>
      <c r="E48" s="3"/>
    </row>
    <row r="49" spans="1:5">
      <c r="A49" s="409">
        <v>20</v>
      </c>
      <c r="B49" s="391" t="s">
        <v>101</v>
      </c>
      <c r="C49" s="428">
        <v>1314207597.1500001</v>
      </c>
      <c r="D49" s="637">
        <v>0</v>
      </c>
      <c r="E49" s="3"/>
    </row>
    <row r="50" spans="1:5">
      <c r="A50" s="409">
        <v>21</v>
      </c>
      <c r="B50" s="392" t="s">
        <v>89</v>
      </c>
      <c r="C50" s="428">
        <v>200755421.00999999</v>
      </c>
      <c r="D50" s="637">
        <v>0</v>
      </c>
      <c r="E50" s="3"/>
    </row>
    <row r="51" spans="1:5">
      <c r="A51" s="409">
        <v>21.1</v>
      </c>
      <c r="B51" s="388" t="s">
        <v>761</v>
      </c>
      <c r="C51" s="428">
        <v>221145142.94</v>
      </c>
      <c r="D51" s="637">
        <v>0</v>
      </c>
      <c r="E51" s="3"/>
    </row>
    <row r="52" spans="1:5">
      <c r="A52" s="409">
        <v>22</v>
      </c>
      <c r="B52" s="391" t="s">
        <v>762</v>
      </c>
      <c r="C52" s="432">
        <f>SUM(C37,C39,C40,C45,C46,C49,C50)</f>
        <v>24220479484.019997</v>
      </c>
      <c r="D52" s="637"/>
      <c r="E52" s="3"/>
    </row>
    <row r="53" spans="1:5">
      <c r="A53" s="409"/>
      <c r="B53" s="393" t="s">
        <v>763</v>
      </c>
      <c r="C53" s="638">
        <v>0</v>
      </c>
      <c r="D53" s="637">
        <v>0</v>
      </c>
      <c r="E53" s="3"/>
    </row>
    <row r="54" spans="1:5">
      <c r="A54" s="409">
        <v>23</v>
      </c>
      <c r="B54" s="391" t="s">
        <v>105</v>
      </c>
      <c r="C54" s="432">
        <v>21015907.690000001</v>
      </c>
      <c r="D54" s="642" t="s">
        <v>991</v>
      </c>
      <c r="E54" s="3"/>
    </row>
    <row r="55" spans="1:5">
      <c r="A55" s="409">
        <v>24</v>
      </c>
      <c r="B55" s="391" t="s">
        <v>764</v>
      </c>
      <c r="C55" s="639">
        <v>0</v>
      </c>
      <c r="D55" s="643">
        <v>0</v>
      </c>
      <c r="E55" s="3"/>
    </row>
    <row r="56" spans="1:5">
      <c r="A56" s="409">
        <v>25</v>
      </c>
      <c r="B56" s="391" t="s">
        <v>102</v>
      </c>
      <c r="C56" s="432">
        <v>521190199.20999998</v>
      </c>
      <c r="D56" s="642" t="s">
        <v>992</v>
      </c>
      <c r="E56" s="3"/>
    </row>
    <row r="57" spans="1:5">
      <c r="A57" s="409">
        <v>26</v>
      </c>
      <c r="B57" s="395" t="s">
        <v>765</v>
      </c>
      <c r="C57" s="639">
        <v>-100</v>
      </c>
      <c r="D57" s="643">
        <v>0</v>
      </c>
      <c r="E57" s="3"/>
    </row>
    <row r="58" spans="1:5">
      <c r="A58" s="409">
        <v>27</v>
      </c>
      <c r="B58" s="395" t="s">
        <v>766</v>
      </c>
      <c r="C58" s="432">
        <f>SUM(C59:C60)</f>
        <v>-93262627.140000001</v>
      </c>
      <c r="D58" s="642" t="s">
        <v>993</v>
      </c>
      <c r="E58" s="3"/>
    </row>
    <row r="59" spans="1:5">
      <c r="A59" s="409">
        <v>27.1</v>
      </c>
      <c r="B59" s="425" t="s">
        <v>767</v>
      </c>
      <c r="C59" s="428">
        <v>0</v>
      </c>
      <c r="D59" s="643">
        <v>0</v>
      </c>
      <c r="E59" s="3"/>
    </row>
    <row r="60" spans="1:5">
      <c r="A60" s="409">
        <v>27.2</v>
      </c>
      <c r="B60" s="424" t="s">
        <v>768</v>
      </c>
      <c r="C60" s="428">
        <v>-93262627.140000001</v>
      </c>
      <c r="D60" s="643">
        <v>0</v>
      </c>
      <c r="E60" s="3"/>
    </row>
    <row r="61" spans="1:5">
      <c r="A61" s="409">
        <v>28</v>
      </c>
      <c r="B61" s="392" t="s">
        <v>769</v>
      </c>
      <c r="C61" s="640">
        <v>0</v>
      </c>
      <c r="D61" s="643">
        <v>0</v>
      </c>
      <c r="E61" s="3"/>
    </row>
    <row r="62" spans="1:5">
      <c r="A62" s="409">
        <v>29</v>
      </c>
      <c r="B62" s="395" t="s">
        <v>770</v>
      </c>
      <c r="C62" s="432">
        <f>SUM(C63:C65)</f>
        <v>10862262.57</v>
      </c>
      <c r="D62" s="642" t="s">
        <v>994</v>
      </c>
      <c r="E62" s="3"/>
    </row>
    <row r="63" spans="1:5">
      <c r="A63" s="409">
        <v>29.1</v>
      </c>
      <c r="B63" s="426" t="s">
        <v>771</v>
      </c>
      <c r="C63" s="640">
        <v>0</v>
      </c>
      <c r="D63" s="643">
        <v>0</v>
      </c>
      <c r="E63" s="3"/>
    </row>
    <row r="64" spans="1:5" ht="24" customHeight="1">
      <c r="A64" s="409">
        <v>29.2</v>
      </c>
      <c r="B64" s="425" t="s">
        <v>772</v>
      </c>
      <c r="C64" s="640">
        <v>0</v>
      </c>
      <c r="D64" s="643">
        <v>0</v>
      </c>
      <c r="E64" s="3"/>
    </row>
    <row r="65" spans="1:5" ht="22.15" customHeight="1">
      <c r="A65" s="409">
        <v>29.3</v>
      </c>
      <c r="B65" s="427" t="s">
        <v>773</v>
      </c>
      <c r="C65" s="428">
        <v>10862262.57</v>
      </c>
      <c r="D65" s="643">
        <v>0</v>
      </c>
      <c r="E65" s="3"/>
    </row>
    <row r="66" spans="1:5">
      <c r="A66" s="409">
        <v>30</v>
      </c>
      <c r="B66" s="395" t="s">
        <v>103</v>
      </c>
      <c r="C66" s="428">
        <v>3857203770.7600007</v>
      </c>
      <c r="D66" s="642" t="s">
        <v>995</v>
      </c>
      <c r="E66" s="3"/>
    </row>
    <row r="67" spans="1:5">
      <c r="A67" s="409">
        <v>31</v>
      </c>
      <c r="B67" s="394" t="s">
        <v>774</v>
      </c>
      <c r="C67" s="432">
        <f>SUM(C54,C55,C56,C57,C58,C61,C62,C66)</f>
        <v>4317009413.0900011</v>
      </c>
      <c r="D67" s="643">
        <v>0</v>
      </c>
      <c r="E67" s="3"/>
    </row>
    <row r="68" spans="1:5">
      <c r="A68" s="409">
        <v>32</v>
      </c>
      <c r="B68" s="395" t="s">
        <v>775</v>
      </c>
      <c r="C68" s="432">
        <f>SUM(C52,C67)</f>
        <v>28537488897.109997</v>
      </c>
      <c r="D68" s="643">
        <v>0</v>
      </c>
      <c r="E68" s="3"/>
    </row>
    <row r="69" spans="1:5">
      <c r="C69" s="64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22"/>
  <sheetViews>
    <sheetView zoomScale="85" zoomScaleNormal="85" workbookViewId="0">
      <pane xSplit="2" ySplit="7" topLeftCell="C8" activePane="bottomRight" state="frozen"/>
      <selection pane="topRight" activeCell="C1" sqref="C1"/>
      <selection pane="bottomLeft" activeCell="A8" sqref="A8"/>
      <selection pane="bottomRight" activeCell="C8" sqref="C8"/>
    </sheetView>
  </sheetViews>
  <sheetFormatPr defaultColWidth="9.28515625" defaultRowHeight="12.75"/>
  <cols>
    <col min="1" max="1" width="10.5703125" style="1" bestFit="1" customWidth="1"/>
    <col min="2" max="2" width="97" style="1" bestFit="1" customWidth="1"/>
    <col min="3" max="3" width="15" style="1" bestFit="1" customWidth="1"/>
    <col min="4" max="4" width="13.28515625" style="1" bestFit="1" customWidth="1"/>
    <col min="5" max="5" width="13.7109375" style="1" bestFit="1" customWidth="1"/>
    <col min="6" max="6" width="13.28515625" style="1" bestFit="1" customWidth="1"/>
    <col min="7" max="7" width="15" style="1" bestFit="1" customWidth="1"/>
    <col min="8" max="8" width="13.28515625" style="1" bestFit="1" customWidth="1"/>
    <col min="9" max="9" width="12.7109375" style="1" bestFit="1" customWidth="1"/>
    <col min="10" max="10" width="13.7109375" style="1" bestFit="1" customWidth="1"/>
    <col min="11" max="11" width="15" style="1" bestFit="1" customWidth="1"/>
    <col min="12" max="12" width="13.7109375" style="1" bestFit="1" customWidth="1"/>
    <col min="13" max="13" width="16.140625" style="1" bestFit="1" customWidth="1"/>
    <col min="14" max="14" width="15" style="1" bestFit="1" customWidth="1"/>
    <col min="15" max="15" width="11.7109375" style="1" bestFit="1" customWidth="1"/>
    <col min="16" max="16" width="13.28515625" style="1" bestFit="1" customWidth="1"/>
    <col min="17" max="17" width="12.7109375" style="1" bestFit="1" customWidth="1"/>
    <col min="18" max="18" width="13.28515625" style="1" bestFit="1" customWidth="1"/>
    <col min="19" max="19" width="31.7109375" style="1" bestFit="1" customWidth="1"/>
    <col min="20" max="16384" width="9.28515625" style="6"/>
  </cols>
  <sheetData>
    <row r="1" spans="1:19">
      <c r="A1" s="1" t="s">
        <v>108</v>
      </c>
      <c r="B1" s="1" t="str">
        <f>Info!C2</f>
        <v>სს თიბისი ბანკი</v>
      </c>
    </row>
    <row r="2" spans="1:19">
      <c r="A2" s="1" t="s">
        <v>109</v>
      </c>
      <c r="B2" s="309">
        <f>'1. key ratios'!B2</f>
        <v>45199</v>
      </c>
    </row>
    <row r="4" spans="1:19" ht="26.25" thickBot="1">
      <c r="A4" s="27" t="s">
        <v>259</v>
      </c>
      <c r="B4" s="176" t="s">
        <v>294</v>
      </c>
    </row>
    <row r="5" spans="1:19">
      <c r="A5" s="70"/>
      <c r="B5" s="72"/>
      <c r="C5" s="64" t="s">
        <v>0</v>
      </c>
      <c r="D5" s="64" t="s">
        <v>1</v>
      </c>
      <c r="E5" s="64" t="s">
        <v>2</v>
      </c>
      <c r="F5" s="64" t="s">
        <v>3</v>
      </c>
      <c r="G5" s="64" t="s">
        <v>4</v>
      </c>
      <c r="H5" s="64" t="s">
        <v>5</v>
      </c>
      <c r="I5" s="64" t="s">
        <v>145</v>
      </c>
      <c r="J5" s="64" t="s">
        <v>146</v>
      </c>
      <c r="K5" s="64" t="s">
        <v>147</v>
      </c>
      <c r="L5" s="64" t="s">
        <v>148</v>
      </c>
      <c r="M5" s="64" t="s">
        <v>149</v>
      </c>
      <c r="N5" s="64" t="s">
        <v>150</v>
      </c>
      <c r="O5" s="64" t="s">
        <v>281</v>
      </c>
      <c r="P5" s="64" t="s">
        <v>282</v>
      </c>
      <c r="Q5" s="64" t="s">
        <v>283</v>
      </c>
      <c r="R5" s="172" t="s">
        <v>284</v>
      </c>
      <c r="S5" s="65" t="s">
        <v>285</v>
      </c>
    </row>
    <row r="6" spans="1:19" ht="46.5" customHeight="1">
      <c r="A6" s="85"/>
      <c r="B6" s="737" t="s">
        <v>286</v>
      </c>
      <c r="C6" s="735">
        <v>0</v>
      </c>
      <c r="D6" s="736"/>
      <c r="E6" s="735">
        <v>0.2</v>
      </c>
      <c r="F6" s="736"/>
      <c r="G6" s="735">
        <v>0.35</v>
      </c>
      <c r="H6" s="736"/>
      <c r="I6" s="735">
        <v>0.5</v>
      </c>
      <c r="J6" s="736"/>
      <c r="K6" s="735">
        <v>0.75</v>
      </c>
      <c r="L6" s="736"/>
      <c r="M6" s="735">
        <v>1</v>
      </c>
      <c r="N6" s="736"/>
      <c r="O6" s="735">
        <v>1.5</v>
      </c>
      <c r="P6" s="736"/>
      <c r="Q6" s="735">
        <v>2.5</v>
      </c>
      <c r="R6" s="736"/>
      <c r="S6" s="733" t="s">
        <v>156</v>
      </c>
    </row>
    <row r="7" spans="1:19">
      <c r="A7" s="85"/>
      <c r="B7" s="738"/>
      <c r="C7" s="175" t="s">
        <v>279</v>
      </c>
      <c r="D7" s="175" t="s">
        <v>280</v>
      </c>
      <c r="E7" s="175" t="s">
        <v>279</v>
      </c>
      <c r="F7" s="175" t="s">
        <v>280</v>
      </c>
      <c r="G7" s="175" t="s">
        <v>279</v>
      </c>
      <c r="H7" s="175" t="s">
        <v>280</v>
      </c>
      <c r="I7" s="175" t="s">
        <v>279</v>
      </c>
      <c r="J7" s="175" t="s">
        <v>280</v>
      </c>
      <c r="K7" s="175" t="s">
        <v>279</v>
      </c>
      <c r="L7" s="175" t="s">
        <v>280</v>
      </c>
      <c r="M7" s="175" t="s">
        <v>279</v>
      </c>
      <c r="N7" s="175" t="s">
        <v>280</v>
      </c>
      <c r="O7" s="175" t="s">
        <v>279</v>
      </c>
      <c r="P7" s="175" t="s">
        <v>280</v>
      </c>
      <c r="Q7" s="175" t="s">
        <v>279</v>
      </c>
      <c r="R7" s="175" t="s">
        <v>280</v>
      </c>
      <c r="S7" s="734"/>
    </row>
    <row r="8" spans="1:19">
      <c r="A8" s="68">
        <v>1</v>
      </c>
      <c r="B8" s="105" t="s">
        <v>134</v>
      </c>
      <c r="C8" s="645">
        <v>1926238764.8599999</v>
      </c>
      <c r="D8" s="645">
        <v>0</v>
      </c>
      <c r="E8" s="645">
        <v>33702320.717537999</v>
      </c>
      <c r="F8" s="645">
        <v>0</v>
      </c>
      <c r="G8" s="645">
        <v>0</v>
      </c>
      <c r="H8" s="645">
        <v>0</v>
      </c>
      <c r="I8" s="645">
        <v>0</v>
      </c>
      <c r="J8" s="645">
        <v>0</v>
      </c>
      <c r="K8" s="645">
        <v>0</v>
      </c>
      <c r="L8" s="645">
        <v>0</v>
      </c>
      <c r="M8" s="645">
        <v>1933565691.2593169</v>
      </c>
      <c r="N8" s="645">
        <v>0</v>
      </c>
      <c r="O8" s="645">
        <v>0</v>
      </c>
      <c r="P8" s="645">
        <v>0</v>
      </c>
      <c r="Q8" s="645">
        <v>0</v>
      </c>
      <c r="R8" s="645">
        <v>0</v>
      </c>
      <c r="S8" s="646">
        <f>$C$6*SUM(C8:D8)+$E$6*SUM(E8:F8)+$G$6*SUM(G8:H8)+$I$6*SUM(I8:J8)+$K$6*SUM(K8:L8)+$M$6*SUM(M8:N8)+$O$6*SUM(O8:P8)+$Q$6*SUM(Q8:R8)</f>
        <v>1940306155.4028244</v>
      </c>
    </row>
    <row r="9" spans="1:19">
      <c r="A9" s="68">
        <v>2</v>
      </c>
      <c r="B9" s="105" t="s">
        <v>135</v>
      </c>
      <c r="C9" s="645">
        <v>0</v>
      </c>
      <c r="D9" s="645">
        <v>0</v>
      </c>
      <c r="E9" s="645">
        <v>0</v>
      </c>
      <c r="F9" s="645">
        <v>0</v>
      </c>
      <c r="G9" s="645">
        <v>0</v>
      </c>
      <c r="H9" s="645">
        <v>0</v>
      </c>
      <c r="I9" s="645">
        <v>0</v>
      </c>
      <c r="J9" s="645">
        <v>0</v>
      </c>
      <c r="K9" s="645">
        <v>0</v>
      </c>
      <c r="L9" s="645">
        <v>0</v>
      </c>
      <c r="M9" s="645">
        <v>0</v>
      </c>
      <c r="N9" s="645">
        <v>0</v>
      </c>
      <c r="O9" s="645">
        <v>0</v>
      </c>
      <c r="P9" s="645">
        <v>0</v>
      </c>
      <c r="Q9" s="645">
        <v>0</v>
      </c>
      <c r="R9" s="645">
        <v>0</v>
      </c>
      <c r="S9" s="646">
        <f t="shared" ref="S9:S21" si="0">$C$6*SUM(C9:D9)+$E$6*SUM(E9:F9)+$G$6*SUM(G9:H9)+$I$6*SUM(I9:J9)+$K$6*SUM(K9:L9)+$M$6*SUM(M9:N9)+$O$6*SUM(O9:P9)+$Q$6*SUM(Q9:R9)</f>
        <v>0</v>
      </c>
    </row>
    <row r="10" spans="1:19">
      <c r="A10" s="68">
        <v>3</v>
      </c>
      <c r="B10" s="105" t="s">
        <v>136</v>
      </c>
      <c r="C10" s="645">
        <v>407929846.82999998</v>
      </c>
      <c r="D10" s="645">
        <v>0</v>
      </c>
      <c r="E10" s="645">
        <v>0</v>
      </c>
      <c r="F10" s="645">
        <v>0</v>
      </c>
      <c r="G10" s="645">
        <v>0</v>
      </c>
      <c r="H10" s="645">
        <v>0</v>
      </c>
      <c r="I10" s="645">
        <v>0</v>
      </c>
      <c r="J10" s="645">
        <v>0</v>
      </c>
      <c r="K10" s="645">
        <v>0</v>
      </c>
      <c r="L10" s="645">
        <v>0</v>
      </c>
      <c r="M10" s="645">
        <v>0</v>
      </c>
      <c r="N10" s="645">
        <v>0</v>
      </c>
      <c r="O10" s="645">
        <v>0</v>
      </c>
      <c r="P10" s="645">
        <v>0</v>
      </c>
      <c r="Q10" s="645">
        <v>0</v>
      </c>
      <c r="R10" s="645">
        <v>0</v>
      </c>
      <c r="S10" s="646">
        <f t="shared" si="0"/>
        <v>0</v>
      </c>
    </row>
    <row r="11" spans="1:19">
      <c r="A11" s="68">
        <v>4</v>
      </c>
      <c r="B11" s="105" t="s">
        <v>137</v>
      </c>
      <c r="C11" s="645">
        <v>734141660.36458898</v>
      </c>
      <c r="D11" s="645">
        <v>0</v>
      </c>
      <c r="E11" s="645">
        <v>0</v>
      </c>
      <c r="F11" s="645">
        <v>0</v>
      </c>
      <c r="G11" s="645">
        <v>0</v>
      </c>
      <c r="H11" s="645">
        <v>0</v>
      </c>
      <c r="I11" s="645">
        <v>0</v>
      </c>
      <c r="J11" s="645">
        <v>0</v>
      </c>
      <c r="K11" s="645">
        <v>0</v>
      </c>
      <c r="L11" s="645">
        <v>0</v>
      </c>
      <c r="M11" s="645">
        <v>0</v>
      </c>
      <c r="N11" s="645">
        <v>0</v>
      </c>
      <c r="O11" s="645">
        <v>0</v>
      </c>
      <c r="P11" s="645">
        <v>0</v>
      </c>
      <c r="Q11" s="645">
        <v>0</v>
      </c>
      <c r="R11" s="645">
        <v>0</v>
      </c>
      <c r="S11" s="646">
        <f t="shared" si="0"/>
        <v>0</v>
      </c>
    </row>
    <row r="12" spans="1:19">
      <c r="A12" s="68">
        <v>5</v>
      </c>
      <c r="B12" s="105" t="s">
        <v>948</v>
      </c>
      <c r="C12" s="645">
        <v>0</v>
      </c>
      <c r="D12" s="645">
        <v>0</v>
      </c>
      <c r="E12" s="645">
        <v>0</v>
      </c>
      <c r="F12" s="645">
        <v>0</v>
      </c>
      <c r="G12" s="645">
        <v>0</v>
      </c>
      <c r="H12" s="645">
        <v>0</v>
      </c>
      <c r="I12" s="645">
        <v>0</v>
      </c>
      <c r="J12" s="645">
        <v>0</v>
      </c>
      <c r="K12" s="645">
        <v>0</v>
      </c>
      <c r="L12" s="645">
        <v>0</v>
      </c>
      <c r="M12" s="645">
        <v>0</v>
      </c>
      <c r="N12" s="645">
        <v>0</v>
      </c>
      <c r="O12" s="645">
        <v>0</v>
      </c>
      <c r="P12" s="645">
        <v>0</v>
      </c>
      <c r="Q12" s="645">
        <v>0</v>
      </c>
      <c r="R12" s="645">
        <v>0</v>
      </c>
      <c r="S12" s="646">
        <f t="shared" si="0"/>
        <v>0</v>
      </c>
    </row>
    <row r="13" spans="1:19">
      <c r="A13" s="68">
        <v>6</v>
      </c>
      <c r="B13" s="105" t="s">
        <v>138</v>
      </c>
      <c r="C13" s="645">
        <v>0</v>
      </c>
      <c r="D13" s="645">
        <v>0</v>
      </c>
      <c r="E13" s="645">
        <v>1466115522.3919845</v>
      </c>
      <c r="F13" s="645">
        <v>22960235.059999999</v>
      </c>
      <c r="G13" s="645">
        <v>0</v>
      </c>
      <c r="H13" s="645">
        <v>0</v>
      </c>
      <c r="I13" s="645">
        <v>21331995.733473998</v>
      </c>
      <c r="J13" s="645">
        <v>193795162.67500001</v>
      </c>
      <c r="K13" s="645">
        <v>0</v>
      </c>
      <c r="L13" s="645">
        <v>0</v>
      </c>
      <c r="M13" s="645">
        <v>1815282.23188352</v>
      </c>
      <c r="N13" s="645">
        <v>63550033.579999998</v>
      </c>
      <c r="O13" s="645">
        <v>0</v>
      </c>
      <c r="P13" s="645">
        <v>0</v>
      </c>
      <c r="Q13" s="645">
        <v>0</v>
      </c>
      <c r="R13" s="645">
        <v>0</v>
      </c>
      <c r="S13" s="646">
        <f t="shared" si="0"/>
        <v>470744046.50651741</v>
      </c>
    </row>
    <row r="14" spans="1:19">
      <c r="A14" s="68">
        <v>7</v>
      </c>
      <c r="B14" s="105" t="s">
        <v>71</v>
      </c>
      <c r="C14" s="645">
        <v>0</v>
      </c>
      <c r="D14" s="645">
        <v>0</v>
      </c>
      <c r="E14" s="645">
        <v>0</v>
      </c>
      <c r="F14" s="645">
        <v>0</v>
      </c>
      <c r="G14" s="645">
        <v>0</v>
      </c>
      <c r="H14" s="645">
        <v>0</v>
      </c>
      <c r="I14" s="645">
        <v>0</v>
      </c>
      <c r="J14" s="645">
        <v>0</v>
      </c>
      <c r="K14" s="645">
        <v>0</v>
      </c>
      <c r="L14" s="645">
        <v>0</v>
      </c>
      <c r="M14" s="645">
        <v>7137166704.595418</v>
      </c>
      <c r="N14" s="645">
        <v>1017767211.4462</v>
      </c>
      <c r="O14" s="645">
        <v>0</v>
      </c>
      <c r="P14" s="645">
        <v>0</v>
      </c>
      <c r="Q14" s="645">
        <v>0</v>
      </c>
      <c r="R14" s="645">
        <v>0</v>
      </c>
      <c r="S14" s="646">
        <f t="shared" si="0"/>
        <v>8154933916.0416183</v>
      </c>
    </row>
    <row r="15" spans="1:19">
      <c r="A15" s="68">
        <v>8</v>
      </c>
      <c r="B15" s="105" t="s">
        <v>72</v>
      </c>
      <c r="C15" s="645">
        <v>0</v>
      </c>
      <c r="D15" s="645">
        <v>0</v>
      </c>
      <c r="E15" s="645">
        <v>0</v>
      </c>
      <c r="F15" s="645">
        <v>0</v>
      </c>
      <c r="G15" s="645">
        <v>0</v>
      </c>
      <c r="H15" s="645">
        <v>0</v>
      </c>
      <c r="I15" s="645">
        <v>0</v>
      </c>
      <c r="J15" s="645">
        <v>0</v>
      </c>
      <c r="K15" s="645">
        <v>5679145511.4700022</v>
      </c>
      <c r="L15" s="645">
        <v>97839170.799250007</v>
      </c>
      <c r="M15" s="645">
        <v>0</v>
      </c>
      <c r="N15" s="645">
        <v>0</v>
      </c>
      <c r="O15" s="645">
        <v>0</v>
      </c>
      <c r="P15" s="645">
        <v>0</v>
      </c>
      <c r="Q15" s="645">
        <v>0</v>
      </c>
      <c r="R15" s="645">
        <v>0</v>
      </c>
      <c r="S15" s="646">
        <f t="shared" si="0"/>
        <v>4332738511.7019386</v>
      </c>
    </row>
    <row r="16" spans="1:19">
      <c r="A16" s="68">
        <v>9</v>
      </c>
      <c r="B16" s="105" t="s">
        <v>949</v>
      </c>
      <c r="C16" s="645">
        <v>0</v>
      </c>
      <c r="D16" s="645">
        <v>0</v>
      </c>
      <c r="E16" s="645">
        <v>0</v>
      </c>
      <c r="F16" s="645">
        <v>0</v>
      </c>
      <c r="G16" s="645">
        <v>3911573296.0600009</v>
      </c>
      <c r="H16" s="645">
        <v>12708493.44655</v>
      </c>
      <c r="I16" s="645">
        <v>0</v>
      </c>
      <c r="J16" s="645">
        <v>0</v>
      </c>
      <c r="K16" s="645">
        <v>0</v>
      </c>
      <c r="L16" s="645">
        <v>0</v>
      </c>
      <c r="M16" s="645">
        <v>0</v>
      </c>
      <c r="N16" s="645">
        <v>0</v>
      </c>
      <c r="O16" s="645">
        <v>0</v>
      </c>
      <c r="P16" s="645">
        <v>0</v>
      </c>
      <c r="Q16" s="645">
        <v>0</v>
      </c>
      <c r="R16" s="645">
        <v>0</v>
      </c>
      <c r="S16" s="646">
        <f t="shared" si="0"/>
        <v>1373498626.3272927</v>
      </c>
    </row>
    <row r="17" spans="1:19">
      <c r="A17" s="68">
        <v>10</v>
      </c>
      <c r="B17" s="105" t="s">
        <v>67</v>
      </c>
      <c r="C17" s="645">
        <v>0</v>
      </c>
      <c r="D17" s="645">
        <v>0</v>
      </c>
      <c r="E17" s="645">
        <v>0</v>
      </c>
      <c r="F17" s="645">
        <v>0</v>
      </c>
      <c r="G17" s="645">
        <v>0</v>
      </c>
      <c r="H17" s="645">
        <v>0</v>
      </c>
      <c r="I17" s="645">
        <v>12121204.630000003</v>
      </c>
      <c r="J17" s="645">
        <v>0</v>
      </c>
      <c r="K17" s="645">
        <v>0</v>
      </c>
      <c r="L17" s="645">
        <v>0</v>
      </c>
      <c r="M17" s="645">
        <v>70451297.829999983</v>
      </c>
      <c r="N17" s="645">
        <v>106884.29</v>
      </c>
      <c r="O17" s="645">
        <v>67699464.099999979</v>
      </c>
      <c r="P17" s="645">
        <v>834189.74714999995</v>
      </c>
      <c r="Q17" s="645">
        <v>0</v>
      </c>
      <c r="R17" s="645">
        <v>0</v>
      </c>
      <c r="S17" s="646">
        <f t="shared" si="0"/>
        <v>179419265.20572495</v>
      </c>
    </row>
    <row r="18" spans="1:19">
      <c r="A18" s="68">
        <v>11</v>
      </c>
      <c r="B18" s="105" t="s">
        <v>68</v>
      </c>
      <c r="C18" s="645">
        <v>0</v>
      </c>
      <c r="D18" s="645">
        <v>0</v>
      </c>
      <c r="E18" s="645">
        <v>0</v>
      </c>
      <c r="F18" s="645">
        <v>0</v>
      </c>
      <c r="G18" s="645">
        <v>0</v>
      </c>
      <c r="H18" s="645">
        <v>0</v>
      </c>
      <c r="I18" s="645">
        <v>0</v>
      </c>
      <c r="J18" s="645">
        <v>0</v>
      </c>
      <c r="K18" s="645">
        <v>0</v>
      </c>
      <c r="L18" s="645">
        <v>0</v>
      </c>
      <c r="M18" s="645">
        <v>332505467.03999996</v>
      </c>
      <c r="N18" s="645">
        <v>0</v>
      </c>
      <c r="O18" s="645">
        <v>0</v>
      </c>
      <c r="P18" s="645">
        <v>0</v>
      </c>
      <c r="Q18" s="645">
        <v>9189303.7996999808</v>
      </c>
      <c r="R18" s="645">
        <v>0</v>
      </c>
      <c r="S18" s="646">
        <f t="shared" si="0"/>
        <v>355478726.5392499</v>
      </c>
    </row>
    <row r="19" spans="1:19">
      <c r="A19" s="68">
        <v>12</v>
      </c>
      <c r="B19" s="105" t="s">
        <v>69</v>
      </c>
      <c r="C19" s="645">
        <v>0</v>
      </c>
      <c r="D19" s="645">
        <v>0</v>
      </c>
      <c r="E19" s="645">
        <v>0</v>
      </c>
      <c r="F19" s="645">
        <v>0</v>
      </c>
      <c r="G19" s="645">
        <v>0</v>
      </c>
      <c r="H19" s="645">
        <v>0</v>
      </c>
      <c r="I19" s="645">
        <v>0</v>
      </c>
      <c r="J19" s="645">
        <v>0</v>
      </c>
      <c r="K19" s="645">
        <v>0</v>
      </c>
      <c r="L19" s="645">
        <v>0</v>
      </c>
      <c r="M19" s="645">
        <v>0</v>
      </c>
      <c r="N19" s="645">
        <v>0</v>
      </c>
      <c r="O19" s="645">
        <v>0</v>
      </c>
      <c r="P19" s="645">
        <v>0</v>
      </c>
      <c r="Q19" s="645">
        <v>0</v>
      </c>
      <c r="R19" s="645">
        <v>0</v>
      </c>
      <c r="S19" s="646">
        <f t="shared" si="0"/>
        <v>0</v>
      </c>
    </row>
    <row r="20" spans="1:19">
      <c r="A20" s="68">
        <v>13</v>
      </c>
      <c r="B20" s="105" t="s">
        <v>70</v>
      </c>
      <c r="C20" s="645">
        <v>0</v>
      </c>
      <c r="D20" s="645">
        <v>0</v>
      </c>
      <c r="E20" s="645">
        <v>0</v>
      </c>
      <c r="F20" s="645">
        <v>0</v>
      </c>
      <c r="G20" s="645">
        <v>0</v>
      </c>
      <c r="H20" s="645">
        <v>0</v>
      </c>
      <c r="I20" s="645">
        <v>0</v>
      </c>
      <c r="J20" s="645">
        <v>0</v>
      </c>
      <c r="K20" s="645">
        <v>0</v>
      </c>
      <c r="L20" s="645">
        <v>0</v>
      </c>
      <c r="M20" s="645">
        <v>0</v>
      </c>
      <c r="N20" s="645">
        <v>0</v>
      </c>
      <c r="O20" s="645">
        <v>0</v>
      </c>
      <c r="P20" s="645">
        <v>0</v>
      </c>
      <c r="Q20" s="645">
        <v>0</v>
      </c>
      <c r="R20" s="645">
        <v>0</v>
      </c>
      <c r="S20" s="646">
        <f t="shared" si="0"/>
        <v>0</v>
      </c>
    </row>
    <row r="21" spans="1:19">
      <c r="A21" s="68">
        <v>14</v>
      </c>
      <c r="B21" s="105" t="s">
        <v>154</v>
      </c>
      <c r="C21" s="645">
        <v>844116231.18089974</v>
      </c>
      <c r="D21" s="645">
        <v>0</v>
      </c>
      <c r="E21" s="645">
        <v>0</v>
      </c>
      <c r="F21" s="645">
        <v>0</v>
      </c>
      <c r="G21" s="645">
        <v>0</v>
      </c>
      <c r="H21" s="645">
        <v>0</v>
      </c>
      <c r="I21" s="645">
        <v>0</v>
      </c>
      <c r="J21" s="645">
        <v>0</v>
      </c>
      <c r="K21" s="645">
        <v>0</v>
      </c>
      <c r="L21" s="645">
        <v>0</v>
      </c>
      <c r="M21" s="645">
        <v>3580324489.5867157</v>
      </c>
      <c r="N21" s="645">
        <v>60209054.152850002</v>
      </c>
      <c r="O21" s="645">
        <v>0</v>
      </c>
      <c r="P21" s="645">
        <v>0</v>
      </c>
      <c r="Q21" s="645">
        <v>29108544.867899999</v>
      </c>
      <c r="R21" s="645">
        <v>0</v>
      </c>
      <c r="S21" s="646">
        <f t="shared" si="0"/>
        <v>3713304905.9093161</v>
      </c>
    </row>
    <row r="22" spans="1:19" ht="13.5" thickBot="1">
      <c r="A22" s="52"/>
      <c r="B22" s="89" t="s">
        <v>66</v>
      </c>
      <c r="C22" s="647">
        <f>SUM(C8:C21)</f>
        <v>3912426503.2354889</v>
      </c>
      <c r="D22" s="647">
        <f t="shared" ref="D22:S22" si="1">SUM(D8:D21)</f>
        <v>0</v>
      </c>
      <c r="E22" s="647">
        <f t="shared" si="1"/>
        <v>1499817843.1095223</v>
      </c>
      <c r="F22" s="647">
        <f t="shared" si="1"/>
        <v>22960235.059999999</v>
      </c>
      <c r="G22" s="647">
        <f t="shared" si="1"/>
        <v>3911573296.0600009</v>
      </c>
      <c r="H22" s="647">
        <f t="shared" si="1"/>
        <v>12708493.44655</v>
      </c>
      <c r="I22" s="647">
        <f t="shared" si="1"/>
        <v>33453200.363474</v>
      </c>
      <c r="J22" s="647">
        <f t="shared" si="1"/>
        <v>193795162.67500001</v>
      </c>
      <c r="K22" s="647">
        <f t="shared" si="1"/>
        <v>5679145511.4700022</v>
      </c>
      <c r="L22" s="647">
        <f t="shared" si="1"/>
        <v>97839170.799250007</v>
      </c>
      <c r="M22" s="647">
        <f t="shared" si="1"/>
        <v>13055828932.543335</v>
      </c>
      <c r="N22" s="647">
        <f t="shared" si="1"/>
        <v>1141633183.4690499</v>
      </c>
      <c r="O22" s="647">
        <f t="shared" si="1"/>
        <v>67699464.099999979</v>
      </c>
      <c r="P22" s="647">
        <f t="shared" si="1"/>
        <v>834189.74714999995</v>
      </c>
      <c r="Q22" s="647">
        <f t="shared" si="1"/>
        <v>38297848.667599976</v>
      </c>
      <c r="R22" s="647">
        <f t="shared" si="1"/>
        <v>0</v>
      </c>
      <c r="S22" s="648">
        <f t="shared" si="1"/>
        <v>20520424153.634483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28"/>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ColWidth="9.28515625" defaultRowHeight="12.75"/>
  <cols>
    <col min="1" max="1" width="10.5703125" style="1" bestFit="1" customWidth="1"/>
    <col min="2" max="2" width="97" style="1" bestFit="1" customWidth="1"/>
    <col min="3" max="3" width="19" style="1" customWidth="1"/>
    <col min="4" max="4" width="19.5703125" style="1" customWidth="1"/>
    <col min="5" max="5" width="31.28515625" style="1" customWidth="1"/>
    <col min="6" max="6" width="29.28515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71093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28515625" style="1" customWidth="1"/>
    <col min="22" max="22" width="20" style="1" customWidth="1"/>
    <col min="23" max="16384" width="9.28515625" style="6"/>
  </cols>
  <sheetData>
    <row r="1" spans="1:22">
      <c r="A1" s="1" t="s">
        <v>108</v>
      </c>
      <c r="B1" s="1" t="str">
        <f>Info!C2</f>
        <v>სს თიბისი ბანკი</v>
      </c>
    </row>
    <row r="2" spans="1:22">
      <c r="A2" s="1" t="s">
        <v>109</v>
      </c>
      <c r="B2" s="309">
        <f>'1. key ratios'!B2</f>
        <v>45199</v>
      </c>
    </row>
    <row r="4" spans="1:22" ht="27.75" thickBot="1">
      <c r="A4" s="1" t="s">
        <v>260</v>
      </c>
      <c r="B4" s="176" t="s">
        <v>295</v>
      </c>
      <c r="V4" s="129" t="s">
        <v>87</v>
      </c>
    </row>
    <row r="5" spans="1:22">
      <c r="A5" s="50"/>
      <c r="B5" s="51"/>
      <c r="C5" s="739" t="s">
        <v>116</v>
      </c>
      <c r="D5" s="740"/>
      <c r="E5" s="740"/>
      <c r="F5" s="740"/>
      <c r="G5" s="740"/>
      <c r="H5" s="740"/>
      <c r="I5" s="740"/>
      <c r="J5" s="740"/>
      <c r="K5" s="740"/>
      <c r="L5" s="741"/>
      <c r="M5" s="739" t="s">
        <v>117</v>
      </c>
      <c r="N5" s="740"/>
      <c r="O5" s="740"/>
      <c r="P5" s="740"/>
      <c r="Q5" s="740"/>
      <c r="R5" s="740"/>
      <c r="S5" s="741"/>
      <c r="T5" s="744" t="s">
        <v>293</v>
      </c>
      <c r="U5" s="744" t="s">
        <v>292</v>
      </c>
      <c r="V5" s="742" t="s">
        <v>118</v>
      </c>
    </row>
    <row r="6" spans="1:22" s="27" customFormat="1" ht="127.5">
      <c r="A6" s="66"/>
      <c r="B6" s="107"/>
      <c r="C6" s="48" t="s">
        <v>119</v>
      </c>
      <c r="D6" s="47" t="s">
        <v>120</v>
      </c>
      <c r="E6" s="45" t="s">
        <v>121</v>
      </c>
      <c r="F6" s="45" t="s">
        <v>287</v>
      </c>
      <c r="G6" s="47" t="s">
        <v>122</v>
      </c>
      <c r="H6" s="47" t="s">
        <v>123</v>
      </c>
      <c r="I6" s="47" t="s">
        <v>124</v>
      </c>
      <c r="J6" s="47" t="s">
        <v>153</v>
      </c>
      <c r="K6" s="47" t="s">
        <v>125</v>
      </c>
      <c r="L6" s="49" t="s">
        <v>126</v>
      </c>
      <c r="M6" s="48" t="s">
        <v>127</v>
      </c>
      <c r="N6" s="47" t="s">
        <v>128</v>
      </c>
      <c r="O6" s="47" t="s">
        <v>129</v>
      </c>
      <c r="P6" s="47" t="s">
        <v>130</v>
      </c>
      <c r="Q6" s="47" t="s">
        <v>131</v>
      </c>
      <c r="R6" s="47" t="s">
        <v>132</v>
      </c>
      <c r="S6" s="49" t="s">
        <v>133</v>
      </c>
      <c r="T6" s="745"/>
      <c r="U6" s="745"/>
      <c r="V6" s="743"/>
    </row>
    <row r="7" spans="1:22">
      <c r="A7" s="88">
        <v>1</v>
      </c>
      <c r="B7" s="105" t="s">
        <v>134</v>
      </c>
      <c r="C7" s="649">
        <v>0</v>
      </c>
      <c r="D7" s="649">
        <v>0</v>
      </c>
      <c r="E7" s="649">
        <v>0</v>
      </c>
      <c r="F7" s="649">
        <v>0</v>
      </c>
      <c r="G7" s="649">
        <v>0</v>
      </c>
      <c r="H7" s="649">
        <v>0</v>
      </c>
      <c r="I7" s="649">
        <v>0</v>
      </c>
      <c r="J7" s="649">
        <v>0</v>
      </c>
      <c r="K7" s="649">
        <v>0</v>
      </c>
      <c r="L7" s="649">
        <v>0</v>
      </c>
      <c r="M7" s="649">
        <v>0</v>
      </c>
      <c r="N7" s="649">
        <v>0</v>
      </c>
      <c r="O7" s="649">
        <v>0</v>
      </c>
      <c r="P7" s="649">
        <v>0</v>
      </c>
      <c r="Q7" s="649">
        <v>0</v>
      </c>
      <c r="R7" s="649">
        <v>0</v>
      </c>
      <c r="S7" s="649">
        <v>0</v>
      </c>
      <c r="T7" s="649">
        <v>0</v>
      </c>
      <c r="U7" s="649">
        <v>0</v>
      </c>
      <c r="V7" s="161">
        <f>SUM(C7:S7)</f>
        <v>0</v>
      </c>
    </row>
    <row r="8" spans="1:22">
      <c r="A8" s="88">
        <v>2</v>
      </c>
      <c r="B8" s="105" t="s">
        <v>135</v>
      </c>
      <c r="C8" s="649">
        <v>0</v>
      </c>
      <c r="D8" s="649">
        <v>0</v>
      </c>
      <c r="E8" s="649">
        <v>0</v>
      </c>
      <c r="F8" s="649">
        <v>0</v>
      </c>
      <c r="G8" s="649">
        <v>0</v>
      </c>
      <c r="H8" s="649">
        <v>0</v>
      </c>
      <c r="I8" s="649">
        <v>0</v>
      </c>
      <c r="J8" s="649">
        <v>0</v>
      </c>
      <c r="K8" s="649">
        <v>0</v>
      </c>
      <c r="L8" s="649">
        <v>0</v>
      </c>
      <c r="M8" s="649">
        <v>0</v>
      </c>
      <c r="N8" s="649">
        <v>0</v>
      </c>
      <c r="O8" s="649">
        <v>0</v>
      </c>
      <c r="P8" s="649">
        <v>0</v>
      </c>
      <c r="Q8" s="649">
        <v>0</v>
      </c>
      <c r="R8" s="649">
        <v>0</v>
      </c>
      <c r="S8" s="649">
        <v>0</v>
      </c>
      <c r="T8" s="649">
        <v>0</v>
      </c>
      <c r="U8" s="649">
        <v>0</v>
      </c>
      <c r="V8" s="161">
        <f t="shared" ref="V8:V20" si="0">SUM(C8:S8)</f>
        <v>0</v>
      </c>
    </row>
    <row r="9" spans="1:22">
      <c r="A9" s="88">
        <v>3</v>
      </c>
      <c r="B9" s="105" t="s">
        <v>136</v>
      </c>
      <c r="C9" s="649">
        <v>0</v>
      </c>
      <c r="D9" s="649">
        <v>0</v>
      </c>
      <c r="E9" s="649">
        <v>0</v>
      </c>
      <c r="F9" s="649">
        <v>0</v>
      </c>
      <c r="G9" s="649">
        <v>0</v>
      </c>
      <c r="H9" s="649">
        <v>0</v>
      </c>
      <c r="I9" s="649">
        <v>0</v>
      </c>
      <c r="J9" s="649">
        <v>0</v>
      </c>
      <c r="K9" s="649">
        <v>0</v>
      </c>
      <c r="L9" s="649">
        <v>0</v>
      </c>
      <c r="M9" s="649">
        <v>0</v>
      </c>
      <c r="N9" s="649">
        <v>0</v>
      </c>
      <c r="O9" s="649">
        <v>0</v>
      </c>
      <c r="P9" s="649">
        <v>0</v>
      </c>
      <c r="Q9" s="649">
        <v>0</v>
      </c>
      <c r="R9" s="649">
        <v>0</v>
      </c>
      <c r="S9" s="649">
        <v>0</v>
      </c>
      <c r="T9" s="649">
        <v>0</v>
      </c>
      <c r="U9" s="649">
        <v>0</v>
      </c>
      <c r="V9" s="161">
        <f>SUM(C9:S9)</f>
        <v>0</v>
      </c>
    </row>
    <row r="10" spans="1:22">
      <c r="A10" s="88">
        <v>4</v>
      </c>
      <c r="B10" s="105" t="s">
        <v>137</v>
      </c>
      <c r="C10" s="649">
        <v>0</v>
      </c>
      <c r="D10" s="649">
        <v>0</v>
      </c>
      <c r="E10" s="649">
        <v>0</v>
      </c>
      <c r="F10" s="649">
        <v>0</v>
      </c>
      <c r="G10" s="649">
        <v>0</v>
      </c>
      <c r="H10" s="649">
        <v>0</v>
      </c>
      <c r="I10" s="649">
        <v>0</v>
      </c>
      <c r="J10" s="649">
        <v>0</v>
      </c>
      <c r="K10" s="649">
        <v>0</v>
      </c>
      <c r="L10" s="649">
        <v>0</v>
      </c>
      <c r="M10" s="649">
        <v>0</v>
      </c>
      <c r="N10" s="649">
        <v>0</v>
      </c>
      <c r="O10" s="649">
        <v>0</v>
      </c>
      <c r="P10" s="649">
        <v>0</v>
      </c>
      <c r="Q10" s="649">
        <v>0</v>
      </c>
      <c r="R10" s="649">
        <v>0</v>
      </c>
      <c r="S10" s="649">
        <v>0</v>
      </c>
      <c r="T10" s="649">
        <v>0</v>
      </c>
      <c r="U10" s="649">
        <v>0</v>
      </c>
      <c r="V10" s="161">
        <f t="shared" si="0"/>
        <v>0</v>
      </c>
    </row>
    <row r="11" spans="1:22">
      <c r="A11" s="88">
        <v>5</v>
      </c>
      <c r="B11" s="105" t="s">
        <v>948</v>
      </c>
      <c r="C11" s="649">
        <v>0</v>
      </c>
      <c r="D11" s="649">
        <v>0</v>
      </c>
      <c r="E11" s="649">
        <v>0</v>
      </c>
      <c r="F11" s="649">
        <v>0</v>
      </c>
      <c r="G11" s="649">
        <v>0</v>
      </c>
      <c r="H11" s="649">
        <v>0</v>
      </c>
      <c r="I11" s="649">
        <v>0</v>
      </c>
      <c r="J11" s="649">
        <v>0</v>
      </c>
      <c r="K11" s="649">
        <v>0</v>
      </c>
      <c r="L11" s="649">
        <v>0</v>
      </c>
      <c r="M11" s="649">
        <v>0</v>
      </c>
      <c r="N11" s="649">
        <v>0</v>
      </c>
      <c r="O11" s="649">
        <v>0</v>
      </c>
      <c r="P11" s="649">
        <v>0</v>
      </c>
      <c r="Q11" s="649">
        <v>0</v>
      </c>
      <c r="R11" s="649">
        <v>0</v>
      </c>
      <c r="S11" s="649">
        <v>0</v>
      </c>
      <c r="T11" s="649">
        <v>0</v>
      </c>
      <c r="U11" s="649">
        <v>0</v>
      </c>
      <c r="V11" s="161">
        <f t="shared" si="0"/>
        <v>0</v>
      </c>
    </row>
    <row r="12" spans="1:22">
      <c r="A12" s="88">
        <v>6</v>
      </c>
      <c r="B12" s="105" t="s">
        <v>138</v>
      </c>
      <c r="C12" s="649">
        <v>0</v>
      </c>
      <c r="D12" s="649">
        <v>0</v>
      </c>
      <c r="E12" s="649">
        <v>0</v>
      </c>
      <c r="F12" s="649">
        <v>0</v>
      </c>
      <c r="G12" s="649">
        <v>0</v>
      </c>
      <c r="H12" s="649">
        <v>0</v>
      </c>
      <c r="I12" s="649">
        <v>0</v>
      </c>
      <c r="J12" s="649">
        <v>0</v>
      </c>
      <c r="K12" s="649">
        <v>0</v>
      </c>
      <c r="L12" s="649">
        <v>0</v>
      </c>
      <c r="M12" s="649">
        <v>0</v>
      </c>
      <c r="N12" s="649">
        <v>0</v>
      </c>
      <c r="O12" s="649">
        <v>0</v>
      </c>
      <c r="P12" s="649">
        <v>0</v>
      </c>
      <c r="Q12" s="649">
        <v>0</v>
      </c>
      <c r="R12" s="649">
        <v>0</v>
      </c>
      <c r="S12" s="649">
        <v>0</v>
      </c>
      <c r="T12" s="649">
        <v>0</v>
      </c>
      <c r="U12" s="649">
        <v>136701.18150000001</v>
      </c>
      <c r="V12" s="161">
        <f t="shared" si="0"/>
        <v>0</v>
      </c>
    </row>
    <row r="13" spans="1:22">
      <c r="A13" s="88">
        <v>7</v>
      </c>
      <c r="B13" s="105" t="s">
        <v>71</v>
      </c>
      <c r="C13" s="649">
        <v>0</v>
      </c>
      <c r="D13" s="649">
        <v>93131007.120000005</v>
      </c>
      <c r="E13" s="649">
        <v>0</v>
      </c>
      <c r="F13" s="649">
        <v>0</v>
      </c>
      <c r="G13" s="649">
        <v>0</v>
      </c>
      <c r="H13" s="649">
        <v>0</v>
      </c>
      <c r="I13" s="649">
        <v>0</v>
      </c>
      <c r="J13" s="649">
        <v>0</v>
      </c>
      <c r="K13" s="649">
        <v>0</v>
      </c>
      <c r="L13" s="649">
        <v>0</v>
      </c>
      <c r="M13" s="649">
        <v>20373811.91</v>
      </c>
      <c r="N13" s="649">
        <v>0</v>
      </c>
      <c r="O13" s="649">
        <v>36375882.120000005</v>
      </c>
      <c r="P13" s="649">
        <v>0</v>
      </c>
      <c r="Q13" s="649">
        <v>0</v>
      </c>
      <c r="R13" s="649">
        <v>0</v>
      </c>
      <c r="S13" s="649">
        <v>0</v>
      </c>
      <c r="T13" s="649">
        <v>149880701.15000001</v>
      </c>
      <c r="U13" s="649">
        <v>40697602.7377</v>
      </c>
      <c r="V13" s="161">
        <f t="shared" si="0"/>
        <v>149880701.15000001</v>
      </c>
    </row>
    <row r="14" spans="1:22">
      <c r="A14" s="88">
        <v>8</v>
      </c>
      <c r="B14" s="105" t="s">
        <v>72</v>
      </c>
      <c r="C14" s="649">
        <v>0</v>
      </c>
      <c r="D14" s="649">
        <v>49837327.68</v>
      </c>
      <c r="E14" s="649">
        <v>0</v>
      </c>
      <c r="F14" s="649">
        <v>0</v>
      </c>
      <c r="G14" s="649">
        <v>0</v>
      </c>
      <c r="H14" s="649">
        <v>0</v>
      </c>
      <c r="I14" s="649">
        <v>0</v>
      </c>
      <c r="J14" s="649">
        <v>0</v>
      </c>
      <c r="K14" s="649">
        <v>0</v>
      </c>
      <c r="L14" s="649">
        <v>0</v>
      </c>
      <c r="M14" s="649">
        <v>2372795.7999999998</v>
      </c>
      <c r="N14" s="649">
        <v>0</v>
      </c>
      <c r="O14" s="649">
        <v>1838351.1099999999</v>
      </c>
      <c r="P14" s="649">
        <v>0</v>
      </c>
      <c r="Q14" s="649">
        <v>0</v>
      </c>
      <c r="R14" s="649">
        <v>0</v>
      </c>
      <c r="S14" s="649">
        <v>0</v>
      </c>
      <c r="T14" s="649">
        <v>54048474.590000004</v>
      </c>
      <c r="U14" s="649">
        <v>7956787.2255999995</v>
      </c>
      <c r="V14" s="161">
        <f t="shared" si="0"/>
        <v>54048474.589999996</v>
      </c>
    </row>
    <row r="15" spans="1:22">
      <c r="A15" s="88">
        <v>9</v>
      </c>
      <c r="B15" s="105" t="s">
        <v>949</v>
      </c>
      <c r="C15" s="649">
        <v>0</v>
      </c>
      <c r="D15" s="649">
        <v>5563705.2300000004</v>
      </c>
      <c r="E15" s="649">
        <v>0</v>
      </c>
      <c r="F15" s="649">
        <v>0</v>
      </c>
      <c r="G15" s="649">
        <v>0</v>
      </c>
      <c r="H15" s="649">
        <v>0</v>
      </c>
      <c r="I15" s="649">
        <v>0</v>
      </c>
      <c r="J15" s="649">
        <v>0</v>
      </c>
      <c r="K15" s="649">
        <v>0</v>
      </c>
      <c r="L15" s="649">
        <v>0</v>
      </c>
      <c r="M15" s="649">
        <v>27667.739999999998</v>
      </c>
      <c r="N15" s="649">
        <v>0</v>
      </c>
      <c r="O15" s="649">
        <v>124811.84999999999</v>
      </c>
      <c r="P15" s="649">
        <v>0</v>
      </c>
      <c r="Q15" s="649">
        <v>0</v>
      </c>
      <c r="R15" s="649">
        <v>0</v>
      </c>
      <c r="S15" s="649">
        <v>0</v>
      </c>
      <c r="T15" s="649">
        <v>5716184.8200000003</v>
      </c>
      <c r="U15" s="649">
        <v>89025.507700000002</v>
      </c>
      <c r="V15" s="161">
        <f t="shared" si="0"/>
        <v>5716184.8200000003</v>
      </c>
    </row>
    <row r="16" spans="1:22">
      <c r="A16" s="88">
        <v>10</v>
      </c>
      <c r="B16" s="105" t="s">
        <v>67</v>
      </c>
      <c r="C16" s="649">
        <v>0</v>
      </c>
      <c r="D16" s="649">
        <v>165801.39000000001</v>
      </c>
      <c r="E16" s="649">
        <v>0</v>
      </c>
      <c r="F16" s="649">
        <v>0</v>
      </c>
      <c r="G16" s="649">
        <v>0</v>
      </c>
      <c r="H16" s="649">
        <v>0</v>
      </c>
      <c r="I16" s="649">
        <v>0</v>
      </c>
      <c r="J16" s="649">
        <v>0</v>
      </c>
      <c r="K16" s="649">
        <v>0</v>
      </c>
      <c r="L16" s="649">
        <v>0</v>
      </c>
      <c r="M16" s="649">
        <v>616712.23</v>
      </c>
      <c r="N16" s="649">
        <v>0</v>
      </c>
      <c r="O16" s="649">
        <v>302968.09000000003</v>
      </c>
      <c r="P16" s="649">
        <v>0</v>
      </c>
      <c r="Q16" s="649">
        <v>0</v>
      </c>
      <c r="R16" s="649">
        <v>0</v>
      </c>
      <c r="S16" s="649">
        <v>0</v>
      </c>
      <c r="T16" s="649">
        <v>1085481.71</v>
      </c>
      <c r="U16" s="649">
        <v>693773.06240000005</v>
      </c>
      <c r="V16" s="161">
        <f t="shared" si="0"/>
        <v>1085481.71</v>
      </c>
    </row>
    <row r="17" spans="1:22">
      <c r="A17" s="88">
        <v>11</v>
      </c>
      <c r="B17" s="105" t="s">
        <v>68</v>
      </c>
      <c r="C17" s="649">
        <v>0</v>
      </c>
      <c r="D17" s="649">
        <v>52115598.589999996</v>
      </c>
      <c r="E17" s="649">
        <v>0</v>
      </c>
      <c r="F17" s="649">
        <v>0</v>
      </c>
      <c r="G17" s="649">
        <v>0</v>
      </c>
      <c r="H17" s="649">
        <v>0</v>
      </c>
      <c r="I17" s="649">
        <v>0</v>
      </c>
      <c r="J17" s="649">
        <v>0</v>
      </c>
      <c r="K17" s="649">
        <v>0</v>
      </c>
      <c r="L17" s="649">
        <v>0</v>
      </c>
      <c r="M17" s="649">
        <v>0</v>
      </c>
      <c r="N17" s="649">
        <v>0</v>
      </c>
      <c r="O17" s="649">
        <v>0</v>
      </c>
      <c r="P17" s="649">
        <v>0</v>
      </c>
      <c r="Q17" s="649">
        <v>0</v>
      </c>
      <c r="R17" s="649">
        <v>0</v>
      </c>
      <c r="S17" s="649">
        <v>0</v>
      </c>
      <c r="T17" s="649">
        <v>52115598.589999996</v>
      </c>
      <c r="U17" s="649">
        <v>0</v>
      </c>
      <c r="V17" s="161">
        <f t="shared" si="0"/>
        <v>52115598.589999996</v>
      </c>
    </row>
    <row r="18" spans="1:22">
      <c r="A18" s="88">
        <v>12</v>
      </c>
      <c r="B18" s="105" t="s">
        <v>69</v>
      </c>
      <c r="C18" s="649">
        <v>0</v>
      </c>
      <c r="D18" s="649">
        <v>0</v>
      </c>
      <c r="E18" s="649">
        <v>0</v>
      </c>
      <c r="F18" s="649">
        <v>0</v>
      </c>
      <c r="G18" s="649">
        <v>0</v>
      </c>
      <c r="H18" s="649">
        <v>0</v>
      </c>
      <c r="I18" s="649">
        <v>0</v>
      </c>
      <c r="J18" s="649">
        <v>0</v>
      </c>
      <c r="K18" s="649">
        <v>0</v>
      </c>
      <c r="L18" s="649">
        <v>0</v>
      </c>
      <c r="M18" s="649">
        <v>0</v>
      </c>
      <c r="N18" s="649">
        <v>0</v>
      </c>
      <c r="O18" s="649">
        <v>0</v>
      </c>
      <c r="P18" s="649">
        <v>0</v>
      </c>
      <c r="Q18" s="649">
        <v>0</v>
      </c>
      <c r="R18" s="649">
        <v>0</v>
      </c>
      <c r="S18" s="649">
        <v>0</v>
      </c>
      <c r="T18" s="649">
        <v>0</v>
      </c>
      <c r="U18" s="649">
        <v>0</v>
      </c>
      <c r="V18" s="161">
        <f t="shared" si="0"/>
        <v>0</v>
      </c>
    </row>
    <row r="19" spans="1:22">
      <c r="A19" s="88">
        <v>13</v>
      </c>
      <c r="B19" s="105" t="s">
        <v>70</v>
      </c>
      <c r="C19" s="649">
        <v>0</v>
      </c>
      <c r="D19" s="649">
        <v>0</v>
      </c>
      <c r="E19" s="649">
        <v>0</v>
      </c>
      <c r="F19" s="649">
        <v>0</v>
      </c>
      <c r="G19" s="649">
        <v>0</v>
      </c>
      <c r="H19" s="649">
        <v>0</v>
      </c>
      <c r="I19" s="649">
        <v>0</v>
      </c>
      <c r="J19" s="649">
        <v>0</v>
      </c>
      <c r="K19" s="649">
        <v>0</v>
      </c>
      <c r="L19" s="649">
        <v>0</v>
      </c>
      <c r="M19" s="649">
        <v>0</v>
      </c>
      <c r="N19" s="649">
        <v>0</v>
      </c>
      <c r="O19" s="649">
        <v>0</v>
      </c>
      <c r="P19" s="649">
        <v>0</v>
      </c>
      <c r="Q19" s="649">
        <v>0</v>
      </c>
      <c r="R19" s="649">
        <v>0</v>
      </c>
      <c r="S19" s="649">
        <v>0</v>
      </c>
      <c r="T19" s="649">
        <v>0</v>
      </c>
      <c r="U19" s="649">
        <v>0</v>
      </c>
      <c r="V19" s="161">
        <f t="shared" si="0"/>
        <v>0</v>
      </c>
    </row>
    <row r="20" spans="1:22">
      <c r="A20" s="88">
        <v>14</v>
      </c>
      <c r="B20" s="105" t="s">
        <v>154</v>
      </c>
      <c r="C20" s="649">
        <v>0</v>
      </c>
      <c r="D20" s="649">
        <v>263870162.86999995</v>
      </c>
      <c r="E20" s="649">
        <v>0</v>
      </c>
      <c r="F20" s="649">
        <v>0</v>
      </c>
      <c r="G20" s="649">
        <v>0</v>
      </c>
      <c r="H20" s="649">
        <v>0</v>
      </c>
      <c r="I20" s="649">
        <v>0</v>
      </c>
      <c r="J20" s="649">
        <v>0</v>
      </c>
      <c r="K20" s="649">
        <v>0</v>
      </c>
      <c r="L20" s="649">
        <v>0</v>
      </c>
      <c r="M20" s="649">
        <v>32120241.450000003</v>
      </c>
      <c r="N20" s="649">
        <v>0</v>
      </c>
      <c r="O20" s="649">
        <v>5090805.3000000007</v>
      </c>
      <c r="P20" s="649">
        <v>0</v>
      </c>
      <c r="Q20" s="649">
        <v>0</v>
      </c>
      <c r="R20" s="649">
        <v>0</v>
      </c>
      <c r="S20" s="649">
        <v>0</v>
      </c>
      <c r="T20" s="649">
        <v>301081209.61999995</v>
      </c>
      <c r="U20" s="649">
        <v>11711262.1053</v>
      </c>
      <c r="V20" s="161">
        <f t="shared" si="0"/>
        <v>301081209.61999995</v>
      </c>
    </row>
    <row r="21" spans="1:22" ht="13.5" thickBot="1">
      <c r="A21" s="52"/>
      <c r="B21" s="53" t="s">
        <v>66</v>
      </c>
      <c r="C21" s="162">
        <f>SUM(C7:C20)</f>
        <v>0</v>
      </c>
      <c r="D21" s="160">
        <f t="shared" ref="D21:V21" si="1">SUM(D7:D20)</f>
        <v>464683602.87999994</v>
      </c>
      <c r="E21" s="160">
        <f t="shared" si="1"/>
        <v>0</v>
      </c>
      <c r="F21" s="160">
        <f t="shared" si="1"/>
        <v>0</v>
      </c>
      <c r="G21" s="160">
        <f t="shared" si="1"/>
        <v>0</v>
      </c>
      <c r="H21" s="160">
        <f t="shared" si="1"/>
        <v>0</v>
      </c>
      <c r="I21" s="160">
        <f t="shared" si="1"/>
        <v>0</v>
      </c>
      <c r="J21" s="160">
        <f t="shared" si="1"/>
        <v>0</v>
      </c>
      <c r="K21" s="160">
        <f t="shared" si="1"/>
        <v>0</v>
      </c>
      <c r="L21" s="163">
        <f t="shared" si="1"/>
        <v>0</v>
      </c>
      <c r="M21" s="162">
        <f t="shared" si="1"/>
        <v>55511229.130000003</v>
      </c>
      <c r="N21" s="160">
        <f t="shared" si="1"/>
        <v>0</v>
      </c>
      <c r="O21" s="160">
        <f t="shared" si="1"/>
        <v>43732818.470000014</v>
      </c>
      <c r="P21" s="160">
        <f t="shared" si="1"/>
        <v>0</v>
      </c>
      <c r="Q21" s="160">
        <f t="shared" si="1"/>
        <v>0</v>
      </c>
      <c r="R21" s="160">
        <f t="shared" si="1"/>
        <v>0</v>
      </c>
      <c r="S21" s="163">
        <f t="shared" si="1"/>
        <v>0</v>
      </c>
      <c r="T21" s="163">
        <f>SUM(T7:T20)</f>
        <v>563927650.48000002</v>
      </c>
      <c r="U21" s="163">
        <f t="shared" si="1"/>
        <v>61285151.820200004</v>
      </c>
      <c r="V21" s="164">
        <f t="shared" si="1"/>
        <v>563927650.48000002</v>
      </c>
    </row>
    <row r="24" spans="1:22">
      <c r="C24" s="30"/>
      <c r="D24" s="30"/>
      <c r="E24" s="30"/>
    </row>
    <row r="25" spans="1:22">
      <c r="A25" s="26"/>
      <c r="B25" s="26"/>
      <c r="D25" s="30"/>
      <c r="E25" s="30"/>
    </row>
    <row r="26" spans="1:22">
      <c r="A26" s="26"/>
      <c r="B26" s="46"/>
      <c r="D26" s="30"/>
      <c r="E26" s="30"/>
    </row>
    <row r="27" spans="1:22">
      <c r="A27" s="26"/>
      <c r="B27" s="26"/>
      <c r="D27" s="30"/>
      <c r="E27" s="30"/>
    </row>
    <row r="28" spans="1:22">
      <c r="A28" s="26"/>
      <c r="B28" s="46"/>
      <c r="D28" s="30"/>
      <c r="E28" s="3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28"/>
  <sheetViews>
    <sheetView zoomScale="85" zoomScaleNormal="85" workbookViewId="0">
      <pane xSplit="1" ySplit="7" topLeftCell="B8" activePane="bottomRight" state="frozen"/>
      <selection activeCell="L18" sqref="L18"/>
      <selection pane="topRight" activeCell="L18" sqref="L18"/>
      <selection pane="bottomLeft" activeCell="L18" sqref="L18"/>
      <selection pane="bottomRight" activeCell="B8" sqref="B8"/>
    </sheetView>
  </sheetViews>
  <sheetFormatPr defaultColWidth="9.28515625" defaultRowHeight="12.75"/>
  <cols>
    <col min="1" max="1" width="10.5703125" style="1" bestFit="1" customWidth="1"/>
    <col min="2" max="2" width="101.7109375" style="1" customWidth="1"/>
    <col min="3" max="3" width="13.7109375" style="1" customWidth="1"/>
    <col min="4" max="4" width="14.7109375" style="1" bestFit="1" customWidth="1"/>
    <col min="5" max="5" width="17.7109375" style="1" customWidth="1"/>
    <col min="6" max="6" width="15.7109375" style="1" customWidth="1"/>
    <col min="7" max="7" width="17.42578125" style="1" customWidth="1"/>
    <col min="8" max="8" width="15.28515625" style="1" customWidth="1"/>
    <col min="9" max="16384" width="9.28515625" style="6"/>
  </cols>
  <sheetData>
    <row r="1" spans="1:9">
      <c r="A1" s="1" t="s">
        <v>108</v>
      </c>
      <c r="B1" s="1" t="str">
        <f>Info!C2</f>
        <v>სს თიბისი ბანკი</v>
      </c>
    </row>
    <row r="2" spans="1:9">
      <c r="A2" s="1" t="s">
        <v>109</v>
      </c>
      <c r="B2" s="309">
        <f>'1. key ratios'!B2</f>
        <v>45199</v>
      </c>
    </row>
    <row r="4" spans="1:9" ht="13.5" thickBot="1">
      <c r="A4" s="1" t="s">
        <v>261</v>
      </c>
      <c r="B4" s="20" t="s">
        <v>296</v>
      </c>
    </row>
    <row r="5" spans="1:9">
      <c r="A5" s="50"/>
      <c r="B5" s="86"/>
      <c r="C5" s="90" t="s">
        <v>0</v>
      </c>
      <c r="D5" s="90" t="s">
        <v>1</v>
      </c>
      <c r="E5" s="90" t="s">
        <v>2</v>
      </c>
      <c r="F5" s="90" t="s">
        <v>3</v>
      </c>
      <c r="G5" s="173" t="s">
        <v>4</v>
      </c>
      <c r="H5" s="91" t="s">
        <v>5</v>
      </c>
      <c r="I5" s="15"/>
    </row>
    <row r="6" spans="1:9" ht="15" customHeight="1">
      <c r="A6" s="85"/>
      <c r="B6" s="13"/>
      <c r="C6" s="737" t="s">
        <v>288</v>
      </c>
      <c r="D6" s="748" t="s">
        <v>309</v>
      </c>
      <c r="E6" s="749"/>
      <c r="F6" s="737" t="s">
        <v>315</v>
      </c>
      <c r="G6" s="737" t="s">
        <v>316</v>
      </c>
      <c r="H6" s="746" t="s">
        <v>290</v>
      </c>
      <c r="I6" s="15"/>
    </row>
    <row r="7" spans="1:9" ht="63.75">
      <c r="A7" s="85"/>
      <c r="B7" s="13"/>
      <c r="C7" s="738"/>
      <c r="D7" s="174" t="s">
        <v>291</v>
      </c>
      <c r="E7" s="174" t="s">
        <v>289</v>
      </c>
      <c r="F7" s="738"/>
      <c r="G7" s="738"/>
      <c r="H7" s="747"/>
      <c r="I7" s="15"/>
    </row>
    <row r="8" spans="1:9">
      <c r="A8" s="42">
        <v>1</v>
      </c>
      <c r="B8" s="105" t="s">
        <v>134</v>
      </c>
      <c r="C8" s="677">
        <v>3893506776.8368549</v>
      </c>
      <c r="D8" s="677">
        <v>0</v>
      </c>
      <c r="E8" s="677">
        <v>0</v>
      </c>
      <c r="F8" s="677">
        <v>1940306155.4028244</v>
      </c>
      <c r="G8" s="677">
        <v>1940306155.4028244</v>
      </c>
      <c r="H8" s="177">
        <f>G8/(C8+E8)</f>
        <v>0.49834410638400356</v>
      </c>
    </row>
    <row r="9" spans="1:9" ht="15" customHeight="1">
      <c r="A9" s="42">
        <v>2</v>
      </c>
      <c r="B9" s="105" t="s">
        <v>135</v>
      </c>
      <c r="C9" s="677">
        <v>0</v>
      </c>
      <c r="D9" s="677">
        <v>0</v>
      </c>
      <c r="E9" s="677">
        <v>0</v>
      </c>
      <c r="F9" s="677">
        <v>0</v>
      </c>
      <c r="G9" s="677">
        <v>0</v>
      </c>
      <c r="H9" s="177"/>
    </row>
    <row r="10" spans="1:9">
      <c r="A10" s="42">
        <v>3</v>
      </c>
      <c r="B10" s="105" t="s">
        <v>136</v>
      </c>
      <c r="C10" s="677">
        <v>407929846.82999998</v>
      </c>
      <c r="D10" s="677">
        <v>0</v>
      </c>
      <c r="E10" s="677">
        <v>0</v>
      </c>
      <c r="F10" s="677">
        <v>0</v>
      </c>
      <c r="G10" s="677">
        <v>0</v>
      </c>
      <c r="H10" s="177">
        <f t="shared" ref="H10:H21" si="0">G10/(C10+E10)</f>
        <v>0</v>
      </c>
    </row>
    <row r="11" spans="1:9">
      <c r="A11" s="42">
        <v>4</v>
      </c>
      <c r="B11" s="105" t="s">
        <v>137</v>
      </c>
      <c r="C11" s="677">
        <v>734141660.36458898</v>
      </c>
      <c r="D11" s="677">
        <v>0</v>
      </c>
      <c r="E11" s="677">
        <v>0</v>
      </c>
      <c r="F11" s="677">
        <v>0</v>
      </c>
      <c r="G11" s="677">
        <v>0</v>
      </c>
      <c r="H11" s="177">
        <f t="shared" si="0"/>
        <v>0</v>
      </c>
    </row>
    <row r="12" spans="1:9">
      <c r="A12" s="42">
        <v>5</v>
      </c>
      <c r="B12" s="105" t="s">
        <v>948</v>
      </c>
      <c r="C12" s="677">
        <v>0</v>
      </c>
      <c r="D12" s="677">
        <v>0</v>
      </c>
      <c r="E12" s="677">
        <v>0</v>
      </c>
      <c r="F12" s="677">
        <v>0</v>
      </c>
      <c r="G12" s="677">
        <v>0</v>
      </c>
      <c r="H12" s="177"/>
    </row>
    <row r="13" spans="1:9">
      <c r="A13" s="42">
        <v>6</v>
      </c>
      <c r="B13" s="105" t="s">
        <v>138</v>
      </c>
      <c r="C13" s="677">
        <v>1489262800.357342</v>
      </c>
      <c r="D13" s="677">
        <v>559029784.42999995</v>
      </c>
      <c r="E13" s="677">
        <v>280305431.315</v>
      </c>
      <c r="F13" s="677">
        <v>470744046.50651741</v>
      </c>
      <c r="G13" s="677">
        <v>470607345.32501745</v>
      </c>
      <c r="H13" s="177">
        <f t="shared" si="0"/>
        <v>0.26594472985100265</v>
      </c>
    </row>
    <row r="14" spans="1:9">
      <c r="A14" s="42">
        <v>7</v>
      </c>
      <c r="B14" s="105" t="s">
        <v>71</v>
      </c>
      <c r="C14" s="677">
        <v>7137166704.595418</v>
      </c>
      <c r="D14" s="677">
        <v>2194466185.6220999</v>
      </c>
      <c r="E14" s="677">
        <v>1017767211.4462</v>
      </c>
      <c r="F14" s="677">
        <v>8154933916.0416183</v>
      </c>
      <c r="G14" s="677">
        <v>7964355612.1539183</v>
      </c>
      <c r="H14" s="177">
        <f>G14/(C14+E14)</f>
        <v>0.9766303067750417</v>
      </c>
    </row>
    <row r="15" spans="1:9">
      <c r="A15" s="42">
        <v>8</v>
      </c>
      <c r="B15" s="105" t="s">
        <v>72</v>
      </c>
      <c r="C15" s="677">
        <v>5679145511.4700022</v>
      </c>
      <c r="D15" s="677">
        <v>352980570.53329998</v>
      </c>
      <c r="E15" s="677">
        <v>97839170.799250007</v>
      </c>
      <c r="F15" s="677">
        <v>4332738511.7019396</v>
      </c>
      <c r="G15" s="677">
        <v>4270733249.8863392</v>
      </c>
      <c r="H15" s="177">
        <f t="shared" si="0"/>
        <v>0.7392668467676734</v>
      </c>
    </row>
    <row r="16" spans="1:9">
      <c r="A16" s="42">
        <v>9</v>
      </c>
      <c r="B16" s="105" t="s">
        <v>949</v>
      </c>
      <c r="C16" s="677">
        <v>3911573296.0600009</v>
      </c>
      <c r="D16" s="677">
        <v>39558294.2914</v>
      </c>
      <c r="E16" s="677">
        <v>12708493.44655</v>
      </c>
      <c r="F16" s="677">
        <v>1373498626.3272927</v>
      </c>
      <c r="G16" s="677">
        <v>1367693415.9995928</v>
      </c>
      <c r="H16" s="177">
        <f t="shared" si="0"/>
        <v>0.34852069483307163</v>
      </c>
    </row>
    <row r="17" spans="1:8">
      <c r="A17" s="42">
        <v>10</v>
      </c>
      <c r="B17" s="105" t="s">
        <v>67</v>
      </c>
      <c r="C17" s="677">
        <v>150271966.55999994</v>
      </c>
      <c r="D17" s="677">
        <v>4351644.7855000002</v>
      </c>
      <c r="E17" s="677">
        <v>941074.03714999999</v>
      </c>
      <c r="F17" s="677">
        <v>179419265.20572495</v>
      </c>
      <c r="G17" s="677">
        <v>177640010.43332496</v>
      </c>
      <c r="H17" s="177">
        <f t="shared" si="0"/>
        <v>1.1747664733928584</v>
      </c>
    </row>
    <row r="18" spans="1:8">
      <c r="A18" s="42">
        <v>11</v>
      </c>
      <c r="B18" s="105" t="s">
        <v>68</v>
      </c>
      <c r="C18" s="677">
        <v>341694770.83969992</v>
      </c>
      <c r="D18" s="677">
        <v>35804.262699999999</v>
      </c>
      <c r="E18" s="677">
        <v>0</v>
      </c>
      <c r="F18" s="677">
        <v>355478726.5392499</v>
      </c>
      <c r="G18" s="677">
        <v>303363127.94924992</v>
      </c>
      <c r="H18" s="177">
        <f t="shared" si="0"/>
        <v>0.88781905325547805</v>
      </c>
    </row>
    <row r="19" spans="1:8">
      <c r="A19" s="42">
        <v>12</v>
      </c>
      <c r="B19" s="105" t="s">
        <v>69</v>
      </c>
      <c r="C19" s="677">
        <v>0</v>
      </c>
      <c r="D19" s="677">
        <v>0</v>
      </c>
      <c r="E19" s="677">
        <v>0</v>
      </c>
      <c r="F19" s="677">
        <v>0</v>
      </c>
      <c r="G19" s="677">
        <v>0</v>
      </c>
      <c r="H19" s="177"/>
    </row>
    <row r="20" spans="1:8">
      <c r="A20" s="42">
        <v>13</v>
      </c>
      <c r="B20" s="105" t="s">
        <v>70</v>
      </c>
      <c r="C20" s="677">
        <v>0</v>
      </c>
      <c r="D20" s="677">
        <v>0</v>
      </c>
      <c r="E20" s="677">
        <v>0</v>
      </c>
      <c r="F20" s="677">
        <v>0</v>
      </c>
      <c r="G20" s="677">
        <v>0</v>
      </c>
      <c r="H20" s="177"/>
    </row>
    <row r="21" spans="1:8">
      <c r="A21" s="42">
        <v>14</v>
      </c>
      <c r="B21" s="105" t="s">
        <v>154</v>
      </c>
      <c r="C21" s="677">
        <v>4453549265.6355152</v>
      </c>
      <c r="D21" s="677">
        <v>212505094.38499999</v>
      </c>
      <c r="E21" s="677">
        <v>60209054.152850002</v>
      </c>
      <c r="F21" s="677">
        <v>3713304905.9093161</v>
      </c>
      <c r="G21" s="677">
        <v>3400512434.1840162</v>
      </c>
      <c r="H21" s="177">
        <f t="shared" si="0"/>
        <v>0.75336608503741387</v>
      </c>
    </row>
    <row r="22" spans="1:8" ht="13.5" thickBot="1">
      <c r="A22" s="87"/>
      <c r="B22" s="92" t="s">
        <v>66</v>
      </c>
      <c r="C22" s="160">
        <f>SUM(C8:C21)</f>
        <v>28198242599.549423</v>
      </c>
      <c r="D22" s="160">
        <f>SUM(D8:D21)</f>
        <v>3362927378.3099995</v>
      </c>
      <c r="E22" s="160">
        <f>SUM(E8:E21)</f>
        <v>1469770435.1969998</v>
      </c>
      <c r="F22" s="160">
        <f>SUM(F8:F21)</f>
        <v>20520424153.634483</v>
      </c>
      <c r="G22" s="160">
        <f>SUM(G8:G21)</f>
        <v>19895211351.334282</v>
      </c>
      <c r="H22" s="178">
        <f>G22/(C22+E22)</f>
        <v>0.67059466800265721</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K28"/>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ColWidth="9.28515625" defaultRowHeight="12.75"/>
  <cols>
    <col min="1" max="1" width="10.5703125" style="1" bestFit="1" customWidth="1"/>
    <col min="2" max="2" width="104.28515625" style="1" customWidth="1"/>
    <col min="3" max="5" width="13.7109375" style="1" bestFit="1" customWidth="1"/>
    <col min="6" max="11" width="12.7109375" style="1" customWidth="1"/>
    <col min="12" max="16384" width="9.28515625" style="1"/>
  </cols>
  <sheetData>
    <row r="1" spans="1:11">
      <c r="A1" s="1" t="s">
        <v>108</v>
      </c>
      <c r="B1" s="1" t="str">
        <f>Info!C2</f>
        <v>სს თიბისი ბანკი</v>
      </c>
    </row>
    <row r="2" spans="1:11">
      <c r="A2" s="1" t="s">
        <v>109</v>
      </c>
      <c r="B2" s="309">
        <f>'1. key ratios'!B2</f>
        <v>45199</v>
      </c>
    </row>
    <row r="4" spans="1:11" ht="13.5" thickBot="1">
      <c r="A4" s="1" t="s">
        <v>352</v>
      </c>
      <c r="B4" s="20" t="s">
        <v>351</v>
      </c>
    </row>
    <row r="5" spans="1:11" ht="30" customHeight="1">
      <c r="A5" s="753"/>
      <c r="B5" s="754"/>
      <c r="C5" s="755" t="s">
        <v>384</v>
      </c>
      <c r="D5" s="755"/>
      <c r="E5" s="755"/>
      <c r="F5" s="755" t="s">
        <v>385</v>
      </c>
      <c r="G5" s="755"/>
      <c r="H5" s="755"/>
      <c r="I5" s="755" t="s">
        <v>386</v>
      </c>
      <c r="J5" s="755"/>
      <c r="K5" s="756"/>
    </row>
    <row r="6" spans="1:11">
      <c r="A6" s="198"/>
      <c r="B6" s="199"/>
      <c r="C6" s="200" t="s">
        <v>26</v>
      </c>
      <c r="D6" s="200" t="s">
        <v>90</v>
      </c>
      <c r="E6" s="200" t="s">
        <v>66</v>
      </c>
      <c r="F6" s="200" t="s">
        <v>26</v>
      </c>
      <c r="G6" s="200" t="s">
        <v>90</v>
      </c>
      <c r="H6" s="200" t="s">
        <v>66</v>
      </c>
      <c r="I6" s="200" t="s">
        <v>26</v>
      </c>
      <c r="J6" s="200" t="s">
        <v>90</v>
      </c>
      <c r="K6" s="202" t="s">
        <v>66</v>
      </c>
    </row>
    <row r="7" spans="1:11">
      <c r="A7" s="203" t="s">
        <v>322</v>
      </c>
      <c r="B7" s="197"/>
      <c r="C7" s="197"/>
      <c r="D7" s="197"/>
      <c r="E7" s="197"/>
      <c r="F7" s="197"/>
      <c r="G7" s="197"/>
      <c r="H7" s="197"/>
      <c r="I7" s="197"/>
      <c r="J7" s="197"/>
      <c r="K7" s="204"/>
    </row>
    <row r="8" spans="1:11">
      <c r="A8" s="196">
        <v>1</v>
      </c>
      <c r="B8" s="184" t="s">
        <v>322</v>
      </c>
      <c r="C8" s="681"/>
      <c r="D8" s="681"/>
      <c r="E8" s="681"/>
      <c r="F8" s="334">
        <v>2956642080.2448788</v>
      </c>
      <c r="G8" s="334">
        <v>3576802521.9429984</v>
      </c>
      <c r="H8" s="334">
        <v>6533444602.1878777</v>
      </c>
      <c r="I8" s="334">
        <v>2949742168.4568791</v>
      </c>
      <c r="J8" s="334">
        <v>2377526435.0481076</v>
      </c>
      <c r="K8" s="334">
        <v>5327268603.5049868</v>
      </c>
    </row>
    <row r="9" spans="1:11">
      <c r="A9" s="203" t="s">
        <v>323</v>
      </c>
      <c r="B9" s="197"/>
      <c r="C9" s="682"/>
      <c r="D9" s="682"/>
      <c r="E9" s="682"/>
      <c r="F9" s="682"/>
      <c r="G9" s="682"/>
      <c r="H9" s="682"/>
      <c r="I9" s="682"/>
      <c r="J9" s="682"/>
      <c r="K9" s="683"/>
    </row>
    <row r="10" spans="1:11">
      <c r="A10" s="205">
        <v>2</v>
      </c>
      <c r="B10" s="185" t="s">
        <v>324</v>
      </c>
      <c r="C10" s="334">
        <v>2685761899.0650945</v>
      </c>
      <c r="D10" s="334">
        <v>6307373880.3658094</v>
      </c>
      <c r="E10" s="334">
        <v>8993135779.4309044</v>
      </c>
      <c r="F10" s="334">
        <v>412730429.05453229</v>
      </c>
      <c r="G10" s="334">
        <v>1328572386.509176</v>
      </c>
      <c r="H10" s="334">
        <v>1741302815.5637083</v>
      </c>
      <c r="I10" s="334">
        <v>1914848193.65746</v>
      </c>
      <c r="J10" s="334">
        <v>1465767305.3386154</v>
      </c>
      <c r="K10" s="334">
        <v>3380615498.9960756</v>
      </c>
    </row>
    <row r="11" spans="1:11">
      <c r="A11" s="205">
        <v>3</v>
      </c>
      <c r="B11" s="185" t="s">
        <v>325</v>
      </c>
      <c r="C11" s="334">
        <v>6514050269.1084061</v>
      </c>
      <c r="D11" s="334">
        <v>5531053276.963376</v>
      </c>
      <c r="E11" s="334">
        <v>12045103546.071781</v>
      </c>
      <c r="F11" s="334">
        <v>2202273094.6892824</v>
      </c>
      <c r="G11" s="334">
        <v>1323379119.8877223</v>
      </c>
      <c r="H11" s="334">
        <v>3525652214.5770044</v>
      </c>
      <c r="I11" s="334">
        <v>126141228.85691452</v>
      </c>
      <c r="J11" s="334">
        <v>49196077.466171265</v>
      </c>
      <c r="K11" s="334">
        <v>175337306.32308578</v>
      </c>
    </row>
    <row r="12" spans="1:11">
      <c r="A12" s="205">
        <v>4</v>
      </c>
      <c r="B12" s="185" t="s">
        <v>326</v>
      </c>
      <c r="C12" s="334">
        <v>964215330.94507682</v>
      </c>
      <c r="D12" s="334">
        <v>0</v>
      </c>
      <c r="E12" s="334">
        <v>964215330.94507682</v>
      </c>
      <c r="F12" s="334">
        <v>0</v>
      </c>
      <c r="G12" s="334">
        <v>0</v>
      </c>
      <c r="H12" s="334">
        <v>0</v>
      </c>
      <c r="I12" s="334">
        <v>0</v>
      </c>
      <c r="J12" s="334">
        <v>0</v>
      </c>
      <c r="K12" s="334">
        <v>0</v>
      </c>
    </row>
    <row r="13" spans="1:11">
      <c r="A13" s="205">
        <v>5</v>
      </c>
      <c r="B13" s="185" t="s">
        <v>327</v>
      </c>
      <c r="C13" s="334">
        <v>2170391673.5185695</v>
      </c>
      <c r="D13" s="334">
        <v>5884830485.7248468</v>
      </c>
      <c r="E13" s="334">
        <v>8055222159.2434158</v>
      </c>
      <c r="F13" s="334">
        <v>351676918.67600924</v>
      </c>
      <c r="G13" s="334">
        <v>2376108943.8111629</v>
      </c>
      <c r="H13" s="334">
        <v>2727785862.4871721</v>
      </c>
      <c r="I13" s="334">
        <v>223290293.21279997</v>
      </c>
      <c r="J13" s="334">
        <v>2227122403.6755991</v>
      </c>
      <c r="K13" s="334">
        <v>2450412696.8883991</v>
      </c>
    </row>
    <row r="14" spans="1:11">
      <c r="A14" s="205">
        <v>6</v>
      </c>
      <c r="B14" s="185" t="s">
        <v>342</v>
      </c>
      <c r="C14" s="334">
        <v>0</v>
      </c>
      <c r="D14" s="334">
        <v>0</v>
      </c>
      <c r="E14" s="334">
        <v>0</v>
      </c>
      <c r="F14" s="334">
        <v>0</v>
      </c>
      <c r="G14" s="334">
        <v>0</v>
      </c>
      <c r="H14" s="334">
        <v>0</v>
      </c>
      <c r="I14" s="334">
        <v>0</v>
      </c>
      <c r="J14" s="334">
        <v>0</v>
      </c>
      <c r="K14" s="334">
        <v>0</v>
      </c>
    </row>
    <row r="15" spans="1:11">
      <c r="A15" s="205">
        <v>7</v>
      </c>
      <c r="B15" s="185" t="s">
        <v>329</v>
      </c>
      <c r="C15" s="334">
        <v>28925779.029230766</v>
      </c>
      <c r="D15" s="334">
        <v>77656768.248693734</v>
      </c>
      <c r="E15" s="334">
        <v>106582547.27792451</v>
      </c>
      <c r="F15" s="334">
        <v>28925779.029230848</v>
      </c>
      <c r="G15" s="334">
        <v>73353201.7720294</v>
      </c>
      <c r="H15" s="334">
        <v>102278980.80126025</v>
      </c>
      <c r="I15" s="334">
        <v>28925779.029230848</v>
      </c>
      <c r="J15" s="334">
        <v>75469763.195091963</v>
      </c>
      <c r="K15" s="334">
        <v>104395542.22432281</v>
      </c>
    </row>
    <row r="16" spans="1:11">
      <c r="A16" s="205">
        <v>8</v>
      </c>
      <c r="B16" s="186" t="s">
        <v>330</v>
      </c>
      <c r="C16" s="334">
        <v>12363344951.666376</v>
      </c>
      <c r="D16" s="334">
        <v>17800914411.302727</v>
      </c>
      <c r="E16" s="334">
        <v>30164259362.969101</v>
      </c>
      <c r="F16" s="334">
        <v>2995606221.4490547</v>
      </c>
      <c r="G16" s="334">
        <v>5101413651.9800911</v>
      </c>
      <c r="H16" s="334">
        <v>8097019873.4291449</v>
      </c>
      <c r="I16" s="334">
        <v>2293205494.7564054</v>
      </c>
      <c r="J16" s="334">
        <v>3817555549.675478</v>
      </c>
      <c r="K16" s="334">
        <v>6110761044.4318838</v>
      </c>
    </row>
    <row r="17" spans="1:11">
      <c r="A17" s="203" t="s">
        <v>331</v>
      </c>
      <c r="B17" s="197"/>
      <c r="C17" s="682"/>
      <c r="D17" s="682"/>
      <c r="E17" s="682"/>
      <c r="F17" s="682"/>
      <c r="G17" s="682"/>
      <c r="H17" s="682"/>
      <c r="I17" s="682"/>
      <c r="J17" s="682"/>
      <c r="K17" s="683"/>
    </row>
    <row r="18" spans="1:11">
      <c r="A18" s="205">
        <v>9</v>
      </c>
      <c r="B18" s="185" t="s">
        <v>332</v>
      </c>
      <c r="C18" s="334">
        <v>8335153.846153846</v>
      </c>
      <c r="D18" s="334">
        <v>0</v>
      </c>
      <c r="E18" s="334">
        <v>8335153.846153846</v>
      </c>
      <c r="F18" s="334">
        <v>0</v>
      </c>
      <c r="G18" s="334">
        <v>0</v>
      </c>
      <c r="H18" s="334">
        <v>0</v>
      </c>
      <c r="I18" s="334">
        <v>0</v>
      </c>
      <c r="J18" s="334">
        <v>0</v>
      </c>
      <c r="K18" s="334">
        <v>0</v>
      </c>
    </row>
    <row r="19" spans="1:11">
      <c r="A19" s="205">
        <v>10</v>
      </c>
      <c r="B19" s="185" t="s">
        <v>333</v>
      </c>
      <c r="C19" s="334">
        <v>8066248111.8675842</v>
      </c>
      <c r="D19" s="334">
        <v>9624203535.1311989</v>
      </c>
      <c r="E19" s="334">
        <v>17690451646.998783</v>
      </c>
      <c r="F19" s="334">
        <v>185698821.38553441</v>
      </c>
      <c r="G19" s="334">
        <v>119043166.36707826</v>
      </c>
      <c r="H19" s="334">
        <v>304741987.75261265</v>
      </c>
      <c r="I19" s="334">
        <v>192653167.1672318</v>
      </c>
      <c r="J19" s="334">
        <v>1329223266.9451566</v>
      </c>
      <c r="K19" s="334">
        <v>1521876434.1123884</v>
      </c>
    </row>
    <row r="20" spans="1:11">
      <c r="A20" s="205">
        <v>11</v>
      </c>
      <c r="B20" s="185" t="s">
        <v>334</v>
      </c>
      <c r="C20" s="334">
        <v>1634890.4023076931</v>
      </c>
      <c r="D20" s="334">
        <v>1699485.3390385536</v>
      </c>
      <c r="E20" s="334">
        <v>3334375.7413462466</v>
      </c>
      <c r="F20" s="334">
        <v>313019964.04117352</v>
      </c>
      <c r="G20" s="334">
        <v>1962097774.5970774</v>
      </c>
      <c r="H20" s="334">
        <v>2275117738.6382508</v>
      </c>
      <c r="I20" s="334">
        <v>313019964.04117364</v>
      </c>
      <c r="J20" s="334">
        <v>1960769476.5970759</v>
      </c>
      <c r="K20" s="334">
        <v>2273789440.6382494</v>
      </c>
    </row>
    <row r="21" spans="1:11" ht="13.5" thickBot="1">
      <c r="A21" s="137">
        <v>12</v>
      </c>
      <c r="B21" s="206" t="s">
        <v>335</v>
      </c>
      <c r="C21" s="334">
        <v>8076218156.116046</v>
      </c>
      <c r="D21" s="334">
        <v>9625903020.4702377</v>
      </c>
      <c r="E21" s="334">
        <v>17702121176.586281</v>
      </c>
      <c r="F21" s="334">
        <v>498718785.42670792</v>
      </c>
      <c r="G21" s="334">
        <v>2081140940.9641557</v>
      </c>
      <c r="H21" s="334">
        <v>2579859726.3908634</v>
      </c>
      <c r="I21" s="334">
        <v>505673131.20840544</v>
      </c>
      <c r="J21" s="334">
        <v>3289992743.5422325</v>
      </c>
      <c r="K21" s="334">
        <v>3795665874.750638</v>
      </c>
    </row>
    <row r="22" spans="1:11" ht="38.25" customHeight="1" thickBot="1">
      <c r="A22" s="194"/>
      <c r="B22" s="195"/>
      <c r="C22" s="332"/>
      <c r="D22" s="332"/>
      <c r="E22" s="332"/>
      <c r="F22" s="750" t="s">
        <v>336</v>
      </c>
      <c r="G22" s="751"/>
      <c r="H22" s="751"/>
      <c r="I22" s="750" t="s">
        <v>337</v>
      </c>
      <c r="J22" s="751"/>
      <c r="K22" s="752"/>
    </row>
    <row r="23" spans="1:11">
      <c r="A23" s="190">
        <v>13</v>
      </c>
      <c r="B23" s="187" t="s">
        <v>322</v>
      </c>
      <c r="C23" s="684"/>
      <c r="D23" s="684"/>
      <c r="E23" s="684"/>
      <c r="F23" s="334">
        <v>2956642080.2448788</v>
      </c>
      <c r="G23" s="334">
        <v>3576802521.9429984</v>
      </c>
      <c r="H23" s="334">
        <v>6533444602.1878777</v>
      </c>
      <c r="I23" s="334">
        <v>2949742168.4568791</v>
      </c>
      <c r="J23" s="334">
        <v>2377526435.0481076</v>
      </c>
      <c r="K23" s="334">
        <v>5327268603.5049868</v>
      </c>
    </row>
    <row r="24" spans="1:11" ht="13.5" thickBot="1">
      <c r="A24" s="191">
        <v>14</v>
      </c>
      <c r="B24" s="188" t="s">
        <v>338</v>
      </c>
      <c r="C24" s="685"/>
      <c r="D24" s="686"/>
      <c r="E24" s="687"/>
      <c r="F24" s="334">
        <v>2496887436.022347</v>
      </c>
      <c r="G24" s="334">
        <v>3020272711.0159354</v>
      </c>
      <c r="H24" s="334">
        <v>5517160147.0382814</v>
      </c>
      <c r="I24" s="334">
        <v>1787532363.5479999</v>
      </c>
      <c r="J24" s="334">
        <v>954388887.4188695</v>
      </c>
      <c r="K24" s="334">
        <v>2315095169.6812458</v>
      </c>
    </row>
    <row r="25" spans="1:11" ht="13.5" thickBot="1">
      <c r="A25" s="192">
        <v>15</v>
      </c>
      <c r="B25" s="189" t="s">
        <v>339</v>
      </c>
      <c r="C25" s="688"/>
      <c r="D25" s="688"/>
      <c r="E25" s="688"/>
      <c r="F25" s="689">
        <v>1.1841311056276296</v>
      </c>
      <c r="G25" s="689">
        <v>1.1842647549332928</v>
      </c>
      <c r="H25" s="689">
        <v>1.1842042695996704</v>
      </c>
      <c r="I25" s="689">
        <v>1.6501755317045319</v>
      </c>
      <c r="J25" s="689">
        <v>2.4911505848293061</v>
      </c>
      <c r="K25" s="689">
        <v>2.3011013427316134</v>
      </c>
    </row>
    <row r="28" spans="1:11" ht="38.25">
      <c r="B28" s="14"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5" zoomScaleNormal="85" workbookViewId="0">
      <pane xSplit="1" ySplit="5" topLeftCell="B6" activePane="bottomRight" state="frozen"/>
      <selection pane="topRight" activeCell="B1" sqref="B1"/>
      <selection pane="bottomLeft" activeCell="A5" sqref="A5"/>
      <selection pane="bottomRight" activeCell="B6" sqref="B6"/>
    </sheetView>
  </sheetViews>
  <sheetFormatPr defaultColWidth="9.28515625" defaultRowHeight="15"/>
  <cols>
    <col min="1" max="1" width="10.5703125" style="28" bestFit="1" customWidth="1"/>
    <col min="2" max="2" width="95" style="28" customWidth="1"/>
    <col min="3" max="3" width="13.85546875" style="28" bestFit="1" customWidth="1"/>
    <col min="4" max="4" width="10" style="28" bestFit="1" customWidth="1"/>
    <col min="5" max="5" width="18.28515625" style="28" bestFit="1" customWidth="1"/>
    <col min="6" max="13" width="10.7109375" style="28" customWidth="1"/>
    <col min="14" max="14" width="31" style="28" bestFit="1" customWidth="1"/>
    <col min="15" max="16384" width="9.28515625" style="6"/>
  </cols>
  <sheetData>
    <row r="1" spans="1:14">
      <c r="A1" s="1" t="s">
        <v>108</v>
      </c>
      <c r="B1" s="28" t="str">
        <f>Info!C2</f>
        <v>სს თიბისი ბანკი</v>
      </c>
    </row>
    <row r="2" spans="1:14" ht="14.25" customHeight="1">
      <c r="A2" s="28" t="s">
        <v>109</v>
      </c>
      <c r="B2" s="309">
        <f>'1. key ratios'!B2</f>
        <v>45199</v>
      </c>
    </row>
    <row r="3" spans="1:14" ht="14.25" customHeight="1"/>
    <row r="4" spans="1:14" ht="15.75" thickBot="1">
      <c r="A4" s="1" t="s">
        <v>262</v>
      </c>
      <c r="B4" s="44" t="s">
        <v>74</v>
      </c>
    </row>
    <row r="5" spans="1:14" s="16" customFormat="1" ht="12.75">
      <c r="A5" s="101"/>
      <c r="B5" s="102"/>
      <c r="C5" s="103" t="s">
        <v>0</v>
      </c>
      <c r="D5" s="103" t="s">
        <v>1</v>
      </c>
      <c r="E5" s="103" t="s">
        <v>2</v>
      </c>
      <c r="F5" s="103" t="s">
        <v>3</v>
      </c>
      <c r="G5" s="103" t="s">
        <v>4</v>
      </c>
      <c r="H5" s="103" t="s">
        <v>5</v>
      </c>
      <c r="I5" s="103" t="s">
        <v>145</v>
      </c>
      <c r="J5" s="103" t="s">
        <v>146</v>
      </c>
      <c r="K5" s="103" t="s">
        <v>147</v>
      </c>
      <c r="L5" s="103" t="s">
        <v>148</v>
      </c>
      <c r="M5" s="103" t="s">
        <v>149</v>
      </c>
      <c r="N5" s="104" t="s">
        <v>150</v>
      </c>
    </row>
    <row r="6" spans="1:14" ht="60">
      <c r="A6" s="93"/>
      <c r="B6" s="54"/>
      <c r="C6" s="55" t="s">
        <v>84</v>
      </c>
      <c r="D6" s="56" t="s">
        <v>73</v>
      </c>
      <c r="E6" s="57" t="s">
        <v>83</v>
      </c>
      <c r="F6" s="58">
        <v>0</v>
      </c>
      <c r="G6" s="58">
        <v>0.2</v>
      </c>
      <c r="H6" s="58">
        <v>0.35</v>
      </c>
      <c r="I6" s="58">
        <v>0.5</v>
      </c>
      <c r="J6" s="58">
        <v>0.75</v>
      </c>
      <c r="K6" s="58">
        <v>1</v>
      </c>
      <c r="L6" s="58">
        <v>1.5</v>
      </c>
      <c r="M6" s="58">
        <v>2.5</v>
      </c>
      <c r="N6" s="94" t="s">
        <v>74</v>
      </c>
    </row>
    <row r="7" spans="1:14">
      <c r="A7" s="95">
        <v>1</v>
      </c>
      <c r="B7" s="59" t="s">
        <v>75</v>
      </c>
      <c r="C7" s="165">
        <f>SUM(C8:C13)</f>
        <v>4441693008.9277496</v>
      </c>
      <c r="D7" s="54"/>
      <c r="E7" s="168">
        <f t="shared" ref="E7:M7" si="0">SUM(E8:E13)</f>
        <v>140177015.51593497</v>
      </c>
      <c r="F7" s="165">
        <f>SUM(F8:F13)</f>
        <v>25626755.606508002</v>
      </c>
      <c r="G7" s="165">
        <f t="shared" si="0"/>
        <v>69224939.648495004</v>
      </c>
      <c r="H7" s="165">
        <f t="shared" si="0"/>
        <v>0</v>
      </c>
      <c r="I7" s="165">
        <f t="shared" si="0"/>
        <v>1914984.5</v>
      </c>
      <c r="J7" s="165">
        <f t="shared" si="0"/>
        <v>0</v>
      </c>
      <c r="K7" s="165">
        <f t="shared" si="0"/>
        <v>43410335.760931998</v>
      </c>
      <c r="L7" s="165">
        <f t="shared" si="0"/>
        <v>0</v>
      </c>
      <c r="M7" s="165">
        <f t="shared" si="0"/>
        <v>0</v>
      </c>
      <c r="N7" s="96">
        <f>SUM(N8:N13)</f>
        <v>58212815.940631002</v>
      </c>
    </row>
    <row r="8" spans="1:14">
      <c r="A8" s="95">
        <v>1.1000000000000001</v>
      </c>
      <c r="B8" s="60" t="s">
        <v>76</v>
      </c>
      <c r="C8" s="166">
        <v>3340989350.1177497</v>
      </c>
      <c r="D8" s="650">
        <v>0.02</v>
      </c>
      <c r="E8" s="168">
        <f>C8*D8</f>
        <v>66819787.002354994</v>
      </c>
      <c r="F8" s="651">
        <v>5206186</v>
      </c>
      <c r="G8" s="651">
        <v>53061399.148495004</v>
      </c>
      <c r="H8" s="651">
        <v>0</v>
      </c>
      <c r="I8" s="651">
        <v>0</v>
      </c>
      <c r="J8" s="651">
        <v>0</v>
      </c>
      <c r="K8" s="651">
        <v>8552201.8538600001</v>
      </c>
      <c r="L8" s="651">
        <v>0</v>
      </c>
      <c r="M8" s="651">
        <v>0</v>
      </c>
      <c r="N8" s="96">
        <f>SUMPRODUCT($F$6:$M$6,F8:M8)</f>
        <v>19164481.683559</v>
      </c>
    </row>
    <row r="9" spans="1:14">
      <c r="A9" s="95">
        <v>1.2</v>
      </c>
      <c r="B9" s="60" t="s">
        <v>77</v>
      </c>
      <c r="C9" s="166">
        <v>665418465.03840005</v>
      </c>
      <c r="D9" s="650">
        <v>0.05</v>
      </c>
      <c r="E9" s="168">
        <f>C9*D9</f>
        <v>33270923.251920003</v>
      </c>
      <c r="F9" s="651">
        <v>0</v>
      </c>
      <c r="G9" s="651">
        <v>2879172.5</v>
      </c>
      <c r="H9" s="651">
        <v>0</v>
      </c>
      <c r="I9" s="651">
        <v>0</v>
      </c>
      <c r="J9" s="651">
        <v>0</v>
      </c>
      <c r="K9" s="651">
        <v>30391750.75192</v>
      </c>
      <c r="L9" s="651">
        <v>0</v>
      </c>
      <c r="M9" s="651">
        <v>0</v>
      </c>
      <c r="N9" s="96">
        <f t="shared" ref="N9:N12" si="1">SUMPRODUCT($F$6:$M$6,F9:M9)</f>
        <v>30967585.25192</v>
      </c>
    </row>
    <row r="10" spans="1:14">
      <c r="A10" s="95">
        <v>1.3</v>
      </c>
      <c r="B10" s="60" t="s">
        <v>78</v>
      </c>
      <c r="C10" s="166">
        <v>300055389.43940002</v>
      </c>
      <c r="D10" s="650">
        <v>0.08</v>
      </c>
      <c r="E10" s="168">
        <f>C10*D10</f>
        <v>24004431.155152</v>
      </c>
      <c r="F10" s="651">
        <v>6253680</v>
      </c>
      <c r="G10" s="651">
        <v>13284368</v>
      </c>
      <c r="H10" s="651">
        <v>0</v>
      </c>
      <c r="I10" s="651">
        <v>0</v>
      </c>
      <c r="J10" s="651">
        <v>0</v>
      </c>
      <c r="K10" s="651">
        <v>4466383.1551519996</v>
      </c>
      <c r="L10" s="651">
        <v>0</v>
      </c>
      <c r="M10" s="651">
        <v>0</v>
      </c>
      <c r="N10" s="96">
        <f>SUMPRODUCT($F$6:$M$6,F10:M10)</f>
        <v>7123256.7551520001</v>
      </c>
    </row>
    <row r="11" spans="1:14">
      <c r="A11" s="95">
        <v>1.4</v>
      </c>
      <c r="B11" s="60" t="s">
        <v>79</v>
      </c>
      <c r="C11" s="166">
        <v>95009950</v>
      </c>
      <c r="D11" s="650">
        <v>0.11</v>
      </c>
      <c r="E11" s="168">
        <f>C11*D11</f>
        <v>10451094.5</v>
      </c>
      <c r="F11" s="651">
        <v>8536110</v>
      </c>
      <c r="G11" s="651">
        <v>0</v>
      </c>
      <c r="H11" s="651">
        <v>0</v>
      </c>
      <c r="I11" s="651">
        <v>1914984.5</v>
      </c>
      <c r="J11" s="651">
        <v>0</v>
      </c>
      <c r="K11" s="651">
        <v>0</v>
      </c>
      <c r="L11" s="651">
        <v>0</v>
      </c>
      <c r="M11" s="651">
        <v>0</v>
      </c>
      <c r="N11" s="96">
        <f t="shared" si="1"/>
        <v>957492.25</v>
      </c>
    </row>
    <row r="12" spans="1:14">
      <c r="A12" s="95">
        <v>1.5</v>
      </c>
      <c r="B12" s="60" t="s">
        <v>80</v>
      </c>
      <c r="C12" s="166">
        <v>40219854.332199998</v>
      </c>
      <c r="D12" s="650">
        <v>0.14000000000000001</v>
      </c>
      <c r="E12" s="168">
        <f>C12*D12</f>
        <v>5630779.6065079998</v>
      </c>
      <c r="F12" s="651">
        <v>5630779.6065079998</v>
      </c>
      <c r="G12" s="651">
        <v>0</v>
      </c>
      <c r="H12" s="651">
        <v>0</v>
      </c>
      <c r="I12" s="651">
        <v>0</v>
      </c>
      <c r="J12" s="651">
        <v>0</v>
      </c>
      <c r="K12" s="651">
        <v>0</v>
      </c>
      <c r="L12" s="651">
        <v>0</v>
      </c>
      <c r="M12" s="651">
        <v>0</v>
      </c>
      <c r="N12" s="96">
        <f t="shared" si="1"/>
        <v>0</v>
      </c>
    </row>
    <row r="13" spans="1:14">
      <c r="A13" s="95">
        <v>1.6</v>
      </c>
      <c r="B13" s="61" t="s">
        <v>81</v>
      </c>
      <c r="C13" s="166">
        <v>0</v>
      </c>
      <c r="D13" s="62"/>
      <c r="E13" s="166"/>
      <c r="F13" s="651">
        <v>0</v>
      </c>
      <c r="G13" s="651">
        <v>0</v>
      </c>
      <c r="H13" s="651">
        <v>0</v>
      </c>
      <c r="I13" s="651">
        <v>0</v>
      </c>
      <c r="J13" s="651">
        <v>0</v>
      </c>
      <c r="K13" s="651">
        <v>0</v>
      </c>
      <c r="L13" s="651">
        <v>0</v>
      </c>
      <c r="M13" s="651">
        <v>0</v>
      </c>
      <c r="N13" s="96">
        <f>SUMPRODUCT($F$6:$M$6,F13:M13)</f>
        <v>0</v>
      </c>
    </row>
    <row r="14" spans="1:14">
      <c r="A14" s="95">
        <v>2</v>
      </c>
      <c r="B14" s="63" t="s">
        <v>82</v>
      </c>
      <c r="C14" s="165">
        <f>SUM(C15:C20)</f>
        <v>120581520</v>
      </c>
      <c r="D14" s="54"/>
      <c r="E14" s="168">
        <f t="shared" ref="E14:M14" si="2">SUM(E15:E20)</f>
        <v>1100292.6000000001</v>
      </c>
      <c r="F14" s="651">
        <f t="shared" si="2"/>
        <v>509115</v>
      </c>
      <c r="G14" s="651">
        <f t="shared" si="2"/>
        <v>0</v>
      </c>
      <c r="H14" s="651">
        <f t="shared" si="2"/>
        <v>0</v>
      </c>
      <c r="I14" s="651">
        <f t="shared" si="2"/>
        <v>591177.60000000009</v>
      </c>
      <c r="J14" s="651">
        <f t="shared" si="2"/>
        <v>0</v>
      </c>
      <c r="K14" s="651">
        <f t="shared" si="2"/>
        <v>0</v>
      </c>
      <c r="L14" s="651">
        <f t="shared" si="2"/>
        <v>0</v>
      </c>
      <c r="M14" s="651">
        <f t="shared" si="2"/>
        <v>0</v>
      </c>
      <c r="N14" s="96">
        <f>SUM(N15:N20)</f>
        <v>295588.80000000005</v>
      </c>
    </row>
    <row r="15" spans="1:14">
      <c r="A15" s="95">
        <v>2.1</v>
      </c>
      <c r="B15" s="61" t="s">
        <v>76</v>
      </c>
      <c r="C15" s="166">
        <v>101823000</v>
      </c>
      <c r="D15" s="650">
        <v>5.0000000000000001E-3</v>
      </c>
      <c r="E15" s="168">
        <f>C15*D15</f>
        <v>509115</v>
      </c>
      <c r="F15" s="651">
        <v>509115</v>
      </c>
      <c r="G15" s="651">
        <v>0</v>
      </c>
      <c r="H15" s="651">
        <v>0</v>
      </c>
      <c r="I15" s="651">
        <v>0</v>
      </c>
      <c r="J15" s="651">
        <v>0</v>
      </c>
      <c r="K15" s="651">
        <v>0</v>
      </c>
      <c r="L15" s="651">
        <v>0</v>
      </c>
      <c r="M15" s="651">
        <v>0</v>
      </c>
      <c r="N15" s="96">
        <f>SUMPRODUCT($F$6:$M$6,F15:M15)</f>
        <v>0</v>
      </c>
    </row>
    <row r="16" spans="1:14">
      <c r="A16" s="95">
        <v>2.2000000000000002</v>
      </c>
      <c r="B16" s="61" t="s">
        <v>77</v>
      </c>
      <c r="C16" s="166">
        <v>0</v>
      </c>
      <c r="D16" s="650">
        <v>0.01</v>
      </c>
      <c r="E16" s="168">
        <f>C16*D16</f>
        <v>0</v>
      </c>
      <c r="F16" s="651">
        <v>0</v>
      </c>
      <c r="G16" s="651">
        <v>0</v>
      </c>
      <c r="H16" s="651">
        <v>0</v>
      </c>
      <c r="I16" s="651">
        <v>0</v>
      </c>
      <c r="J16" s="651">
        <v>0</v>
      </c>
      <c r="K16" s="651">
        <v>0</v>
      </c>
      <c r="L16" s="651">
        <v>0</v>
      </c>
      <c r="M16" s="651">
        <v>0</v>
      </c>
      <c r="N16" s="96">
        <f t="shared" ref="N16:N20" si="3">SUMPRODUCT($F$6:$M$6,F16:M16)</f>
        <v>0</v>
      </c>
    </row>
    <row r="17" spans="1:14">
      <c r="A17" s="95">
        <v>2.2999999999999998</v>
      </c>
      <c r="B17" s="61" t="s">
        <v>78</v>
      </c>
      <c r="C17" s="166">
        <v>7958160</v>
      </c>
      <c r="D17" s="650">
        <v>0.02</v>
      </c>
      <c r="E17" s="168">
        <f>C17*D17</f>
        <v>159163.20000000001</v>
      </c>
      <c r="F17" s="651">
        <v>0</v>
      </c>
      <c r="G17" s="651">
        <v>0</v>
      </c>
      <c r="H17" s="651">
        <v>0</v>
      </c>
      <c r="I17" s="651">
        <v>159163.20000000001</v>
      </c>
      <c r="J17" s="651">
        <v>0</v>
      </c>
      <c r="K17" s="651">
        <v>0</v>
      </c>
      <c r="L17" s="651">
        <v>0</v>
      </c>
      <c r="M17" s="651">
        <v>0</v>
      </c>
      <c r="N17" s="96">
        <f t="shared" si="3"/>
        <v>79581.600000000006</v>
      </c>
    </row>
    <row r="18" spans="1:14">
      <c r="A18" s="95">
        <v>2.4</v>
      </c>
      <c r="B18" s="61" t="s">
        <v>79</v>
      </c>
      <c r="C18" s="166">
        <v>0</v>
      </c>
      <c r="D18" s="650">
        <v>0.03</v>
      </c>
      <c r="E18" s="168">
        <f>C18*D18</f>
        <v>0</v>
      </c>
      <c r="F18" s="651">
        <v>0</v>
      </c>
      <c r="G18" s="651">
        <v>0</v>
      </c>
      <c r="H18" s="651">
        <v>0</v>
      </c>
      <c r="I18" s="651">
        <v>0</v>
      </c>
      <c r="J18" s="651">
        <v>0</v>
      </c>
      <c r="K18" s="651">
        <v>0</v>
      </c>
      <c r="L18" s="651">
        <v>0</v>
      </c>
      <c r="M18" s="651">
        <v>0</v>
      </c>
      <c r="N18" s="96">
        <f t="shared" si="3"/>
        <v>0</v>
      </c>
    </row>
    <row r="19" spans="1:14">
      <c r="A19" s="95">
        <v>2.5</v>
      </c>
      <c r="B19" s="61" t="s">
        <v>80</v>
      </c>
      <c r="C19" s="166">
        <v>10800360</v>
      </c>
      <c r="D19" s="650">
        <v>0.04</v>
      </c>
      <c r="E19" s="168">
        <f>C19*D19</f>
        <v>432014.4</v>
      </c>
      <c r="F19" s="651">
        <v>0</v>
      </c>
      <c r="G19" s="651">
        <v>0</v>
      </c>
      <c r="H19" s="651">
        <v>0</v>
      </c>
      <c r="I19" s="651">
        <v>432014.4</v>
      </c>
      <c r="J19" s="651">
        <v>0</v>
      </c>
      <c r="K19" s="651">
        <v>0</v>
      </c>
      <c r="L19" s="651">
        <v>0</v>
      </c>
      <c r="M19" s="651">
        <v>0</v>
      </c>
      <c r="N19" s="96">
        <f t="shared" si="3"/>
        <v>216007.2</v>
      </c>
    </row>
    <row r="20" spans="1:14">
      <c r="A20" s="95">
        <v>2.6</v>
      </c>
      <c r="B20" s="61" t="s">
        <v>81</v>
      </c>
      <c r="C20" s="166">
        <v>0</v>
      </c>
      <c r="D20" s="62"/>
      <c r="E20" s="169"/>
      <c r="F20" s="651">
        <v>0</v>
      </c>
      <c r="G20" s="651">
        <v>0</v>
      </c>
      <c r="H20" s="651">
        <v>0</v>
      </c>
      <c r="I20" s="651">
        <v>0</v>
      </c>
      <c r="J20" s="651">
        <v>0</v>
      </c>
      <c r="K20" s="651">
        <v>0</v>
      </c>
      <c r="L20" s="651">
        <v>0</v>
      </c>
      <c r="M20" s="651">
        <v>0</v>
      </c>
      <c r="N20" s="96">
        <f t="shared" si="3"/>
        <v>0</v>
      </c>
    </row>
    <row r="21" spans="1:14" ht="15.75" thickBot="1">
      <c r="A21" s="97">
        <v>3</v>
      </c>
      <c r="B21" s="98" t="s">
        <v>66</v>
      </c>
      <c r="C21" s="167">
        <f>C14+C7</f>
        <v>4562274528.9277496</v>
      </c>
      <c r="D21" s="99"/>
      <c r="E21" s="170">
        <f>E14+E7</f>
        <v>141277308.11593497</v>
      </c>
      <c r="F21" s="652">
        <f>F7+F14</f>
        <v>26135870.606508002</v>
      </c>
      <c r="G21" s="652">
        <f t="shared" ref="G21:L21" si="4">G7+G14</f>
        <v>69224939.648495004</v>
      </c>
      <c r="H21" s="652">
        <f t="shared" si="4"/>
        <v>0</v>
      </c>
      <c r="I21" s="652">
        <f t="shared" si="4"/>
        <v>2506162.1</v>
      </c>
      <c r="J21" s="652">
        <f t="shared" si="4"/>
        <v>0</v>
      </c>
      <c r="K21" s="652">
        <f t="shared" si="4"/>
        <v>43410335.760931998</v>
      </c>
      <c r="L21" s="652">
        <f t="shared" si="4"/>
        <v>0</v>
      </c>
      <c r="M21" s="652">
        <f>M7+M14</f>
        <v>0</v>
      </c>
      <c r="N21" s="100">
        <f>N14+N7</f>
        <v>58508404.740630999</v>
      </c>
    </row>
    <row r="22" spans="1:14">
      <c r="E22" s="171"/>
      <c r="F22" s="629"/>
      <c r="G22" s="629"/>
      <c r="H22" s="629"/>
      <c r="I22" s="629"/>
      <c r="J22" s="629"/>
      <c r="K22" s="629"/>
      <c r="L22" s="629"/>
      <c r="M22" s="629"/>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E43"/>
  <sheetViews>
    <sheetView zoomScale="85" zoomScaleNormal="85" workbookViewId="0"/>
  </sheetViews>
  <sheetFormatPr defaultRowHeight="15"/>
  <cols>
    <col min="1" max="1" width="11.42578125" customWidth="1"/>
    <col min="2" max="2" width="76.7109375" style="2" customWidth="1"/>
    <col min="3" max="3" width="22.7109375" customWidth="1"/>
  </cols>
  <sheetData>
    <row r="1" spans="1:5">
      <c r="A1" s="1" t="s">
        <v>108</v>
      </c>
      <c r="B1" t="str">
        <f>Info!C2</f>
        <v>სს თიბისი ბანკი</v>
      </c>
    </row>
    <row r="2" spans="1:5">
      <c r="A2" s="1" t="s">
        <v>109</v>
      </c>
      <c r="B2" s="309">
        <f>'1. key ratios'!B2</f>
        <v>45199</v>
      </c>
    </row>
    <row r="3" spans="1:5">
      <c r="A3" s="1"/>
      <c r="B3"/>
    </row>
    <row r="4" spans="1:5">
      <c r="A4" s="1" t="s">
        <v>428</v>
      </c>
      <c r="B4" t="s">
        <v>387</v>
      </c>
    </row>
    <row r="5" spans="1:5">
      <c r="A5" s="246"/>
      <c r="B5" s="246" t="s">
        <v>388</v>
      </c>
      <c r="C5" s="258"/>
    </row>
    <row r="6" spans="1:5">
      <c r="A6" s="247">
        <v>1</v>
      </c>
      <c r="B6" s="259" t="s">
        <v>440</v>
      </c>
      <c r="C6" s="260">
        <v>28537488949.906422</v>
      </c>
      <c r="E6" s="610"/>
    </row>
    <row r="7" spans="1:5">
      <c r="A7" s="247">
        <v>2</v>
      </c>
      <c r="B7" s="259" t="s">
        <v>389</v>
      </c>
      <c r="C7" s="260">
        <v>-350108712.54380006</v>
      </c>
      <c r="E7" s="610"/>
    </row>
    <row r="8" spans="1:5">
      <c r="A8" s="248">
        <v>3</v>
      </c>
      <c r="B8" s="261" t="s">
        <v>390</v>
      </c>
      <c r="C8" s="262">
        <f>C6+C7</f>
        <v>28187380237.362621</v>
      </c>
      <c r="E8" s="610"/>
    </row>
    <row r="9" spans="1:5">
      <c r="A9" s="249"/>
      <c r="B9" s="249" t="s">
        <v>391</v>
      </c>
      <c r="C9" s="263"/>
      <c r="E9" s="610"/>
    </row>
    <row r="10" spans="1:5">
      <c r="A10" s="250">
        <v>4</v>
      </c>
      <c r="B10" s="264" t="s">
        <v>392</v>
      </c>
      <c r="C10" s="260">
        <v>0</v>
      </c>
      <c r="E10" s="610"/>
    </row>
    <row r="11" spans="1:5">
      <c r="A11" s="250">
        <v>5</v>
      </c>
      <c r="B11" s="265" t="s">
        <v>393</v>
      </c>
      <c r="C11" s="260">
        <v>0</v>
      </c>
      <c r="E11" s="610"/>
    </row>
    <row r="12" spans="1:5">
      <c r="A12" s="250" t="s">
        <v>394</v>
      </c>
      <c r="B12" s="259" t="s">
        <v>395</v>
      </c>
      <c r="C12" s="262">
        <f>'15. CCR'!E21</f>
        <v>141277308.11593497</v>
      </c>
      <c r="E12" s="610"/>
    </row>
    <row r="13" spans="1:5">
      <c r="A13" s="251">
        <v>6</v>
      </c>
      <c r="B13" s="266" t="s">
        <v>396</v>
      </c>
      <c r="C13" s="260">
        <v>0</v>
      </c>
      <c r="E13" s="610"/>
    </row>
    <row r="14" spans="1:5">
      <c r="A14" s="251">
        <v>7</v>
      </c>
      <c r="B14" s="267" t="s">
        <v>397</v>
      </c>
      <c r="C14" s="260">
        <v>0</v>
      </c>
      <c r="E14" s="610"/>
    </row>
    <row r="15" spans="1:5">
      <c r="A15" s="252">
        <v>8</v>
      </c>
      <c r="B15" s="259" t="s">
        <v>398</v>
      </c>
      <c r="C15" s="260">
        <v>0</v>
      </c>
      <c r="E15" s="610"/>
    </row>
    <row r="16" spans="1:5" ht="24">
      <c r="A16" s="251">
        <v>9</v>
      </c>
      <c r="B16" s="267" t="s">
        <v>399</v>
      </c>
      <c r="C16" s="260">
        <v>0</v>
      </c>
      <c r="E16" s="610"/>
    </row>
    <row r="17" spans="1:5">
      <c r="A17" s="251">
        <v>10</v>
      </c>
      <c r="B17" s="267" t="s">
        <v>400</v>
      </c>
      <c r="C17" s="260">
        <v>0</v>
      </c>
      <c r="E17" s="610"/>
    </row>
    <row r="18" spans="1:5">
      <c r="A18" s="253">
        <v>11</v>
      </c>
      <c r="B18" s="268" t="s">
        <v>401</v>
      </c>
      <c r="C18" s="262">
        <f>SUM(C10:C17)</f>
        <v>141277308.11593497</v>
      </c>
      <c r="E18" s="610"/>
    </row>
    <row r="19" spans="1:5">
      <c r="A19" s="249"/>
      <c r="B19" s="249" t="s">
        <v>402</v>
      </c>
      <c r="C19" s="269"/>
      <c r="E19" s="610"/>
    </row>
    <row r="20" spans="1:5" ht="24">
      <c r="A20" s="251">
        <v>12</v>
      </c>
      <c r="B20" s="264" t="s">
        <v>403</v>
      </c>
      <c r="C20" s="260">
        <v>0</v>
      </c>
      <c r="E20" s="610"/>
    </row>
    <row r="21" spans="1:5">
      <c r="A21" s="251">
        <v>13</v>
      </c>
      <c r="B21" s="264" t="s">
        <v>404</v>
      </c>
      <c r="C21" s="260">
        <v>0</v>
      </c>
      <c r="E21" s="610"/>
    </row>
    <row r="22" spans="1:5">
      <c r="A22" s="251">
        <v>14</v>
      </c>
      <c r="B22" s="264" t="s">
        <v>405</v>
      </c>
      <c r="C22" s="260">
        <v>0</v>
      </c>
      <c r="E22" s="610"/>
    </row>
    <row r="23" spans="1:5" ht="24">
      <c r="A23" s="251" t="s">
        <v>406</v>
      </c>
      <c r="B23" s="264" t="s">
        <v>407</v>
      </c>
      <c r="C23" s="260">
        <v>0</v>
      </c>
      <c r="E23" s="610"/>
    </row>
    <row r="24" spans="1:5">
      <c r="A24" s="251">
        <v>15</v>
      </c>
      <c r="B24" s="264" t="s">
        <v>408</v>
      </c>
      <c r="C24" s="260">
        <v>0</v>
      </c>
      <c r="E24" s="610"/>
    </row>
    <row r="25" spans="1:5">
      <c r="A25" s="251" t="s">
        <v>409</v>
      </c>
      <c r="B25" s="259" t="s">
        <v>410</v>
      </c>
      <c r="C25" s="260">
        <v>0</v>
      </c>
      <c r="E25" s="610"/>
    </row>
    <row r="26" spans="1:5">
      <c r="A26" s="253">
        <v>16</v>
      </c>
      <c r="B26" s="268" t="s">
        <v>411</v>
      </c>
      <c r="C26" s="262">
        <f>SUM(C20:C25)</f>
        <v>0</v>
      </c>
      <c r="E26" s="610"/>
    </row>
    <row r="27" spans="1:5">
      <c r="A27" s="249"/>
      <c r="B27" s="249" t="s">
        <v>412</v>
      </c>
      <c r="C27" s="263"/>
      <c r="E27" s="610"/>
    </row>
    <row r="28" spans="1:5">
      <c r="A28" s="250">
        <v>17</v>
      </c>
      <c r="B28" s="259" t="s">
        <v>413</v>
      </c>
      <c r="C28" s="260">
        <v>3362927378.3100004</v>
      </c>
      <c r="E28" s="610"/>
    </row>
    <row r="29" spans="1:5">
      <c r="A29" s="250">
        <v>18</v>
      </c>
      <c r="B29" s="259" t="s">
        <v>414</v>
      </c>
      <c r="C29" s="260">
        <v>-1805373271.2650003</v>
      </c>
      <c r="E29" s="610"/>
    </row>
    <row r="30" spans="1:5">
      <c r="A30" s="253">
        <v>19</v>
      </c>
      <c r="B30" s="268" t="s">
        <v>415</v>
      </c>
      <c r="C30" s="262">
        <f>C28+C29</f>
        <v>1557554107.0450001</v>
      </c>
      <c r="E30" s="610"/>
    </row>
    <row r="31" spans="1:5">
      <c r="A31" s="254"/>
      <c r="B31" s="249" t="s">
        <v>416</v>
      </c>
      <c r="C31" s="263"/>
      <c r="E31" s="610"/>
    </row>
    <row r="32" spans="1:5">
      <c r="A32" s="250" t="s">
        <v>417</v>
      </c>
      <c r="B32" s="264" t="s">
        <v>418</v>
      </c>
      <c r="C32" s="260">
        <v>0</v>
      </c>
      <c r="E32" s="610"/>
    </row>
    <row r="33" spans="1:5">
      <c r="A33" s="250" t="s">
        <v>419</v>
      </c>
      <c r="B33" s="265" t="s">
        <v>420</v>
      </c>
      <c r="C33" s="260">
        <v>0</v>
      </c>
      <c r="E33" s="610"/>
    </row>
    <row r="34" spans="1:5">
      <c r="A34" s="249"/>
      <c r="B34" s="249" t="s">
        <v>421</v>
      </c>
      <c r="C34" s="263"/>
      <c r="E34" s="610"/>
    </row>
    <row r="35" spans="1:5">
      <c r="A35" s="253">
        <v>20</v>
      </c>
      <c r="B35" s="268" t="s">
        <v>86</v>
      </c>
      <c r="C35" s="262">
        <f>'1. key ratios'!C9</f>
        <v>4502560799.7182999</v>
      </c>
      <c r="E35" s="610"/>
    </row>
    <row r="36" spans="1:5">
      <c r="A36" s="253">
        <v>21</v>
      </c>
      <c r="B36" s="268" t="s">
        <v>422</v>
      </c>
      <c r="C36" s="262">
        <f>C8+C18+C26+C30</f>
        <v>29886211652.52356</v>
      </c>
      <c r="E36" s="610"/>
    </row>
    <row r="37" spans="1:5">
      <c r="A37" s="255"/>
      <c r="B37" s="255" t="s">
        <v>387</v>
      </c>
      <c r="C37" s="263"/>
      <c r="E37" s="610"/>
    </row>
    <row r="38" spans="1:5">
      <c r="A38" s="253">
        <v>22</v>
      </c>
      <c r="B38" s="268" t="s">
        <v>387</v>
      </c>
      <c r="C38" s="653">
        <f>IFERROR(C35/C36,0)</f>
        <v>0.15065679290731077</v>
      </c>
      <c r="E38" s="610"/>
    </row>
    <row r="39" spans="1:5">
      <c r="A39" s="255"/>
      <c r="B39" s="255" t="s">
        <v>423</v>
      </c>
      <c r="C39" s="263"/>
      <c r="E39" s="610"/>
    </row>
    <row r="40" spans="1:5">
      <c r="A40" s="256" t="s">
        <v>424</v>
      </c>
      <c r="B40" s="264" t="s">
        <v>425</v>
      </c>
      <c r="C40" s="260">
        <v>0</v>
      </c>
      <c r="E40" s="610"/>
    </row>
    <row r="41" spans="1:5">
      <c r="A41" s="257" t="s">
        <v>426</v>
      </c>
      <c r="B41" s="265" t="s">
        <v>427</v>
      </c>
      <c r="C41" s="260">
        <v>0</v>
      </c>
      <c r="E41" s="610"/>
    </row>
    <row r="43" spans="1:5">
      <c r="B43" s="278"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G42"/>
  <sheetViews>
    <sheetView zoomScale="85" zoomScaleNormal="85" workbookViewId="0">
      <pane xSplit="2" ySplit="6" topLeftCell="C7" activePane="bottomRight" state="frozen"/>
      <selection pane="topRight" activeCell="C1" sqref="C1"/>
      <selection pane="bottomLeft" activeCell="A7" sqref="A7"/>
      <selection pane="bottomRight" activeCell="C7" sqref="C7"/>
    </sheetView>
  </sheetViews>
  <sheetFormatPr defaultRowHeight="15"/>
  <cols>
    <col min="1" max="1" width="9.85546875" style="1" bestFit="1" customWidth="1"/>
    <col min="2" max="2" width="82.7109375" style="14" customWidth="1"/>
    <col min="3" max="3" width="13.7109375" style="1" bestFit="1" customWidth="1"/>
    <col min="4" max="4" width="12.7109375" style="1" bestFit="1" customWidth="1"/>
    <col min="5" max="5" width="17.5703125" style="1" customWidth="1"/>
    <col min="6" max="6" width="21.7109375" style="1" customWidth="1"/>
    <col min="7" max="7" width="17.5703125" style="1" customWidth="1"/>
  </cols>
  <sheetData>
    <row r="1" spans="1:7">
      <c r="A1" s="1" t="s">
        <v>108</v>
      </c>
      <c r="B1" s="1" t="str">
        <f>Info!C2</f>
        <v>სს თიბისი ბანკი</v>
      </c>
    </row>
    <row r="2" spans="1:7">
      <c r="A2" s="1" t="s">
        <v>109</v>
      </c>
      <c r="B2" s="309">
        <f>'1. key ratios'!B2</f>
        <v>45199</v>
      </c>
    </row>
    <row r="3" spans="1:7">
      <c r="B3" s="309"/>
    </row>
    <row r="4" spans="1:7" ht="15.75" thickBot="1">
      <c r="A4" s="1" t="s">
        <v>488</v>
      </c>
      <c r="B4" s="176" t="s">
        <v>453</v>
      </c>
    </row>
    <row r="5" spans="1:7">
      <c r="A5" s="312"/>
      <c r="B5" s="313"/>
      <c r="C5" s="757" t="s">
        <v>454</v>
      </c>
      <c r="D5" s="757"/>
      <c r="E5" s="757"/>
      <c r="F5" s="757"/>
      <c r="G5" s="758" t="s">
        <v>455</v>
      </c>
    </row>
    <row r="6" spans="1:7">
      <c r="A6" s="314"/>
      <c r="B6" s="315"/>
      <c r="C6" s="316" t="s">
        <v>456</v>
      </c>
      <c r="D6" s="316" t="s">
        <v>457</v>
      </c>
      <c r="E6" s="316" t="s">
        <v>458</v>
      </c>
      <c r="F6" s="316" t="s">
        <v>459</v>
      </c>
      <c r="G6" s="759"/>
    </row>
    <row r="7" spans="1:7">
      <c r="A7" s="317"/>
      <c r="B7" s="318" t="s">
        <v>460</v>
      </c>
      <c r="C7" s="319"/>
      <c r="D7" s="319"/>
      <c r="E7" s="319"/>
      <c r="F7" s="319"/>
      <c r="G7" s="320"/>
    </row>
    <row r="8" spans="1:7">
      <c r="A8" s="321">
        <v>1</v>
      </c>
      <c r="B8" s="322" t="s">
        <v>461</v>
      </c>
      <c r="C8" s="323">
        <v>3966900799.7182999</v>
      </c>
      <c r="D8" s="323">
        <v>0</v>
      </c>
      <c r="E8" s="323">
        <v>0</v>
      </c>
      <c r="F8" s="323">
        <v>3778989343.751482</v>
      </c>
      <c r="G8" s="324">
        <v>7745890143.4697819</v>
      </c>
    </row>
    <row r="9" spans="1:7">
      <c r="A9" s="321">
        <v>2</v>
      </c>
      <c r="B9" s="325" t="s">
        <v>85</v>
      </c>
      <c r="C9" s="323">
        <v>3966900799.7182999</v>
      </c>
      <c r="D9" s="323"/>
      <c r="E9" s="323"/>
      <c r="F9" s="323">
        <v>1091795603.5</v>
      </c>
      <c r="G9" s="324">
        <v>5058696403.2182999</v>
      </c>
    </row>
    <row r="10" spans="1:7">
      <c r="A10" s="321">
        <v>3</v>
      </c>
      <c r="B10" s="325" t="s">
        <v>462</v>
      </c>
      <c r="C10" s="326"/>
      <c r="D10" s="326"/>
      <c r="E10" s="326"/>
      <c r="F10" s="323">
        <v>2687193740.251482</v>
      </c>
      <c r="G10" s="324">
        <v>2687193740.251482</v>
      </c>
    </row>
    <row r="11" spans="1:7" ht="26.25">
      <c r="A11" s="321">
        <v>4</v>
      </c>
      <c r="B11" s="322" t="s">
        <v>463</v>
      </c>
      <c r="C11" s="323">
        <f>SUM(C12:C13)</f>
        <v>5126250961.9068317</v>
      </c>
      <c r="D11" s="323">
        <f t="shared" ref="D11:G11" si="0">SUM(D12:D13)</f>
        <v>1979244959.2778621</v>
      </c>
      <c r="E11" s="323">
        <f t="shared" si="0"/>
        <v>1377838365.3259258</v>
      </c>
      <c r="F11" s="323">
        <f t="shared" si="0"/>
        <v>378321612.49176013</v>
      </c>
      <c r="G11" s="324">
        <f t="shared" si="0"/>
        <v>7309807489.3111629</v>
      </c>
    </row>
    <row r="12" spans="1:7">
      <c r="A12" s="321">
        <v>5</v>
      </c>
      <c r="B12" s="325" t="s">
        <v>464</v>
      </c>
      <c r="C12" s="323">
        <v>3449834251.396143</v>
      </c>
      <c r="D12" s="327">
        <v>1538996700.1437187</v>
      </c>
      <c r="E12" s="323">
        <v>1151861125.5335169</v>
      </c>
      <c r="F12" s="323">
        <v>257040233.61545113</v>
      </c>
      <c r="G12" s="324">
        <v>6077845695.1543875</v>
      </c>
    </row>
    <row r="13" spans="1:7">
      <c r="A13" s="321">
        <v>6</v>
      </c>
      <c r="B13" s="325" t="s">
        <v>465</v>
      </c>
      <c r="C13" s="323">
        <v>1676416710.5106893</v>
      </c>
      <c r="D13" s="327">
        <v>440248259.13414335</v>
      </c>
      <c r="E13" s="323">
        <v>225977239.79240897</v>
      </c>
      <c r="F13" s="323">
        <v>121281378.87630901</v>
      </c>
      <c r="G13" s="324">
        <v>1231961794.1567752</v>
      </c>
    </row>
    <row r="14" spans="1:7">
      <c r="A14" s="321">
        <v>7</v>
      </c>
      <c r="B14" s="322" t="s">
        <v>466</v>
      </c>
      <c r="C14" s="323">
        <f>SUM(C15:C16)</f>
        <v>6765110489.1390705</v>
      </c>
      <c r="D14" s="323">
        <f t="shared" ref="D14:G14" si="1">SUM(D15:D16)</f>
        <v>1851666246.8674245</v>
      </c>
      <c r="E14" s="323">
        <f t="shared" si="1"/>
        <v>1047965866.2407466</v>
      </c>
      <c r="F14" s="323">
        <f t="shared" si="1"/>
        <v>4502442.3632260002</v>
      </c>
      <c r="G14" s="324">
        <f t="shared" si="1"/>
        <v>4161950348.4997149</v>
      </c>
    </row>
    <row r="15" spans="1:7" ht="51.75">
      <c r="A15" s="321">
        <v>8</v>
      </c>
      <c r="B15" s="325" t="s">
        <v>467</v>
      </c>
      <c r="C15" s="323">
        <v>6600553977.1662178</v>
      </c>
      <c r="D15" s="327">
        <v>670878411.22923911</v>
      </c>
      <c r="E15" s="323">
        <v>294755340.30679357</v>
      </c>
      <c r="F15" s="323">
        <v>4502442.3632260002</v>
      </c>
      <c r="G15" s="324">
        <v>3785345085.5327382</v>
      </c>
    </row>
    <row r="16" spans="1:7" ht="26.25">
      <c r="A16" s="321">
        <v>9</v>
      </c>
      <c r="B16" s="325" t="s">
        <v>468</v>
      </c>
      <c r="C16" s="323">
        <v>164556511.97285289</v>
      </c>
      <c r="D16" s="327">
        <v>1180787835.6381853</v>
      </c>
      <c r="E16" s="323">
        <v>753210525.93395305</v>
      </c>
      <c r="F16" s="323">
        <v>0</v>
      </c>
      <c r="G16" s="324">
        <v>376605262.96697652</v>
      </c>
    </row>
    <row r="17" spans="1:7">
      <c r="A17" s="321">
        <v>10</v>
      </c>
      <c r="B17" s="322" t="s">
        <v>469</v>
      </c>
      <c r="C17" s="323">
        <v>0</v>
      </c>
      <c r="D17" s="327">
        <v>0</v>
      </c>
      <c r="E17" s="323">
        <v>0</v>
      </c>
      <c r="F17" s="323">
        <v>0</v>
      </c>
      <c r="G17" s="324">
        <v>0</v>
      </c>
    </row>
    <row r="18" spans="1:7">
      <c r="A18" s="321">
        <v>11</v>
      </c>
      <c r="B18" s="322" t="s">
        <v>89</v>
      </c>
      <c r="C18" s="323">
        <f>SUM(C19:C20)</f>
        <v>1234400582.8729587</v>
      </c>
      <c r="D18" s="323">
        <f t="shared" ref="D18:G18" si="2">SUM(D19:D20)</f>
        <v>640713894.5343101</v>
      </c>
      <c r="E18" s="323">
        <f t="shared" si="2"/>
        <v>15472764.181603</v>
      </c>
      <c r="F18" s="323">
        <f t="shared" si="2"/>
        <v>20001915.004988</v>
      </c>
      <c r="G18" s="324">
        <f t="shared" si="2"/>
        <v>0</v>
      </c>
    </row>
    <row r="19" spans="1:7">
      <c r="A19" s="321">
        <v>12</v>
      </c>
      <c r="B19" s="325" t="s">
        <v>470</v>
      </c>
      <c r="C19" s="326"/>
      <c r="D19" s="327">
        <v>63196323.109999992</v>
      </c>
      <c r="E19" s="323">
        <v>1520126.1099999999</v>
      </c>
      <c r="F19" s="323">
        <v>15568829.93</v>
      </c>
      <c r="G19" s="324">
        <v>0</v>
      </c>
    </row>
    <row r="20" spans="1:7" ht="26.25">
      <c r="A20" s="321">
        <v>13</v>
      </c>
      <c r="B20" s="325" t="s">
        <v>471</v>
      </c>
      <c r="C20" s="323">
        <v>1234400582.8729587</v>
      </c>
      <c r="D20" s="323">
        <v>577517571.42431009</v>
      </c>
      <c r="E20" s="323">
        <v>13952638.071603</v>
      </c>
      <c r="F20" s="323">
        <v>4433085.074988001</v>
      </c>
      <c r="G20" s="324">
        <v>0</v>
      </c>
    </row>
    <row r="21" spans="1:7">
      <c r="A21" s="328">
        <v>14</v>
      </c>
      <c r="B21" s="329" t="s">
        <v>472</v>
      </c>
      <c r="C21" s="693">
        <f>SUM(C8,C11,C14,C17,C18)</f>
        <v>17092662833.637161</v>
      </c>
      <c r="D21" s="693">
        <f>SUM(D8,D11,D14,D17,D18)</f>
        <v>4471625100.6795969</v>
      </c>
      <c r="E21" s="693">
        <f>SUM(E8,E11,E14,E17,E18)</f>
        <v>2441276995.7482753</v>
      </c>
      <c r="F21" s="693">
        <f>SUM(F8,F11,F14,F17,F18)</f>
        <v>4181815313.6114564</v>
      </c>
      <c r="G21" s="693">
        <f>SUM(G8,G11,G14,G17,G18)</f>
        <v>19217647981.280659</v>
      </c>
    </row>
    <row r="22" spans="1:7">
      <c r="A22" s="330"/>
      <c r="B22" s="348" t="s">
        <v>473</v>
      </c>
      <c r="C22" s="331"/>
      <c r="D22" s="332"/>
      <c r="E22" s="331"/>
      <c r="F22" s="331"/>
      <c r="G22" s="324"/>
    </row>
    <row r="23" spans="1:7">
      <c r="A23" s="321">
        <v>15</v>
      </c>
      <c r="B23" s="322" t="s">
        <v>322</v>
      </c>
      <c r="C23" s="333">
        <v>2744065398.3727999</v>
      </c>
      <c r="D23" s="334">
        <v>5132637940.3557167</v>
      </c>
      <c r="E23" s="333">
        <v>0</v>
      </c>
      <c r="F23" s="333">
        <v>0</v>
      </c>
      <c r="G23" s="324">
        <v>243676188.12979999</v>
      </c>
    </row>
    <row r="24" spans="1:7">
      <c r="A24" s="321">
        <v>16</v>
      </c>
      <c r="B24" s="322" t="s">
        <v>474</v>
      </c>
      <c r="C24" s="323">
        <v>11360176.910319021</v>
      </c>
      <c r="D24" s="323">
        <v>3220122707.1094728</v>
      </c>
      <c r="E24" s="323">
        <v>2370567926.4688888</v>
      </c>
      <c r="F24" s="323">
        <v>12577560047.428358</v>
      </c>
      <c r="G24" s="324">
        <v>12702646017.576939</v>
      </c>
    </row>
    <row r="25" spans="1:7" ht="26.25">
      <c r="A25" s="321">
        <v>17</v>
      </c>
      <c r="B25" s="325" t="s">
        <v>475</v>
      </c>
      <c r="C25" s="323">
        <v>0</v>
      </c>
      <c r="D25" s="327">
        <v>0</v>
      </c>
      <c r="E25" s="323">
        <v>0</v>
      </c>
      <c r="F25" s="323">
        <v>0</v>
      </c>
      <c r="G25" s="324">
        <v>0</v>
      </c>
    </row>
    <row r="26" spans="1:7" ht="26.25">
      <c r="A26" s="321">
        <v>18</v>
      </c>
      <c r="B26" s="325" t="s">
        <v>476</v>
      </c>
      <c r="C26" s="323">
        <v>11360176.910319021</v>
      </c>
      <c r="D26" s="327">
        <v>555394693.97934198</v>
      </c>
      <c r="E26" s="323">
        <v>51657556.847029001</v>
      </c>
      <c r="F26" s="323">
        <v>28852464.914287001</v>
      </c>
      <c r="G26" s="324">
        <v>139694473.97125065</v>
      </c>
    </row>
    <row r="27" spans="1:7">
      <c r="A27" s="321">
        <v>19</v>
      </c>
      <c r="B27" s="325" t="s">
        <v>477</v>
      </c>
      <c r="C27" s="323"/>
      <c r="D27" s="327">
        <v>2305897752.9989777</v>
      </c>
      <c r="E27" s="323">
        <v>2065814195.266264</v>
      </c>
      <c r="F27" s="323">
        <v>8825554026.869112</v>
      </c>
      <c r="G27" s="324">
        <v>9687576896.9713669</v>
      </c>
    </row>
    <row r="28" spans="1:7">
      <c r="A28" s="321">
        <v>20</v>
      </c>
      <c r="B28" s="335" t="s">
        <v>478</v>
      </c>
      <c r="C28" s="323"/>
      <c r="D28" s="327"/>
      <c r="E28" s="323"/>
      <c r="F28" s="323"/>
      <c r="G28" s="324"/>
    </row>
    <row r="29" spans="1:7">
      <c r="A29" s="321">
        <v>21</v>
      </c>
      <c r="B29" s="325" t="s">
        <v>479</v>
      </c>
      <c r="C29" s="323"/>
      <c r="D29" s="327">
        <v>293867198.25032502</v>
      </c>
      <c r="E29" s="323">
        <v>248208171.895596</v>
      </c>
      <c r="F29" s="323">
        <v>3352031552.0544877</v>
      </c>
      <c r="G29" s="324">
        <v>2524995411.4120073</v>
      </c>
    </row>
    <row r="30" spans="1:7">
      <c r="A30" s="321">
        <v>22</v>
      </c>
      <c r="B30" s="335" t="s">
        <v>478</v>
      </c>
      <c r="C30" s="323"/>
      <c r="D30" s="327">
        <v>252584522.54270029</v>
      </c>
      <c r="E30" s="323">
        <v>214066397.23361415</v>
      </c>
      <c r="F30" s="323">
        <v>2725097062.9574442</v>
      </c>
      <c r="G30" s="324">
        <v>2237964010.6986532</v>
      </c>
    </row>
    <row r="31" spans="1:7" ht="26.25">
      <c r="A31" s="321">
        <v>23</v>
      </c>
      <c r="B31" s="325" t="s">
        <v>480</v>
      </c>
      <c r="C31" s="323"/>
      <c r="D31" s="327">
        <v>64963061.880827978</v>
      </c>
      <c r="E31" s="323">
        <v>4888002.46</v>
      </c>
      <c r="F31" s="323">
        <v>371122003.59047222</v>
      </c>
      <c r="G31" s="324">
        <v>350379235.22231537</v>
      </c>
    </row>
    <row r="32" spans="1:7">
      <c r="A32" s="321">
        <v>24</v>
      </c>
      <c r="B32" s="322" t="s">
        <v>481</v>
      </c>
      <c r="C32" s="323">
        <v>0</v>
      </c>
      <c r="D32" s="327">
        <v>0</v>
      </c>
      <c r="E32" s="323">
        <v>0</v>
      </c>
      <c r="F32" s="323">
        <v>0</v>
      </c>
      <c r="G32" s="324">
        <v>0</v>
      </c>
    </row>
    <row r="33" spans="1:7">
      <c r="A33" s="321">
        <v>25</v>
      </c>
      <c r="B33" s="322" t="s">
        <v>99</v>
      </c>
      <c r="C33" s="323">
        <v>399645816.02035379</v>
      </c>
      <c r="D33" s="323">
        <v>346992312.20876205</v>
      </c>
      <c r="E33" s="323">
        <v>114904735.075101</v>
      </c>
      <c r="F33" s="323">
        <v>1269524512.8563874</v>
      </c>
      <c r="G33" s="324">
        <v>2215538833.2420106</v>
      </c>
    </row>
    <row r="34" spans="1:7">
      <c r="A34" s="321">
        <v>26</v>
      </c>
      <c r="B34" s="325" t="s">
        <v>482</v>
      </c>
      <c r="C34" s="326"/>
      <c r="D34" s="327">
        <v>98559623.520000026</v>
      </c>
      <c r="E34" s="323">
        <v>3757974.2500000005</v>
      </c>
      <c r="F34" s="323">
        <v>480086</v>
      </c>
      <c r="G34" s="324">
        <v>102797683.77000003</v>
      </c>
    </row>
    <row r="35" spans="1:7">
      <c r="A35" s="321">
        <v>27</v>
      </c>
      <c r="B35" s="325" t="s">
        <v>483</v>
      </c>
      <c r="C35" s="323">
        <v>399645816.02035379</v>
      </c>
      <c r="D35" s="327">
        <v>248432688.68876201</v>
      </c>
      <c r="E35" s="323">
        <v>111146760.825101</v>
      </c>
      <c r="F35" s="323">
        <v>1269044426.8563874</v>
      </c>
      <c r="G35" s="324">
        <v>2112741149.4720104</v>
      </c>
    </row>
    <row r="36" spans="1:7">
      <c r="A36" s="321">
        <v>28</v>
      </c>
      <c r="B36" s="322" t="s">
        <v>484</v>
      </c>
      <c r="C36" s="323">
        <v>1194240328.8169141</v>
      </c>
      <c r="D36" s="327">
        <v>745204561.18526697</v>
      </c>
      <c r="E36" s="323">
        <v>588604924.27854991</v>
      </c>
      <c r="F36" s="323">
        <v>834878952.46532404</v>
      </c>
      <c r="G36" s="324">
        <v>318324939.85702598</v>
      </c>
    </row>
    <row r="37" spans="1:7">
      <c r="A37" s="328">
        <v>29</v>
      </c>
      <c r="B37" s="329" t="s">
        <v>485</v>
      </c>
      <c r="C37" s="692">
        <f>C23+C24+C32+C33+C36</f>
        <v>4349311720.1203861</v>
      </c>
      <c r="D37" s="692">
        <f t="shared" ref="D37:F37" si="3">D23+D24+D32+D33+D36</f>
        <v>9444957520.8592167</v>
      </c>
      <c r="E37" s="692">
        <f t="shared" si="3"/>
        <v>3074077585.8225393</v>
      </c>
      <c r="F37" s="692">
        <f t="shared" si="3"/>
        <v>14681963512.750071</v>
      </c>
      <c r="G37" s="691">
        <f>SUM(G23:G24,G32:G33,G36)</f>
        <v>15480185978.805775</v>
      </c>
    </row>
    <row r="38" spans="1:7">
      <c r="A38" s="317"/>
      <c r="B38" s="336"/>
      <c r="C38" s="337"/>
      <c r="D38" s="337"/>
      <c r="E38" s="337"/>
      <c r="F38" s="337"/>
      <c r="G38" s="338"/>
    </row>
    <row r="39" spans="1:7" ht="15.75" thickBot="1">
      <c r="A39" s="339">
        <v>30</v>
      </c>
      <c r="B39" s="340" t="s">
        <v>453</v>
      </c>
      <c r="C39" s="207"/>
      <c r="D39" s="193"/>
      <c r="E39" s="193"/>
      <c r="F39" s="341"/>
      <c r="G39" s="342">
        <f>IFERROR(G21/G37,0)</f>
        <v>1.2414352132197841</v>
      </c>
    </row>
    <row r="42" spans="1:7" ht="39">
      <c r="B42" s="14"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1"/>
  <sheetViews>
    <sheetView zoomScale="70" zoomScaleNormal="70" workbookViewId="0">
      <pane xSplit="1" ySplit="5" topLeftCell="B6" activePane="bottomRight" state="frozen"/>
      <selection pane="topRight" activeCell="B1" sqref="B1"/>
      <selection pane="bottomLeft" activeCell="A6" sqref="A6"/>
      <selection pane="bottomRight" activeCell="E27" sqref="E27"/>
    </sheetView>
  </sheetViews>
  <sheetFormatPr defaultRowHeight="15.75"/>
  <cols>
    <col min="1" max="1" width="9.5703125" style="11" bestFit="1" customWidth="1"/>
    <col min="2" max="2" width="88.28515625" style="9" customWidth="1"/>
    <col min="3" max="3" width="17" style="9" bestFit="1" customWidth="1"/>
    <col min="4" max="7" width="13.85546875" style="1" bestFit="1" customWidth="1"/>
    <col min="8" max="8" width="6.7109375" customWidth="1"/>
    <col min="9" max="12" width="13.85546875" bestFit="1" customWidth="1"/>
    <col min="13" max="13" width="6.7109375" customWidth="1"/>
  </cols>
  <sheetData>
    <row r="1" spans="1:12">
      <c r="A1" s="10" t="s">
        <v>108</v>
      </c>
      <c r="B1" s="277" t="str">
        <f>Info!C2</f>
        <v>სს თიბისი ბანკი</v>
      </c>
    </row>
    <row r="2" spans="1:12">
      <c r="A2" s="10" t="s">
        <v>109</v>
      </c>
      <c r="B2" s="309">
        <v>45199</v>
      </c>
    </row>
    <row r="3" spans="1:12" ht="16.5" thickBot="1">
      <c r="A3" s="10"/>
    </row>
    <row r="4" spans="1:12" ht="16.5" thickBot="1">
      <c r="A4" s="29" t="s">
        <v>252</v>
      </c>
      <c r="B4" s="130" t="s">
        <v>139</v>
      </c>
      <c r="C4" s="131"/>
      <c r="D4" s="698" t="s">
        <v>935</v>
      </c>
      <c r="E4" s="699"/>
      <c r="F4" s="699"/>
      <c r="G4" s="700"/>
      <c r="I4" s="701" t="s">
        <v>936</v>
      </c>
      <c r="J4" s="702"/>
      <c r="K4" s="702"/>
      <c r="L4" s="703"/>
    </row>
    <row r="5" spans="1:12" ht="15">
      <c r="A5" s="180" t="s">
        <v>25</v>
      </c>
      <c r="B5" s="181"/>
      <c r="C5" s="294" t="str">
        <f>INT((MONTH($B$2))/3)&amp;"Q"&amp;"-"&amp;YEAR($B$2)</f>
        <v>3Q-2023</v>
      </c>
      <c r="D5" s="294" t="str">
        <f>IF(INT(MONTH($B$2))=3, "4"&amp;"Q"&amp;"-"&amp;YEAR($B$2)-1, IF(INT(MONTH($B$2))=6, "1"&amp;"Q"&amp;"-"&amp;YEAR($B$2), IF(INT(MONTH($B$2))=9, "2"&amp;"Q"&amp;"-"&amp;YEAR($B$2),IF(INT(MONTH($B$2))=12, "3"&amp;"Q"&amp;"-"&amp;YEAR($B$2), 0))))</f>
        <v>2Q-2023</v>
      </c>
      <c r="E5" s="294" t="str">
        <f>IF(INT(MONTH($B$2))=3, "3"&amp;"Q"&amp;"-"&amp;YEAR($B$2)-1, IF(INT(MONTH($B$2))=6, "4"&amp;"Q"&amp;"-"&amp;YEAR($B$2)-1, IF(INT(MONTH($B$2))=9, "1"&amp;"Q"&amp;"-"&amp;YEAR($B$2),IF(INT(MONTH($B$2))=12, "2"&amp;"Q"&amp;"-"&amp;YEAR($B$2), 0))))</f>
        <v>1Q-2023</v>
      </c>
      <c r="F5" s="294" t="str">
        <f>IF(INT(MONTH($B$2))=3, "2"&amp;"Q"&amp;"-"&amp;YEAR($B$2)-1, IF(INT(MONTH($B$2))=6, "3"&amp;"Q"&amp;"-"&amp;YEAR($B$2)-1, IF(INT(MONTH($B$2))=9, "4"&amp;"Q"&amp;"-"&amp;YEAR($B$2)-1,IF(INT(MONTH($B$2))=12, "1"&amp;"Q"&amp;"-"&amp;YEAR($B$2), 0))))</f>
        <v>4Q-2022</v>
      </c>
      <c r="G5" s="295" t="str">
        <f>IF(INT(MONTH($B$2))=3, "1"&amp;"Q"&amp;"-"&amp;YEAR($B$2)-1, IF(INT(MONTH($B$2))=6, "2"&amp;"Q"&amp;"-"&amp;YEAR($B$2)-1, IF(INT(MONTH($B$2))=9, "3"&amp;"Q"&amp;"-"&amp;YEAR($B$2)-1,IF(INT(MONTH($B$2))=12, "4"&amp;"Q"&amp;"-"&amp;YEAR($B$2)-1, 0))))</f>
        <v>3Q-2022</v>
      </c>
      <c r="I5" s="558" t="s">
        <v>961</v>
      </c>
      <c r="J5" s="294" t="s">
        <v>962</v>
      </c>
      <c r="K5" s="294" t="s">
        <v>963</v>
      </c>
      <c r="L5" s="295" t="s">
        <v>964</v>
      </c>
    </row>
    <row r="6" spans="1:12" ht="15">
      <c r="A6" s="296"/>
      <c r="B6" s="297" t="s">
        <v>106</v>
      </c>
      <c r="C6" s="182"/>
      <c r="D6" s="182"/>
      <c r="E6" s="182"/>
      <c r="F6" s="182"/>
      <c r="G6" s="183"/>
      <c r="I6" s="559"/>
      <c r="J6" s="182"/>
      <c r="K6" s="182"/>
      <c r="L6" s="183"/>
    </row>
    <row r="7" spans="1:12" ht="15">
      <c r="A7" s="296"/>
      <c r="B7" s="298" t="s">
        <v>110</v>
      </c>
      <c r="C7" s="182"/>
      <c r="D7" s="182"/>
      <c r="E7" s="182"/>
      <c r="F7" s="182"/>
      <c r="G7" s="183"/>
      <c r="I7" s="559"/>
      <c r="J7" s="182"/>
      <c r="K7" s="182"/>
      <c r="L7" s="183"/>
    </row>
    <row r="8" spans="1:12" ht="15">
      <c r="A8" s="281">
        <v>1</v>
      </c>
      <c r="B8" s="282" t="s">
        <v>22</v>
      </c>
      <c r="C8" s="299">
        <v>3966900799.7182999</v>
      </c>
      <c r="D8" s="300">
        <v>3920003532.5926003</v>
      </c>
      <c r="E8" s="300">
        <v>3667478945.1757994</v>
      </c>
      <c r="F8" s="300">
        <v>3835845758.1233001</v>
      </c>
      <c r="G8" s="301">
        <v>3642373665.6530991</v>
      </c>
      <c r="I8" s="560">
        <v>3333039146.21</v>
      </c>
      <c r="J8" s="561">
        <v>3126561108.6709704</v>
      </c>
      <c r="K8" s="561">
        <v>3069501362.5811305</v>
      </c>
      <c r="L8" s="562">
        <v>2964648160.1507301</v>
      </c>
    </row>
    <row r="9" spans="1:12" ht="15">
      <c r="A9" s="281">
        <v>2</v>
      </c>
      <c r="B9" s="282" t="s">
        <v>86</v>
      </c>
      <c r="C9" s="299">
        <v>4502560799.7182999</v>
      </c>
      <c r="D9" s="300">
        <v>4443543532.5925999</v>
      </c>
      <c r="E9" s="300">
        <v>4179558945.1757994</v>
      </c>
      <c r="F9" s="300">
        <v>4376245758.1233006</v>
      </c>
      <c r="G9" s="301">
        <v>4209413665.6530991</v>
      </c>
      <c r="I9" s="560">
        <v>3873439146.21</v>
      </c>
      <c r="J9" s="561">
        <v>3693601108.6709704</v>
      </c>
      <c r="K9" s="561">
        <v>3655281362.5811305</v>
      </c>
      <c r="L9" s="562">
        <v>3584908160.1507301</v>
      </c>
    </row>
    <row r="10" spans="1:12" ht="15">
      <c r="A10" s="281">
        <v>3</v>
      </c>
      <c r="B10" s="282" t="s">
        <v>85</v>
      </c>
      <c r="C10" s="299">
        <v>5058696403.2182999</v>
      </c>
      <c r="D10" s="300">
        <v>4947830349.0925999</v>
      </c>
      <c r="E10" s="300">
        <v>4601884123.1757994</v>
      </c>
      <c r="F10" s="300">
        <v>4784099148.1233006</v>
      </c>
      <c r="G10" s="301">
        <v>4665214593.6530991</v>
      </c>
      <c r="I10" s="560">
        <v>4516524997.7651348</v>
      </c>
      <c r="J10" s="561">
        <v>4378258487.0667553</v>
      </c>
      <c r="K10" s="561">
        <v>4357183788.005455</v>
      </c>
      <c r="L10" s="562">
        <v>4279803081.5050569</v>
      </c>
    </row>
    <row r="11" spans="1:12" ht="15">
      <c r="A11" s="281">
        <v>4</v>
      </c>
      <c r="B11" s="282" t="s">
        <v>445</v>
      </c>
      <c r="C11" s="299">
        <v>3259567290.3830299</v>
      </c>
      <c r="D11" s="300">
        <v>3095795309.9869852</v>
      </c>
      <c r="E11" s="300">
        <v>2978334187.6034298</v>
      </c>
      <c r="F11" s="300">
        <v>2963892258.3941898</v>
      </c>
      <c r="G11" s="301">
        <v>2826564054.5813632</v>
      </c>
      <c r="I11" s="560">
        <v>2497588643.0336604</v>
      </c>
      <c r="J11" s="561">
        <v>2426501481.7633495</v>
      </c>
      <c r="K11" s="561">
        <v>2488072961.7709804</v>
      </c>
      <c r="L11" s="562">
        <v>2477465018.5955715</v>
      </c>
    </row>
    <row r="12" spans="1:12" ht="15">
      <c r="A12" s="281">
        <v>5</v>
      </c>
      <c r="B12" s="282" t="s">
        <v>446</v>
      </c>
      <c r="C12" s="299">
        <v>3797885385.1339526</v>
      </c>
      <c r="D12" s="300">
        <v>3598350160.990766</v>
      </c>
      <c r="E12" s="300">
        <v>3460120422.0620542</v>
      </c>
      <c r="F12" s="300">
        <v>3434977454.7588758</v>
      </c>
      <c r="G12" s="301">
        <v>3299410107.7082968</v>
      </c>
      <c r="I12" s="560">
        <v>2972896924.5474916</v>
      </c>
      <c r="J12" s="561">
        <v>2895320396.6976371</v>
      </c>
      <c r="K12" s="561">
        <v>2977031147.0098877</v>
      </c>
      <c r="L12" s="562">
        <v>2965623462.4561911</v>
      </c>
    </row>
    <row r="13" spans="1:12" ht="15">
      <c r="A13" s="281">
        <v>6</v>
      </c>
      <c r="B13" s="282" t="s">
        <v>447</v>
      </c>
      <c r="C13" s="299">
        <v>4512164019.0181398</v>
      </c>
      <c r="D13" s="300">
        <v>4265252019.6519585</v>
      </c>
      <c r="E13" s="300">
        <v>4099514691.7321448</v>
      </c>
      <c r="F13" s="300">
        <v>4169376872.7364917</v>
      </c>
      <c r="G13" s="301">
        <v>4035319315.0318727</v>
      </c>
      <c r="I13" s="560">
        <v>3714235868.0109887</v>
      </c>
      <c r="J13" s="561">
        <v>3625165686.24336</v>
      </c>
      <c r="K13" s="561">
        <v>3747322413.9723382</v>
      </c>
      <c r="L13" s="562">
        <v>3733944515.0546455</v>
      </c>
    </row>
    <row r="14" spans="1:12" ht="15">
      <c r="A14" s="296"/>
      <c r="B14" s="297" t="s">
        <v>449</v>
      </c>
      <c r="C14" s="182"/>
      <c r="D14" s="182"/>
      <c r="E14" s="182"/>
      <c r="F14" s="182"/>
      <c r="G14" s="183"/>
      <c r="I14" s="559"/>
      <c r="J14" s="182"/>
      <c r="K14" s="182"/>
      <c r="L14" s="183"/>
    </row>
    <row r="15" spans="1:12" ht="22.15" customHeight="1">
      <c r="A15" s="281">
        <v>7</v>
      </c>
      <c r="B15" s="282" t="s">
        <v>448</v>
      </c>
      <c r="C15" s="299">
        <v>22668335005.291866</v>
      </c>
      <c r="D15" s="300">
        <v>21452807893.626583</v>
      </c>
      <c r="E15" s="300">
        <v>20767052453.220814</v>
      </c>
      <c r="F15" s="300">
        <v>21219007678.533966</v>
      </c>
      <c r="G15" s="301">
        <v>20622797343.057545</v>
      </c>
      <c r="I15" s="560">
        <v>21508072098.623306</v>
      </c>
      <c r="J15" s="561">
        <v>20487074219.129063</v>
      </c>
      <c r="K15" s="561">
        <v>20519966482.660313</v>
      </c>
      <c r="L15" s="562">
        <v>20358186775.74052</v>
      </c>
    </row>
    <row r="16" spans="1:12" ht="15">
      <c r="A16" s="296"/>
      <c r="B16" s="297" t="s">
        <v>452</v>
      </c>
      <c r="C16" s="182"/>
      <c r="D16" s="182"/>
      <c r="E16" s="182"/>
      <c r="F16" s="182"/>
      <c r="G16" s="183"/>
      <c r="I16" s="559"/>
      <c r="J16" s="182"/>
      <c r="K16" s="182"/>
      <c r="L16" s="183"/>
    </row>
    <row r="17" spans="1:12" ht="15">
      <c r="A17" s="281"/>
      <c r="B17" s="298" t="s">
        <v>435</v>
      </c>
      <c r="C17" s="182"/>
      <c r="D17" s="182"/>
      <c r="E17" s="182"/>
      <c r="F17" s="182"/>
      <c r="G17" s="183"/>
      <c r="I17" s="559"/>
      <c r="J17" s="182"/>
      <c r="K17" s="182"/>
      <c r="L17" s="183"/>
    </row>
    <row r="18" spans="1:12" ht="15">
      <c r="A18" s="281">
        <v>8</v>
      </c>
      <c r="B18" s="282" t="s">
        <v>443</v>
      </c>
      <c r="C18" s="676">
        <v>0.17499744903153394</v>
      </c>
      <c r="D18" s="310">
        <v>0.18272682774347662</v>
      </c>
      <c r="E18" s="310">
        <v>0.17660084181118352</v>
      </c>
      <c r="F18" s="310">
        <v>0.18077404072028316</v>
      </c>
      <c r="G18" s="311">
        <v>0.1766187973950715</v>
      </c>
      <c r="I18" s="563">
        <v>0.15496689479776024</v>
      </c>
      <c r="J18" s="564">
        <v>0.15261140147340596</v>
      </c>
      <c r="K18" s="564">
        <v>0.14958608071679388</v>
      </c>
      <c r="L18" s="565">
        <v>0.14562437179736959</v>
      </c>
    </row>
    <row r="19" spans="1:12" ht="15" customHeight="1">
      <c r="A19" s="281">
        <v>9</v>
      </c>
      <c r="B19" s="282" t="s">
        <v>442</v>
      </c>
      <c r="C19" s="676">
        <v>0.19862776858852615</v>
      </c>
      <c r="D19" s="310">
        <v>0.20713109233186824</v>
      </c>
      <c r="E19" s="310">
        <v>0.20125913172273907</v>
      </c>
      <c r="F19" s="310">
        <v>0.20624177267961938</v>
      </c>
      <c r="G19" s="311">
        <v>0.20411458230569071</v>
      </c>
      <c r="I19" s="563">
        <v>0.18009234525757109</v>
      </c>
      <c r="J19" s="564">
        <v>0.18028934093586699</v>
      </c>
      <c r="K19" s="564">
        <v>0.17813291097087802</v>
      </c>
      <c r="L19" s="565">
        <v>0.17609172170591458</v>
      </c>
    </row>
    <row r="20" spans="1:12" ht="15">
      <c r="A20" s="281">
        <v>10</v>
      </c>
      <c r="B20" s="282" t="s">
        <v>444</v>
      </c>
      <c r="C20" s="676">
        <v>0.22316135711058444</v>
      </c>
      <c r="D20" s="310">
        <v>0.23063789009002181</v>
      </c>
      <c r="E20" s="310">
        <v>0.22159543987004673</v>
      </c>
      <c r="F20" s="310">
        <v>0.22546290668262942</v>
      </c>
      <c r="G20" s="311">
        <v>0.22621638161146923</v>
      </c>
      <c r="I20" s="563">
        <v>0.20999208934464328</v>
      </c>
      <c r="J20" s="564">
        <v>0.21370833337337722</v>
      </c>
      <c r="K20" s="564">
        <v>0.21233873806213779</v>
      </c>
      <c r="L20" s="565">
        <v>0.21022516045510545</v>
      </c>
    </row>
    <row r="21" spans="1:12" ht="15">
      <c r="A21" s="281">
        <v>11</v>
      </c>
      <c r="B21" s="282" t="s">
        <v>445</v>
      </c>
      <c r="C21" s="676">
        <v>0.1437938555973384</v>
      </c>
      <c r="D21" s="310">
        <v>0.14430723126489728</v>
      </c>
      <c r="E21" s="310">
        <v>0.14341631747270484</v>
      </c>
      <c r="F21" s="310">
        <v>0.13968100220787361</v>
      </c>
      <c r="G21" s="311">
        <v>0.13706016732656773</v>
      </c>
      <c r="I21" s="563">
        <v>0.11612331554316888</v>
      </c>
      <c r="J21" s="564">
        <v>0.11844060580879294</v>
      </c>
      <c r="K21" s="564">
        <v>0.12125131704642113</v>
      </c>
      <c r="L21" s="565">
        <v>0.12169379551757525</v>
      </c>
    </row>
    <row r="22" spans="1:12" ht="15">
      <c r="A22" s="281">
        <v>12</v>
      </c>
      <c r="B22" s="282" t="s">
        <v>446</v>
      </c>
      <c r="C22" s="676">
        <v>0.1675414354096737</v>
      </c>
      <c r="D22" s="310">
        <v>0.1677332952792534</v>
      </c>
      <c r="E22" s="310">
        <v>0.16661586567743347</v>
      </c>
      <c r="F22" s="310">
        <v>0.16188209678786453</v>
      </c>
      <c r="G22" s="311">
        <v>0.15998848520998582</v>
      </c>
      <c r="I22" s="563">
        <v>0.13822238045862703</v>
      </c>
      <c r="J22" s="564">
        <v>0.14132424990163978</v>
      </c>
      <c r="K22" s="564">
        <v>0.1450797275680506</v>
      </c>
      <c r="L22" s="565">
        <v>0.14567227892761672</v>
      </c>
    </row>
    <row r="23" spans="1:12" ht="15">
      <c r="A23" s="281">
        <v>13</v>
      </c>
      <c r="B23" s="282" t="s">
        <v>447</v>
      </c>
      <c r="C23" s="676">
        <v>0.19905140884695705</v>
      </c>
      <c r="D23" s="310">
        <v>0.19882022161393254</v>
      </c>
      <c r="E23" s="310">
        <v>0.19740474489418169</v>
      </c>
      <c r="F23" s="310">
        <v>0.19649254743210293</v>
      </c>
      <c r="G23" s="311">
        <v>0.19567274254335443</v>
      </c>
      <c r="I23" s="563">
        <v>0.17269032068423884</v>
      </c>
      <c r="J23" s="564">
        <v>0.17694892142571012</v>
      </c>
      <c r="K23" s="564">
        <v>0.18261834965173473</v>
      </c>
      <c r="L23" s="565">
        <v>0.18341243039896538</v>
      </c>
    </row>
    <row r="24" spans="1:12" ht="15">
      <c r="A24" s="296"/>
      <c r="B24" s="297" t="s">
        <v>6</v>
      </c>
      <c r="C24" s="585"/>
      <c r="D24" s="182"/>
      <c r="E24" s="182"/>
      <c r="F24" s="182"/>
      <c r="G24" s="183"/>
      <c r="I24" s="559"/>
      <c r="J24" s="182"/>
      <c r="K24" s="182"/>
      <c r="L24" s="183"/>
    </row>
    <row r="25" spans="1:12" ht="15" customHeight="1">
      <c r="A25" s="302">
        <v>14</v>
      </c>
      <c r="B25" s="303" t="s">
        <v>7</v>
      </c>
      <c r="C25" s="676">
        <v>9.3652135874219097E-2</v>
      </c>
      <c r="D25" s="676">
        <v>9.283017711856191E-2</v>
      </c>
      <c r="E25" s="676">
        <v>9.0609687214890475E-2</v>
      </c>
      <c r="F25" s="305"/>
      <c r="G25" s="306"/>
      <c r="I25" s="592">
        <v>8.1267200549579172E-2</v>
      </c>
      <c r="J25" s="577">
        <v>7.9936257096382066E-2</v>
      </c>
      <c r="K25" s="577">
        <v>7.8781900846636124E-2</v>
      </c>
      <c r="L25" s="578">
        <v>7.8550374716210902E-2</v>
      </c>
    </row>
    <row r="26" spans="1:12" ht="15">
      <c r="A26" s="302">
        <v>15</v>
      </c>
      <c r="B26" s="303" t="s">
        <v>8</v>
      </c>
      <c r="C26" s="676">
        <v>4.4920008696097129E-2</v>
      </c>
      <c r="D26" s="676">
        <v>4.4837830455593836E-2</v>
      </c>
      <c r="E26" s="676">
        <v>4.4640796245343319E-2</v>
      </c>
      <c r="F26" s="305"/>
      <c r="G26" s="306"/>
      <c r="I26" s="592">
        <v>4.1003976544000904E-2</v>
      </c>
      <c r="J26" s="577">
        <v>3.9863886164611208E-2</v>
      </c>
      <c r="K26" s="577">
        <v>3.8961769197696235E-2</v>
      </c>
      <c r="L26" s="578">
        <v>3.8939007205109247E-2</v>
      </c>
    </row>
    <row r="27" spans="1:12" ht="15">
      <c r="A27" s="302">
        <v>16</v>
      </c>
      <c r="B27" s="303" t="s">
        <v>9</v>
      </c>
      <c r="C27" s="676">
        <v>5.2950174804206211E-2</v>
      </c>
      <c r="D27" s="676">
        <v>5.3216993190035797E-2</v>
      </c>
      <c r="E27" s="676">
        <v>5.2289572743710995E-2</v>
      </c>
      <c r="F27" s="305"/>
      <c r="G27" s="306"/>
      <c r="I27" s="592">
        <v>4.7680084627953173E-2</v>
      </c>
      <c r="J27" s="577">
        <v>4.5779802174078753E-2</v>
      </c>
      <c r="K27" s="577">
        <v>4.3364666144804373E-2</v>
      </c>
      <c r="L27" s="578">
        <v>4.3232335934909133E-2</v>
      </c>
    </row>
    <row r="28" spans="1:12" ht="15">
      <c r="A28" s="302">
        <v>17</v>
      </c>
      <c r="B28" s="303" t="s">
        <v>140</v>
      </c>
      <c r="C28" s="676">
        <v>4.8732127178121969E-2</v>
      </c>
      <c r="D28" s="676">
        <v>4.7992346662968074E-2</v>
      </c>
      <c r="E28" s="676">
        <v>4.5968890969547156E-2</v>
      </c>
      <c r="F28" s="305"/>
      <c r="G28" s="306"/>
      <c r="I28" s="592">
        <v>4.0263224005578253E-2</v>
      </c>
      <c r="J28" s="577">
        <v>4.0072370931770879E-2</v>
      </c>
      <c r="K28" s="577">
        <v>3.982013164893989E-2</v>
      </c>
      <c r="L28" s="578">
        <v>3.9611367511101656E-2</v>
      </c>
    </row>
    <row r="29" spans="1:12" ht="15">
      <c r="A29" s="302">
        <v>18</v>
      </c>
      <c r="B29" s="303" t="s">
        <v>10</v>
      </c>
      <c r="C29" s="676">
        <v>3.9634342803266061E-2</v>
      </c>
      <c r="D29" s="676">
        <v>3.9748516923887457E-2</v>
      </c>
      <c r="E29" s="676">
        <v>3.5508359840032901E-2</v>
      </c>
      <c r="F29" s="305"/>
      <c r="G29" s="306"/>
      <c r="I29" s="592">
        <v>3.9241893870051468E-2</v>
      </c>
      <c r="J29" s="577">
        <v>4.1284036230037124E-2</v>
      </c>
      <c r="K29" s="577">
        <v>3.6322722259485005E-2</v>
      </c>
      <c r="L29" s="578">
        <v>3.5390165702328197E-2</v>
      </c>
    </row>
    <row r="30" spans="1:12" ht="15">
      <c r="A30" s="302">
        <v>19</v>
      </c>
      <c r="B30" s="303" t="s">
        <v>11</v>
      </c>
      <c r="C30" s="676">
        <v>0.25422726438367182</v>
      </c>
      <c r="D30" s="676">
        <v>0.25389539203758865</v>
      </c>
      <c r="E30" s="676">
        <v>0.22715943532785357</v>
      </c>
      <c r="F30" s="305"/>
      <c r="G30" s="306"/>
      <c r="I30" s="592">
        <v>0.28750837261971735</v>
      </c>
      <c r="J30" s="577">
        <v>0.3035541635483322</v>
      </c>
      <c r="K30" s="577">
        <v>0.26617833958197989</v>
      </c>
      <c r="L30" s="578">
        <v>0.26120353288399356</v>
      </c>
    </row>
    <row r="31" spans="1:12" ht="15">
      <c r="A31" s="296"/>
      <c r="B31" s="297" t="s">
        <v>12</v>
      </c>
      <c r="C31" s="182"/>
      <c r="D31" s="182"/>
      <c r="E31" s="182"/>
      <c r="F31" s="182"/>
      <c r="G31" s="183"/>
      <c r="I31" s="593"/>
      <c r="J31" s="585"/>
      <c r="K31" s="585"/>
      <c r="L31" s="586"/>
    </row>
    <row r="32" spans="1:12" ht="15">
      <c r="A32" s="302">
        <v>20</v>
      </c>
      <c r="B32" s="303" t="s">
        <v>13</v>
      </c>
      <c r="C32" s="676">
        <v>1.8785539896432165E-2</v>
      </c>
      <c r="D32" s="583">
        <v>2.1301809748802535E-2</v>
      </c>
      <c r="E32" s="583">
        <v>2.2382640986833811E-2</v>
      </c>
      <c r="F32" s="583">
        <v>2.1238597985399649E-2</v>
      </c>
      <c r="G32" s="584">
        <v>2.4112256472849255E-2</v>
      </c>
      <c r="I32" s="592">
        <v>3.0038508555806209E-2</v>
      </c>
      <c r="J32" s="577">
        <v>3.4821835343958517E-2</v>
      </c>
      <c r="K32" s="577">
        <v>3.5926035532025738E-2</v>
      </c>
      <c r="L32" s="578">
        <v>3.9342598566344492E-2</v>
      </c>
    </row>
    <row r="33" spans="1:12" ht="15" customHeight="1">
      <c r="A33" s="302">
        <v>21</v>
      </c>
      <c r="B33" s="303" t="s">
        <v>957</v>
      </c>
      <c r="C33" s="676">
        <v>1.6694618803385828E-2</v>
      </c>
      <c r="D33" s="583">
        <v>1.7573761218961929E-2</v>
      </c>
      <c r="E33" s="583">
        <v>1.9359048245095746E-2</v>
      </c>
      <c r="F33" s="583">
        <v>1.9404571505578568E-2</v>
      </c>
      <c r="G33" s="584">
        <v>2.2667143301372806E-2</v>
      </c>
      <c r="I33" s="592">
        <v>3.4973388333375509E-2</v>
      </c>
      <c r="J33" s="577">
        <v>3.7944985746858693E-2</v>
      </c>
      <c r="K33" s="577">
        <v>3.8562753485864854E-2</v>
      </c>
      <c r="L33" s="578">
        <v>4.0316810534445316E-2</v>
      </c>
    </row>
    <row r="34" spans="1:12" ht="15">
      <c r="A34" s="302">
        <v>22</v>
      </c>
      <c r="B34" s="303" t="s">
        <v>14</v>
      </c>
      <c r="C34" s="676">
        <v>0.48972190359898649</v>
      </c>
      <c r="D34" s="583">
        <v>0.49241051787205864</v>
      </c>
      <c r="E34" s="583">
        <v>0.47591480434355998</v>
      </c>
      <c r="F34" s="583">
        <v>0.46090657377985927</v>
      </c>
      <c r="G34" s="584">
        <v>0.48040567877648277</v>
      </c>
      <c r="I34" s="592">
        <v>0.46448843666520656</v>
      </c>
      <c r="J34" s="577">
        <v>0.48342150866706779</v>
      </c>
      <c r="K34" s="577">
        <v>0.51634680264444532</v>
      </c>
      <c r="L34" s="578">
        <v>0.53770318170032572</v>
      </c>
    </row>
    <row r="35" spans="1:12" ht="15" customHeight="1">
      <c r="A35" s="302">
        <v>23</v>
      </c>
      <c r="B35" s="303" t="s">
        <v>15</v>
      </c>
      <c r="C35" s="676">
        <v>0.47929515027435926</v>
      </c>
      <c r="D35" s="583">
        <v>0.47290813805162207</v>
      </c>
      <c r="E35" s="583">
        <v>0.46667373084841107</v>
      </c>
      <c r="F35" s="583">
        <v>0.47681012303538117</v>
      </c>
      <c r="G35" s="584">
        <v>0.51121981120048943</v>
      </c>
      <c r="I35" s="592">
        <v>0.476211765929552</v>
      </c>
      <c r="J35" s="577">
        <v>0.51001914545396687</v>
      </c>
      <c r="K35" s="577">
        <v>0.51431654803763749</v>
      </c>
      <c r="L35" s="578">
        <v>0.52571292886407706</v>
      </c>
    </row>
    <row r="36" spans="1:12" ht="15">
      <c r="A36" s="302">
        <v>24</v>
      </c>
      <c r="B36" s="303" t="s">
        <v>16</v>
      </c>
      <c r="C36" s="676">
        <v>8.182953052780588E-2</v>
      </c>
      <c r="D36" s="583">
        <v>3.2651359863755093E-2</v>
      </c>
      <c r="E36" s="583">
        <v>-1.7214151913553171E-2</v>
      </c>
      <c r="F36" s="583"/>
      <c r="G36" s="584"/>
      <c r="I36" s="592">
        <v>6.5416381248417282E-2</v>
      </c>
      <c r="J36" s="577">
        <v>1.8314618956189336E-3</v>
      </c>
      <c r="K36" s="577">
        <v>1.8774466412713114E-2</v>
      </c>
      <c r="L36" s="578">
        <v>7.9259430496535707E-3</v>
      </c>
    </row>
    <row r="37" spans="1:12" ht="15" customHeight="1">
      <c r="A37" s="296"/>
      <c r="B37" s="297" t="s">
        <v>17</v>
      </c>
      <c r="C37" s="585"/>
      <c r="D37" s="585"/>
      <c r="E37" s="585"/>
      <c r="F37" s="585"/>
      <c r="G37" s="586"/>
      <c r="I37" s="593"/>
      <c r="J37" s="585"/>
      <c r="K37" s="585"/>
      <c r="L37" s="586"/>
    </row>
    <row r="38" spans="1:12" ht="15" customHeight="1">
      <c r="A38" s="302">
        <v>25</v>
      </c>
      <c r="B38" s="303" t="s">
        <v>18</v>
      </c>
      <c r="C38" s="676">
        <v>0.21478187759238598</v>
      </c>
      <c r="D38" s="582">
        <v>0.22963275743517125</v>
      </c>
      <c r="E38" s="582">
        <v>0.2543218414941032</v>
      </c>
      <c r="F38" s="582">
        <v>0.26560174009506671</v>
      </c>
      <c r="G38" s="587">
        <v>0.23690826341177187</v>
      </c>
      <c r="I38" s="591">
        <v>0.27199860803636</v>
      </c>
      <c r="J38" s="576">
        <v>0.2437182786878464</v>
      </c>
      <c r="K38" s="576">
        <v>0.2144056711164497</v>
      </c>
      <c r="L38" s="579">
        <v>0.20752156896625917</v>
      </c>
    </row>
    <row r="39" spans="1:12" ht="15" customHeight="1">
      <c r="A39" s="302">
        <v>26</v>
      </c>
      <c r="B39" s="303" t="s">
        <v>19</v>
      </c>
      <c r="C39" s="676">
        <v>0.52511630155965161</v>
      </c>
      <c r="D39" s="582">
        <v>0.52602433559449957</v>
      </c>
      <c r="E39" s="582">
        <v>0.52591729839571644</v>
      </c>
      <c r="F39" s="582">
        <v>0.53473175849018006</v>
      </c>
      <c r="G39" s="587">
        <v>0.57364928142524707</v>
      </c>
      <c r="I39" s="591">
        <v>0.53645338939695253</v>
      </c>
      <c r="J39" s="576">
        <v>0.57419268321999939</v>
      </c>
      <c r="K39" s="576">
        <v>0.61273494218007085</v>
      </c>
      <c r="L39" s="579">
        <v>0.63758477577743855</v>
      </c>
    </row>
    <row r="40" spans="1:12" ht="15" customHeight="1">
      <c r="A40" s="302">
        <v>27</v>
      </c>
      <c r="B40" s="304" t="s">
        <v>20</v>
      </c>
      <c r="C40" s="676">
        <v>0.44559181424164301</v>
      </c>
      <c r="D40" s="582">
        <v>0.46679888215381748</v>
      </c>
      <c r="E40" s="582">
        <v>0.4354092980803454</v>
      </c>
      <c r="F40" s="582">
        <v>0.44207606021011414</v>
      </c>
      <c r="G40" s="587">
        <v>0.40677132885073675</v>
      </c>
      <c r="I40" s="591">
        <v>0.44795139125889788</v>
      </c>
      <c r="J40" s="576">
        <v>0.41202966914846384</v>
      </c>
      <c r="K40" s="576">
        <v>0.41761964608684243</v>
      </c>
      <c r="L40" s="579">
        <v>0.41785734041399519</v>
      </c>
    </row>
    <row r="41" spans="1:12" ht="15" customHeight="1">
      <c r="A41" s="308"/>
      <c r="B41" s="297" t="s">
        <v>356</v>
      </c>
      <c r="C41" s="182"/>
      <c r="D41" s="182"/>
      <c r="E41" s="182"/>
      <c r="F41" s="182"/>
      <c r="G41" s="183"/>
      <c r="I41" s="559"/>
      <c r="J41" s="182"/>
      <c r="K41" s="182"/>
      <c r="L41" s="183"/>
    </row>
    <row r="42" spans="1:12" ht="15" customHeight="1">
      <c r="A42" s="302">
        <v>28</v>
      </c>
      <c r="B42" s="347" t="s">
        <v>340</v>
      </c>
      <c r="C42" s="690">
        <v>6533444602.1878777</v>
      </c>
      <c r="D42" s="304">
        <v>6422819412.113842</v>
      </c>
      <c r="E42" s="304">
        <v>7349580739.2753048</v>
      </c>
      <c r="F42" s="304"/>
      <c r="G42" s="307"/>
      <c r="I42" s="569">
        <v>6735427405.5832596</v>
      </c>
      <c r="J42" s="570">
        <v>6186749385.9555883</v>
      </c>
      <c r="K42" s="570">
        <v>5049508533.6949511</v>
      </c>
      <c r="L42" s="571">
        <v>4887570336.2257557</v>
      </c>
    </row>
    <row r="43" spans="1:12" ht="15">
      <c r="A43" s="302">
        <v>29</v>
      </c>
      <c r="B43" s="303" t="s">
        <v>341</v>
      </c>
      <c r="C43" s="690">
        <v>5517160147.0382814</v>
      </c>
      <c r="D43" s="305">
        <v>5129517890.5625534</v>
      </c>
      <c r="E43" s="305">
        <v>5089178332.7643776</v>
      </c>
      <c r="F43" s="305"/>
      <c r="G43" s="306"/>
      <c r="I43" s="566">
        <v>4801458281.6383505</v>
      </c>
      <c r="J43" s="567">
        <v>4592969250.4258356</v>
      </c>
      <c r="K43" s="567">
        <v>4407931583.906682</v>
      </c>
      <c r="L43" s="568">
        <v>4307958480.4773998</v>
      </c>
    </row>
    <row r="44" spans="1:12" ht="15">
      <c r="A44" s="343">
        <v>30</v>
      </c>
      <c r="B44" s="344" t="s">
        <v>339</v>
      </c>
      <c r="C44" s="676">
        <v>1.1842042695996704</v>
      </c>
      <c r="D44" s="676">
        <v>1.2521292544725782</v>
      </c>
      <c r="E44" s="676">
        <v>1.4441586163248292</v>
      </c>
      <c r="F44" s="304"/>
      <c r="G44" s="307"/>
      <c r="I44" s="591">
        <v>1.4027878637081486</v>
      </c>
      <c r="J44" s="576">
        <v>1.3470043121629838</v>
      </c>
      <c r="K44" s="576">
        <v>1.1455505689177801</v>
      </c>
      <c r="L44" s="579">
        <v>1.134544438711518</v>
      </c>
    </row>
    <row r="45" spans="1:12" ht="15">
      <c r="A45" s="343"/>
      <c r="B45" s="297" t="s">
        <v>453</v>
      </c>
      <c r="C45" s="182"/>
      <c r="D45" s="182"/>
      <c r="E45" s="182"/>
      <c r="F45" s="182"/>
      <c r="G45" s="183"/>
      <c r="I45" s="559"/>
      <c r="J45" s="182"/>
      <c r="K45" s="182"/>
      <c r="L45" s="183"/>
    </row>
    <row r="46" spans="1:12" ht="15">
      <c r="A46" s="343">
        <v>31</v>
      </c>
      <c r="B46" s="344" t="s">
        <v>460</v>
      </c>
      <c r="C46" s="299">
        <v>19217647981.280659</v>
      </c>
      <c r="D46" s="345">
        <v>19086249098.783802</v>
      </c>
      <c r="E46" s="345">
        <v>18401361992.087978</v>
      </c>
      <c r="F46" s="345">
        <v>19508856544.452133</v>
      </c>
      <c r="G46" s="346">
        <v>18462113926.035389</v>
      </c>
      <c r="I46" s="572">
        <v>18949125818.420448</v>
      </c>
      <c r="J46" s="573">
        <v>17899741347.05286</v>
      </c>
      <c r="K46" s="573">
        <v>16983615405.318785</v>
      </c>
      <c r="L46" s="346">
        <v>16780425733.721352</v>
      </c>
    </row>
    <row r="47" spans="1:12" ht="15">
      <c r="A47" s="343">
        <v>32</v>
      </c>
      <c r="B47" s="344" t="s">
        <v>473</v>
      </c>
      <c r="C47" s="299">
        <v>15480185978.805775</v>
      </c>
      <c r="D47" s="345">
        <v>14706778719.027988</v>
      </c>
      <c r="E47" s="345">
        <v>14017974940.81904</v>
      </c>
      <c r="F47" s="345">
        <v>13961648126.498449</v>
      </c>
      <c r="G47" s="346">
        <v>13721899659.720142</v>
      </c>
      <c r="I47" s="572">
        <v>14000154658.682423</v>
      </c>
      <c r="J47" s="573">
        <v>13449289479.784752</v>
      </c>
      <c r="K47" s="573">
        <v>13404905979.240911</v>
      </c>
      <c r="L47" s="346">
        <v>13227058617.426636</v>
      </c>
    </row>
    <row r="48" spans="1:12" thickBot="1">
      <c r="A48" s="69">
        <v>33</v>
      </c>
      <c r="B48" s="153" t="s">
        <v>487</v>
      </c>
      <c r="C48" s="588">
        <v>1.2414352132197841</v>
      </c>
      <c r="D48" s="588">
        <v>1.2977858349149938</v>
      </c>
      <c r="E48" s="588">
        <v>1.3126975950359936</v>
      </c>
      <c r="F48" s="588">
        <v>1.3973175922852099</v>
      </c>
      <c r="G48" s="589">
        <v>1.3454488360842543</v>
      </c>
      <c r="I48" s="590">
        <v>1.3534940349154529</v>
      </c>
      <c r="J48" s="580">
        <v>1.3309060953708713</v>
      </c>
      <c r="K48" s="580">
        <v>1.2669701250885257</v>
      </c>
      <c r="L48" s="581">
        <v>1.2686437868819269</v>
      </c>
    </row>
    <row r="49" spans="1:2">
      <c r="A49" s="12"/>
    </row>
    <row r="50" spans="1:2" ht="39.75">
      <c r="B50" s="14" t="s">
        <v>944</v>
      </c>
    </row>
    <row r="51" spans="1:2" ht="65.25">
      <c r="B51" s="216" t="s">
        <v>355</v>
      </c>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H26"/>
  <sheetViews>
    <sheetView showGridLines="0" zoomScale="85" zoomScaleNormal="85" workbookViewId="0"/>
  </sheetViews>
  <sheetFormatPr defaultColWidth="9.28515625" defaultRowHeight="12.75"/>
  <cols>
    <col min="1" max="1" width="11.7109375" style="353" bestFit="1" customWidth="1"/>
    <col min="2" max="2" width="105.28515625" style="353" bestFit="1" customWidth="1"/>
    <col min="3" max="4" width="15.42578125" style="654" bestFit="1" customWidth="1"/>
    <col min="5" max="5" width="17.42578125" style="654" bestFit="1" customWidth="1"/>
    <col min="6" max="6" width="15.42578125" style="654" bestFit="1" customWidth="1"/>
    <col min="7" max="7" width="17.7109375" style="654" customWidth="1"/>
    <col min="8" max="8" width="16.28515625" style="654" bestFit="1" customWidth="1"/>
    <col min="9" max="16384" width="9.28515625" style="353"/>
  </cols>
  <sheetData>
    <row r="1" spans="1:8" ht="13.5">
      <c r="A1" s="352" t="s">
        <v>108</v>
      </c>
      <c r="B1" s="277" t="str">
        <f>Info!C2</f>
        <v>სს თიბისი ბანკი</v>
      </c>
    </row>
    <row r="2" spans="1:8">
      <c r="A2" s="352" t="s">
        <v>109</v>
      </c>
      <c r="B2" s="355">
        <f>'1. key ratios'!B2</f>
        <v>45199</v>
      </c>
    </row>
    <row r="3" spans="1:8">
      <c r="A3" s="354" t="s">
        <v>493</v>
      </c>
    </row>
    <row r="5" spans="1:8">
      <c r="A5" s="760" t="s">
        <v>494</v>
      </c>
      <c r="B5" s="761"/>
      <c r="C5" s="766" t="s">
        <v>495</v>
      </c>
      <c r="D5" s="767"/>
      <c r="E5" s="767"/>
      <c r="F5" s="767"/>
      <c r="G5" s="767"/>
      <c r="H5" s="768"/>
    </row>
    <row r="6" spans="1:8">
      <c r="A6" s="762"/>
      <c r="B6" s="763"/>
      <c r="C6" s="769"/>
      <c r="D6" s="770"/>
      <c r="E6" s="770"/>
      <c r="F6" s="770"/>
      <c r="G6" s="770"/>
      <c r="H6" s="771"/>
    </row>
    <row r="7" spans="1:8" ht="25.5">
      <c r="A7" s="764"/>
      <c r="B7" s="765"/>
      <c r="C7" s="655" t="s">
        <v>496</v>
      </c>
      <c r="D7" s="655" t="s">
        <v>497</v>
      </c>
      <c r="E7" s="655" t="s">
        <v>498</v>
      </c>
      <c r="F7" s="655" t="s">
        <v>499</v>
      </c>
      <c r="G7" s="656" t="s">
        <v>679</v>
      </c>
      <c r="H7" s="655" t="s">
        <v>66</v>
      </c>
    </row>
    <row r="8" spans="1:8">
      <c r="A8" s="438">
        <v>1</v>
      </c>
      <c r="B8" s="437" t="s">
        <v>134</v>
      </c>
      <c r="C8" s="680">
        <v>2159063344.9516201</v>
      </c>
      <c r="D8" s="680">
        <v>203481489.41</v>
      </c>
      <c r="E8" s="680">
        <v>1404845898.8377399</v>
      </c>
      <c r="F8" s="680">
        <v>118813585.9175</v>
      </c>
      <c r="G8" s="680">
        <v>7302431.7199999997</v>
      </c>
      <c r="H8" s="657">
        <f t="shared" ref="H8:H20" si="0">SUM(C8:G8)</f>
        <v>3893506750.8368597</v>
      </c>
    </row>
    <row r="9" spans="1:8">
      <c r="A9" s="438">
        <v>2</v>
      </c>
      <c r="B9" s="437" t="s">
        <v>135</v>
      </c>
      <c r="C9" s="680">
        <v>0</v>
      </c>
      <c r="D9" s="680">
        <v>0</v>
      </c>
      <c r="E9" s="680">
        <v>0</v>
      </c>
      <c r="F9" s="680">
        <v>0</v>
      </c>
      <c r="G9" s="680">
        <v>0</v>
      </c>
      <c r="H9" s="657">
        <f t="shared" si="0"/>
        <v>0</v>
      </c>
    </row>
    <row r="10" spans="1:8">
      <c r="A10" s="438">
        <v>3</v>
      </c>
      <c r="B10" s="437" t="s">
        <v>136</v>
      </c>
      <c r="C10" s="680">
        <v>0</v>
      </c>
      <c r="D10" s="680">
        <v>104069743.28</v>
      </c>
      <c r="E10" s="680">
        <v>303860103.55000001</v>
      </c>
      <c r="F10" s="680">
        <v>0</v>
      </c>
      <c r="G10" s="680">
        <v>0</v>
      </c>
      <c r="H10" s="657">
        <f t="shared" si="0"/>
        <v>407929846.83000004</v>
      </c>
    </row>
    <row r="11" spans="1:8">
      <c r="A11" s="438">
        <v>4</v>
      </c>
      <c r="B11" s="437" t="s">
        <v>137</v>
      </c>
      <c r="C11" s="680">
        <v>0</v>
      </c>
      <c r="D11" s="680">
        <v>1435992.328767</v>
      </c>
      <c r="E11" s="680">
        <v>712029192.03582203</v>
      </c>
      <c r="F11" s="680">
        <v>0</v>
      </c>
      <c r="G11" s="680">
        <v>20676476</v>
      </c>
      <c r="H11" s="657">
        <f t="shared" si="0"/>
        <v>734141660.36458898</v>
      </c>
    </row>
    <row r="12" spans="1:8">
      <c r="A12" s="438">
        <v>5</v>
      </c>
      <c r="B12" s="437" t="s">
        <v>948</v>
      </c>
      <c r="C12" s="680">
        <v>0</v>
      </c>
      <c r="D12" s="680">
        <v>0</v>
      </c>
      <c r="E12" s="680">
        <v>0</v>
      </c>
      <c r="F12" s="680">
        <v>0</v>
      </c>
      <c r="G12" s="680">
        <v>0</v>
      </c>
      <c r="H12" s="657">
        <f t="shared" si="0"/>
        <v>0</v>
      </c>
    </row>
    <row r="13" spans="1:8">
      <c r="A13" s="438">
        <v>6</v>
      </c>
      <c r="B13" s="437" t="s">
        <v>138</v>
      </c>
      <c r="C13" s="680">
        <v>895624309.00436103</v>
      </c>
      <c r="D13" s="680">
        <v>592753654.98683798</v>
      </c>
      <c r="E13" s="680">
        <v>210080.79224400001</v>
      </c>
      <c r="F13" s="680">
        <v>674755.57389999996</v>
      </c>
      <c r="G13" s="680">
        <v>0</v>
      </c>
      <c r="H13" s="657">
        <f t="shared" si="0"/>
        <v>1489262800.357343</v>
      </c>
    </row>
    <row r="14" spans="1:8">
      <c r="A14" s="438">
        <v>7</v>
      </c>
      <c r="B14" s="437" t="s">
        <v>71</v>
      </c>
      <c r="C14" s="680">
        <v>0</v>
      </c>
      <c r="D14" s="680">
        <v>2557958499.1216674</v>
      </c>
      <c r="E14" s="680">
        <v>2878473383.8118181</v>
      </c>
      <c r="F14" s="680">
        <v>1690434574.9530008</v>
      </c>
      <c r="G14" s="680">
        <v>30810566.598929919</v>
      </c>
      <c r="H14" s="657">
        <f t="shared" si="0"/>
        <v>7157677024.4854164</v>
      </c>
    </row>
    <row r="15" spans="1:8">
      <c r="A15" s="438">
        <v>8</v>
      </c>
      <c r="B15" s="439" t="s">
        <v>72</v>
      </c>
      <c r="C15" s="680">
        <v>0</v>
      </c>
      <c r="D15" s="680">
        <v>1595036345.0816233</v>
      </c>
      <c r="E15" s="680">
        <v>2634830229.8703308</v>
      </c>
      <c r="F15" s="680">
        <v>1500721528.8316684</v>
      </c>
      <c r="G15" s="680">
        <v>36341130.41639889</v>
      </c>
      <c r="H15" s="657">
        <f t="shared" si="0"/>
        <v>5766929234.2000217</v>
      </c>
    </row>
    <row r="16" spans="1:8">
      <c r="A16" s="438">
        <v>9</v>
      </c>
      <c r="B16" s="437" t="s">
        <v>949</v>
      </c>
      <c r="C16" s="680">
        <v>0</v>
      </c>
      <c r="D16" s="680">
        <v>540932766.3169111</v>
      </c>
      <c r="E16" s="680">
        <v>1574315437.2323036</v>
      </c>
      <c r="F16" s="680">
        <v>1817444286.4269245</v>
      </c>
      <c r="G16" s="680">
        <v>9572799.5538619701</v>
      </c>
      <c r="H16" s="657">
        <f t="shared" si="0"/>
        <v>3942265289.5300012</v>
      </c>
    </row>
    <row r="17" spans="1:8">
      <c r="A17" s="438">
        <v>10</v>
      </c>
      <c r="B17" s="441" t="s">
        <v>514</v>
      </c>
      <c r="C17" s="680">
        <v>0</v>
      </c>
      <c r="D17" s="680">
        <v>30205403.334979687</v>
      </c>
      <c r="E17" s="680">
        <v>50835424.390037015</v>
      </c>
      <c r="F17" s="680">
        <v>16081664.3271595</v>
      </c>
      <c r="G17" s="680">
        <v>53149474.507823795</v>
      </c>
      <c r="H17" s="657">
        <f t="shared" si="0"/>
        <v>150271966.56</v>
      </c>
    </row>
    <row r="18" spans="1:8">
      <c r="A18" s="438">
        <v>11</v>
      </c>
      <c r="B18" s="437" t="s">
        <v>68</v>
      </c>
      <c r="C18" s="680">
        <v>0</v>
      </c>
      <c r="D18" s="680">
        <v>46906426.237891957</v>
      </c>
      <c r="E18" s="680">
        <v>137956126.57514489</v>
      </c>
      <c r="F18" s="680">
        <v>147323952.76362494</v>
      </c>
      <c r="G18" s="680">
        <v>9508265.2630381305</v>
      </c>
      <c r="H18" s="657">
        <f t="shared" si="0"/>
        <v>341694770.83969998</v>
      </c>
    </row>
    <row r="19" spans="1:8">
      <c r="A19" s="438">
        <v>12</v>
      </c>
      <c r="B19" s="437" t="s">
        <v>69</v>
      </c>
      <c r="C19" s="680">
        <v>0</v>
      </c>
      <c r="D19" s="680">
        <v>0</v>
      </c>
      <c r="E19" s="680">
        <v>0</v>
      </c>
      <c r="F19" s="680">
        <v>0</v>
      </c>
      <c r="G19" s="680">
        <v>0</v>
      </c>
      <c r="H19" s="657">
        <f t="shared" si="0"/>
        <v>0</v>
      </c>
    </row>
    <row r="20" spans="1:8">
      <c r="A20" s="440">
        <v>13</v>
      </c>
      <c r="B20" s="439" t="s">
        <v>70</v>
      </c>
      <c r="C20" s="680">
        <v>0</v>
      </c>
      <c r="D20" s="680">
        <v>0</v>
      </c>
      <c r="E20" s="680">
        <v>0</v>
      </c>
      <c r="F20" s="680">
        <v>0</v>
      </c>
      <c r="G20" s="680">
        <v>0</v>
      </c>
      <c r="H20" s="657">
        <f t="shared" si="0"/>
        <v>0</v>
      </c>
    </row>
    <row r="21" spans="1:8">
      <c r="A21" s="438">
        <v>14</v>
      </c>
      <c r="B21" s="437" t="s">
        <v>500</v>
      </c>
      <c r="C21" s="680">
        <v>844116231.18089998</v>
      </c>
      <c r="D21" s="680">
        <v>794877293.83590817</v>
      </c>
      <c r="E21" s="680">
        <v>968614888.28603375</v>
      </c>
      <c r="F21" s="680">
        <v>708127792.56978428</v>
      </c>
      <c r="G21" s="680">
        <v>1149099014.2328923</v>
      </c>
      <c r="H21" s="657">
        <f>SUM(C21:G21)</f>
        <v>4464835220.1055183</v>
      </c>
    </row>
    <row r="22" spans="1:8">
      <c r="A22" s="436">
        <v>15</v>
      </c>
      <c r="B22" s="435" t="s">
        <v>66</v>
      </c>
      <c r="C22" s="680">
        <f>SUM(C18:C21)+SUM(C8:C16)</f>
        <v>3898803885.1368814</v>
      </c>
      <c r="D22" s="680">
        <f t="shared" ref="D22:H22" si="1">SUM(D18:D21)+SUM(D8:D16)</f>
        <v>6437452210.5996065</v>
      </c>
      <c r="E22" s="680">
        <f t="shared" si="1"/>
        <v>10615135340.991438</v>
      </c>
      <c r="F22" s="680">
        <f t="shared" si="1"/>
        <v>5983540477.0364027</v>
      </c>
      <c r="G22" s="680">
        <f t="shared" si="1"/>
        <v>1263310683.7851212</v>
      </c>
      <c r="H22" s="657">
        <f t="shared" si="1"/>
        <v>28198242597.549446</v>
      </c>
    </row>
    <row r="26" spans="1:8" ht="38.25">
      <c r="B26" s="370" t="s">
        <v>678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J26"/>
  <sheetViews>
    <sheetView showGridLines="0" zoomScale="70" zoomScaleNormal="70" workbookViewId="0">
      <selection activeCell="C6" sqref="C6"/>
    </sheetView>
  </sheetViews>
  <sheetFormatPr defaultColWidth="9.28515625" defaultRowHeight="12.75"/>
  <cols>
    <col min="1" max="1" width="11.7109375" style="356" bestFit="1" customWidth="1"/>
    <col min="2" max="2" width="86.7109375" style="353" customWidth="1"/>
    <col min="3" max="4" width="31.5703125" style="353" customWidth="1"/>
    <col min="5" max="5" width="16.42578125" style="353" bestFit="1" customWidth="1"/>
    <col min="6" max="6" width="14.28515625" style="353" bestFit="1" customWidth="1"/>
    <col min="7" max="7" width="20" style="353" bestFit="1" customWidth="1"/>
    <col min="8" max="8" width="25.28515625" style="353" bestFit="1" customWidth="1"/>
    <col min="9" max="16384" width="9.28515625" style="353"/>
  </cols>
  <sheetData>
    <row r="1" spans="1:10" ht="13.5">
      <c r="A1" s="352" t="s">
        <v>108</v>
      </c>
      <c r="B1" s="277" t="str">
        <f>Info!C2</f>
        <v>სს თიბისი ბანკი</v>
      </c>
      <c r="C1" s="453"/>
      <c r="D1" s="453"/>
      <c r="E1" s="453"/>
      <c r="F1" s="453"/>
      <c r="G1" s="453"/>
      <c r="H1" s="453"/>
    </row>
    <row r="2" spans="1:10">
      <c r="A2" s="352" t="s">
        <v>109</v>
      </c>
      <c r="B2" s="355">
        <f>'1. key ratios'!B2</f>
        <v>45199</v>
      </c>
      <c r="C2" s="453"/>
      <c r="D2" s="453"/>
      <c r="E2" s="453"/>
      <c r="F2" s="453"/>
      <c r="G2" s="453"/>
      <c r="H2" s="453"/>
    </row>
    <row r="3" spans="1:10">
      <c r="A3" s="354" t="s">
        <v>501</v>
      </c>
      <c r="B3" s="453"/>
      <c r="C3" s="453"/>
      <c r="D3" s="453"/>
      <c r="E3" s="453"/>
      <c r="F3" s="453"/>
      <c r="G3" s="453"/>
      <c r="H3" s="453"/>
    </row>
    <row r="4" spans="1:10">
      <c r="A4" s="454"/>
      <c r="B4" s="453"/>
      <c r="C4" s="452" t="s">
        <v>502</v>
      </c>
      <c r="D4" s="452" t="s">
        <v>503</v>
      </c>
      <c r="E4" s="452" t="s">
        <v>504</v>
      </c>
      <c r="F4" s="452" t="s">
        <v>505</v>
      </c>
      <c r="G4" s="452" t="s">
        <v>506</v>
      </c>
      <c r="H4" s="452" t="s">
        <v>507</v>
      </c>
    </row>
    <row r="5" spans="1:10" ht="34.15" customHeight="1">
      <c r="A5" s="760" t="s">
        <v>867</v>
      </c>
      <c r="B5" s="761"/>
      <c r="C5" s="774" t="s">
        <v>596</v>
      </c>
      <c r="D5" s="774"/>
      <c r="E5" s="774" t="s">
        <v>866</v>
      </c>
      <c r="F5" s="772" t="s">
        <v>865</v>
      </c>
      <c r="G5" s="772" t="s">
        <v>511</v>
      </c>
      <c r="H5" s="450" t="s">
        <v>864</v>
      </c>
    </row>
    <row r="6" spans="1:10" ht="25.5">
      <c r="A6" s="764"/>
      <c r="B6" s="765"/>
      <c r="C6" s="451" t="s">
        <v>512</v>
      </c>
      <c r="D6" s="451" t="s">
        <v>513</v>
      </c>
      <c r="E6" s="774"/>
      <c r="F6" s="773"/>
      <c r="G6" s="773"/>
      <c r="H6" s="450" t="s">
        <v>863</v>
      </c>
    </row>
    <row r="7" spans="1:10">
      <c r="A7" s="448">
        <v>1</v>
      </c>
      <c r="B7" s="437" t="s">
        <v>134</v>
      </c>
      <c r="C7" s="658">
        <v>0</v>
      </c>
      <c r="D7" s="658">
        <v>3896777729.5838499</v>
      </c>
      <c r="E7" s="658">
        <v>3270978.747</v>
      </c>
      <c r="F7" s="658"/>
      <c r="G7" s="658">
        <v>0</v>
      </c>
      <c r="H7" s="442">
        <f t="shared" ref="H7:H20" si="0">C7+D7-E7-F7</f>
        <v>3893506750.8368497</v>
      </c>
      <c r="J7" s="660"/>
    </row>
    <row r="8" spans="1:10" ht="14.65" customHeight="1">
      <c r="A8" s="448">
        <v>2</v>
      </c>
      <c r="B8" s="437" t="s">
        <v>135</v>
      </c>
      <c r="C8" s="658">
        <v>0</v>
      </c>
      <c r="D8" s="658">
        <v>0</v>
      </c>
      <c r="E8" s="658">
        <v>0</v>
      </c>
      <c r="F8" s="658"/>
      <c r="G8" s="658">
        <v>0</v>
      </c>
      <c r="H8" s="442">
        <f t="shared" si="0"/>
        <v>0</v>
      </c>
      <c r="J8" s="660"/>
    </row>
    <row r="9" spans="1:10">
      <c r="A9" s="448">
        <v>3</v>
      </c>
      <c r="B9" s="437" t="s">
        <v>136</v>
      </c>
      <c r="C9" s="658">
        <v>0</v>
      </c>
      <c r="D9" s="658">
        <v>407929846.82999998</v>
      </c>
      <c r="E9" s="658">
        <v>0</v>
      </c>
      <c r="F9" s="658"/>
      <c r="G9" s="658">
        <v>0</v>
      </c>
      <c r="H9" s="442">
        <f t="shared" si="0"/>
        <v>407929846.82999998</v>
      </c>
      <c r="J9" s="660"/>
    </row>
    <row r="10" spans="1:10">
      <c r="A10" s="448">
        <v>4</v>
      </c>
      <c r="B10" s="437" t="s">
        <v>137</v>
      </c>
      <c r="C10" s="658">
        <v>0</v>
      </c>
      <c r="D10" s="658">
        <v>734141660.36458898</v>
      </c>
      <c r="E10" s="658">
        <v>0</v>
      </c>
      <c r="F10" s="658"/>
      <c r="G10" s="658">
        <v>0</v>
      </c>
      <c r="H10" s="442">
        <f t="shared" si="0"/>
        <v>734141660.36458898</v>
      </c>
      <c r="J10" s="660"/>
    </row>
    <row r="11" spans="1:10">
      <c r="A11" s="448">
        <v>5</v>
      </c>
      <c r="B11" s="437" t="s">
        <v>948</v>
      </c>
      <c r="C11" s="658">
        <v>0</v>
      </c>
      <c r="D11" s="658">
        <v>0</v>
      </c>
      <c r="E11" s="658">
        <v>0</v>
      </c>
      <c r="F11" s="658"/>
      <c r="G11" s="658">
        <v>0</v>
      </c>
      <c r="H11" s="442">
        <f t="shared" si="0"/>
        <v>0</v>
      </c>
      <c r="J11" s="660"/>
    </row>
    <row r="12" spans="1:10">
      <c r="A12" s="448">
        <v>6</v>
      </c>
      <c r="B12" s="437" t="s">
        <v>138</v>
      </c>
      <c r="C12" s="658">
        <v>0</v>
      </c>
      <c r="D12" s="658">
        <v>1489354518.808939</v>
      </c>
      <c r="E12" s="658">
        <v>91718.4516</v>
      </c>
      <c r="F12" s="658"/>
      <c r="G12" s="658">
        <v>0</v>
      </c>
      <c r="H12" s="442">
        <f t="shared" si="0"/>
        <v>1489262800.3573389</v>
      </c>
      <c r="J12" s="660"/>
    </row>
    <row r="13" spans="1:10">
      <c r="A13" s="448">
        <v>7</v>
      </c>
      <c r="B13" s="437" t="s">
        <v>71</v>
      </c>
      <c r="C13" s="658">
        <v>93068929.784047455</v>
      </c>
      <c r="D13" s="658">
        <v>7113103348.4589863</v>
      </c>
      <c r="E13" s="658">
        <v>48495253.757617846</v>
      </c>
      <c r="F13" s="658"/>
      <c r="G13" s="658">
        <v>0</v>
      </c>
      <c r="H13" s="442">
        <f t="shared" si="0"/>
        <v>7157677024.4854155</v>
      </c>
      <c r="J13" s="660"/>
    </row>
    <row r="14" spans="1:10">
      <c r="A14" s="448">
        <v>8</v>
      </c>
      <c r="B14" s="439" t="s">
        <v>72</v>
      </c>
      <c r="C14" s="658">
        <v>192461586.51976365</v>
      </c>
      <c r="D14" s="658">
        <v>5810144413.2031069</v>
      </c>
      <c r="E14" s="658">
        <v>235676765.52287012</v>
      </c>
      <c r="F14" s="658"/>
      <c r="G14" s="658">
        <v>34166821.429999992</v>
      </c>
      <c r="H14" s="442">
        <f t="shared" si="0"/>
        <v>5766929234.2000008</v>
      </c>
      <c r="J14" s="660"/>
    </row>
    <row r="15" spans="1:10">
      <c r="A15" s="448">
        <v>9</v>
      </c>
      <c r="B15" s="437" t="s">
        <v>949</v>
      </c>
      <c r="C15" s="658">
        <v>61252978.792124361</v>
      </c>
      <c r="D15" s="658">
        <v>3913388916.5129619</v>
      </c>
      <c r="E15" s="658">
        <v>32376605.775086418</v>
      </c>
      <c r="F15" s="658"/>
      <c r="G15" s="658">
        <v>0</v>
      </c>
      <c r="H15" s="442">
        <f t="shared" si="0"/>
        <v>3942265289.5299997</v>
      </c>
      <c r="J15" s="660"/>
    </row>
    <row r="16" spans="1:10">
      <c r="A16" s="448">
        <v>10</v>
      </c>
      <c r="B16" s="441" t="s">
        <v>514</v>
      </c>
      <c r="C16" s="658">
        <v>239619831.8114</v>
      </c>
      <c r="D16" s="658">
        <v>14630018.439099999</v>
      </c>
      <c r="E16" s="658">
        <v>103977883.69050001</v>
      </c>
      <c r="F16" s="658"/>
      <c r="G16" s="658">
        <v>41707073.910000004</v>
      </c>
      <c r="H16" s="442">
        <f t="shared" si="0"/>
        <v>150271966.56</v>
      </c>
      <c r="J16" s="660"/>
    </row>
    <row r="17" spans="1:10">
      <c r="A17" s="448">
        <v>11</v>
      </c>
      <c r="B17" s="437" t="s">
        <v>68</v>
      </c>
      <c r="C17" s="658">
        <v>1454386.8049999999</v>
      </c>
      <c r="D17" s="658">
        <v>341488284.28829998</v>
      </c>
      <c r="E17" s="658">
        <v>1247900.2535999999</v>
      </c>
      <c r="F17" s="658"/>
      <c r="G17" s="658">
        <v>0</v>
      </c>
      <c r="H17" s="442">
        <f t="shared" si="0"/>
        <v>341694770.83969998</v>
      </c>
      <c r="J17" s="660"/>
    </row>
    <row r="18" spans="1:10">
      <c r="A18" s="448">
        <v>12</v>
      </c>
      <c r="B18" s="437" t="s">
        <v>69</v>
      </c>
      <c r="C18" s="658">
        <v>0</v>
      </c>
      <c r="D18" s="658">
        <v>0</v>
      </c>
      <c r="E18" s="658">
        <v>0</v>
      </c>
      <c r="F18" s="658"/>
      <c r="G18" s="658">
        <v>0</v>
      </c>
      <c r="H18" s="442">
        <f t="shared" si="0"/>
        <v>0</v>
      </c>
      <c r="J18" s="660"/>
    </row>
    <row r="19" spans="1:10">
      <c r="A19" s="449">
        <v>13</v>
      </c>
      <c r="B19" s="439" t="s">
        <v>70</v>
      </c>
      <c r="C19" s="658">
        <v>0</v>
      </c>
      <c r="D19" s="658">
        <v>0</v>
      </c>
      <c r="E19" s="658">
        <v>0</v>
      </c>
      <c r="F19" s="658"/>
      <c r="G19" s="658">
        <v>0</v>
      </c>
      <c r="H19" s="442">
        <f t="shared" si="0"/>
        <v>0</v>
      </c>
      <c r="J19" s="660"/>
    </row>
    <row r="20" spans="1:10">
      <c r="A20" s="448">
        <v>14</v>
      </c>
      <c r="B20" s="437" t="s">
        <v>500</v>
      </c>
      <c r="C20" s="658">
        <v>55391873.139983736</v>
      </c>
      <c r="D20" s="658">
        <v>4782397675.6632462</v>
      </c>
      <c r="E20" s="658">
        <v>33707978.340714112</v>
      </c>
      <c r="F20" s="658"/>
      <c r="G20" s="658">
        <v>8305857.7100000065</v>
      </c>
      <c r="H20" s="442">
        <f t="shared" si="0"/>
        <v>4804081570.4625158</v>
      </c>
      <c r="J20" s="660"/>
    </row>
    <row r="21" spans="1:10" s="357" customFormat="1">
      <c r="A21" s="447">
        <v>15</v>
      </c>
      <c r="B21" s="446" t="s">
        <v>66</v>
      </c>
      <c r="C21" s="659">
        <f t="shared" ref="C21:G21" si="1">SUM(C7:C15)+SUM(C17:C20)</f>
        <v>403629755.04091918</v>
      </c>
      <c r="D21" s="659">
        <f t="shared" si="1"/>
        <v>28488726393.713978</v>
      </c>
      <c r="E21" s="659">
        <f t="shared" si="1"/>
        <v>354867200.84848845</v>
      </c>
      <c r="F21" s="659">
        <f t="shared" si="1"/>
        <v>0</v>
      </c>
      <c r="G21" s="659">
        <f t="shared" si="1"/>
        <v>42472679.140000001</v>
      </c>
      <c r="H21" s="442">
        <f t="shared" ref="H21" si="2">SUM(H7:H15)+SUM(H17:H20)</f>
        <v>28537488947.90641</v>
      </c>
      <c r="J21" s="660"/>
    </row>
    <row r="22" spans="1:10">
      <c r="A22" s="445">
        <v>16</v>
      </c>
      <c r="B22" s="444" t="s">
        <v>515</v>
      </c>
      <c r="C22" s="658">
        <v>370467752.56411916</v>
      </c>
      <c r="D22" s="658">
        <v>19350431942.945297</v>
      </c>
      <c r="E22" s="658">
        <v>329232902.50400072</v>
      </c>
      <c r="F22" s="658"/>
      <c r="G22" s="658">
        <v>41707073.910000004</v>
      </c>
      <c r="H22" s="442">
        <f>C22+D22-E22-F22</f>
        <v>19391666793.005413</v>
      </c>
      <c r="J22" s="660"/>
    </row>
    <row r="23" spans="1:10">
      <c r="A23" s="445">
        <v>17</v>
      </c>
      <c r="B23" s="444" t="s">
        <v>516</v>
      </c>
      <c r="C23" s="658">
        <v>0</v>
      </c>
      <c r="D23" s="658">
        <v>3098921524.4473472</v>
      </c>
      <c r="E23" s="658">
        <v>3831813.0066999998</v>
      </c>
      <c r="F23" s="658"/>
      <c r="G23" s="658"/>
      <c r="H23" s="442">
        <f>C23+D23-E23-F23</f>
        <v>3095089711.4406471</v>
      </c>
      <c r="J23" s="660"/>
    </row>
    <row r="26" spans="1:10" ht="42.4" customHeight="1">
      <c r="B26" s="370" t="s">
        <v>678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J36"/>
  <sheetViews>
    <sheetView showGridLines="0" zoomScale="70" zoomScaleNormal="70" workbookViewId="0"/>
  </sheetViews>
  <sheetFormatPr defaultColWidth="9.28515625" defaultRowHeight="12.75"/>
  <cols>
    <col min="1" max="1" width="11" style="353" bestFit="1" customWidth="1"/>
    <col min="2" max="2" width="93.42578125" style="353" customWidth="1"/>
    <col min="3" max="4" width="35" style="353" customWidth="1"/>
    <col min="5" max="7" width="22" style="353" customWidth="1"/>
    <col min="8" max="8" width="42.28515625" style="353" bestFit="1" customWidth="1"/>
    <col min="9" max="16384" width="9.28515625" style="353"/>
  </cols>
  <sheetData>
    <row r="1" spans="1:10" ht="13.5">
      <c r="A1" s="352" t="s">
        <v>108</v>
      </c>
      <c r="B1" s="277" t="str">
        <f>Info!C2</f>
        <v>სს თიბისი ბანკი</v>
      </c>
      <c r="C1" s="453"/>
      <c r="D1" s="453"/>
      <c r="E1" s="453"/>
      <c r="F1" s="453"/>
      <c r="G1" s="453"/>
      <c r="H1" s="453"/>
    </row>
    <row r="2" spans="1:10">
      <c r="A2" s="352" t="s">
        <v>109</v>
      </c>
      <c r="B2" s="355">
        <f>'1. key ratios'!B2</f>
        <v>45199</v>
      </c>
      <c r="C2" s="453"/>
      <c r="D2" s="453"/>
      <c r="E2" s="453"/>
      <c r="F2" s="453"/>
      <c r="G2" s="453"/>
      <c r="H2" s="453"/>
    </row>
    <row r="3" spans="1:10">
      <c r="A3" s="354" t="s">
        <v>517</v>
      </c>
      <c r="B3" s="453"/>
      <c r="C3" s="453"/>
      <c r="D3" s="453"/>
      <c r="E3" s="453"/>
      <c r="F3" s="453"/>
      <c r="G3" s="453"/>
      <c r="H3" s="453"/>
    </row>
    <row r="4" spans="1:10">
      <c r="A4" s="453"/>
      <c r="B4" s="453"/>
      <c r="C4" s="452" t="s">
        <v>502</v>
      </c>
      <c r="D4" s="452" t="s">
        <v>503</v>
      </c>
      <c r="E4" s="452" t="s">
        <v>504</v>
      </c>
      <c r="F4" s="452" t="s">
        <v>505</v>
      </c>
      <c r="G4" s="452" t="s">
        <v>506</v>
      </c>
      <c r="H4" s="452" t="s">
        <v>507</v>
      </c>
    </row>
    <row r="5" spans="1:10" ht="41.65" customHeight="1">
      <c r="A5" s="760" t="s">
        <v>869</v>
      </c>
      <c r="B5" s="761"/>
      <c r="C5" s="775" t="s">
        <v>596</v>
      </c>
      <c r="D5" s="776"/>
      <c r="E5" s="772" t="s">
        <v>866</v>
      </c>
      <c r="F5" s="772" t="s">
        <v>865</v>
      </c>
      <c r="G5" s="772" t="s">
        <v>511</v>
      </c>
      <c r="H5" s="450" t="s">
        <v>864</v>
      </c>
    </row>
    <row r="6" spans="1:10" ht="25.5">
      <c r="A6" s="764"/>
      <c r="B6" s="765"/>
      <c r="C6" s="451" t="s">
        <v>512</v>
      </c>
      <c r="D6" s="451" t="s">
        <v>513</v>
      </c>
      <c r="E6" s="773"/>
      <c r="F6" s="773"/>
      <c r="G6" s="773"/>
      <c r="H6" s="450" t="s">
        <v>863</v>
      </c>
    </row>
    <row r="7" spans="1:10">
      <c r="A7" s="443">
        <v>1</v>
      </c>
      <c r="B7" s="456" t="s">
        <v>518</v>
      </c>
      <c r="C7" s="658">
        <v>2787395.6722000032</v>
      </c>
      <c r="D7" s="658">
        <v>272635248.21429998</v>
      </c>
      <c r="E7" s="658">
        <v>7515426.1464999886</v>
      </c>
      <c r="F7" s="658"/>
      <c r="G7" s="658">
        <v>5395.87</v>
      </c>
      <c r="H7" s="661">
        <v>267907217.74000001</v>
      </c>
      <c r="J7" s="662"/>
    </row>
    <row r="8" spans="1:10">
      <c r="A8" s="443">
        <v>2</v>
      </c>
      <c r="B8" s="456" t="s">
        <v>519</v>
      </c>
      <c r="C8" s="658">
        <v>14471619.628799999</v>
      </c>
      <c r="D8" s="658">
        <v>6988911427.583724</v>
      </c>
      <c r="E8" s="658">
        <v>7009561.2258000104</v>
      </c>
      <c r="F8" s="658"/>
      <c r="G8" s="658">
        <v>91246.680000000008</v>
      </c>
      <c r="H8" s="661">
        <v>6996373485.9867249</v>
      </c>
      <c r="J8" s="662"/>
    </row>
    <row r="9" spans="1:10">
      <c r="A9" s="443">
        <v>3</v>
      </c>
      <c r="B9" s="456" t="s">
        <v>868</v>
      </c>
      <c r="C9" s="658">
        <v>347751.07010000001</v>
      </c>
      <c r="D9" s="658">
        <v>120793328.14687486</v>
      </c>
      <c r="E9" s="658">
        <v>733108.7696</v>
      </c>
      <c r="F9" s="658"/>
      <c r="G9" s="658">
        <v>0</v>
      </c>
      <c r="H9" s="661">
        <v>120407970.44737485</v>
      </c>
      <c r="J9" s="662"/>
    </row>
    <row r="10" spans="1:10">
      <c r="A10" s="443">
        <v>4</v>
      </c>
      <c r="B10" s="456" t="s">
        <v>520</v>
      </c>
      <c r="C10" s="658">
        <v>26364708.734399997</v>
      </c>
      <c r="D10" s="658">
        <v>885671855.41073501</v>
      </c>
      <c r="E10" s="658">
        <v>12472783.205600001</v>
      </c>
      <c r="F10" s="658"/>
      <c r="G10" s="658">
        <v>552.32000000000005</v>
      </c>
      <c r="H10" s="661">
        <v>899563780.93953502</v>
      </c>
      <c r="J10" s="662"/>
    </row>
    <row r="11" spans="1:10">
      <c r="A11" s="443">
        <v>5</v>
      </c>
      <c r="B11" s="456" t="s">
        <v>521</v>
      </c>
      <c r="C11" s="658">
        <v>28637000.572699998</v>
      </c>
      <c r="D11" s="658">
        <v>1021806977.8955599</v>
      </c>
      <c r="E11" s="658">
        <v>7497255.4531999975</v>
      </c>
      <c r="F11" s="658"/>
      <c r="G11" s="658">
        <v>38892.06</v>
      </c>
      <c r="H11" s="661">
        <v>1042946723.0150599</v>
      </c>
      <c r="J11" s="662"/>
    </row>
    <row r="12" spans="1:10">
      <c r="A12" s="443">
        <v>6</v>
      </c>
      <c r="B12" s="456" t="s">
        <v>522</v>
      </c>
      <c r="C12" s="658">
        <v>36464880.697337002</v>
      </c>
      <c r="D12" s="658">
        <v>351596347.84945905</v>
      </c>
      <c r="E12" s="658">
        <v>21451226.043300014</v>
      </c>
      <c r="F12" s="658"/>
      <c r="G12" s="658">
        <v>509997.48999999993</v>
      </c>
      <c r="H12" s="661">
        <v>366610002.50349605</v>
      </c>
      <c r="J12" s="662"/>
    </row>
    <row r="13" spans="1:10">
      <c r="A13" s="443">
        <v>7</v>
      </c>
      <c r="B13" s="456" t="s">
        <v>523</v>
      </c>
      <c r="C13" s="658">
        <v>18026379.456285998</v>
      </c>
      <c r="D13" s="658">
        <v>652621335.19630289</v>
      </c>
      <c r="E13" s="658">
        <v>8242002.6001000088</v>
      </c>
      <c r="F13" s="658"/>
      <c r="G13" s="658">
        <v>206327.40999999995</v>
      </c>
      <c r="H13" s="661">
        <v>662405712.0524888</v>
      </c>
      <c r="J13" s="662"/>
    </row>
    <row r="14" spans="1:10">
      <c r="A14" s="443">
        <v>8</v>
      </c>
      <c r="B14" s="456" t="s">
        <v>524</v>
      </c>
      <c r="C14" s="658">
        <v>14082357.143500004</v>
      </c>
      <c r="D14" s="658">
        <v>868932997.70685911</v>
      </c>
      <c r="E14" s="658">
        <v>11193264.93480001</v>
      </c>
      <c r="F14" s="658"/>
      <c r="G14" s="658">
        <v>2397440.2100000009</v>
      </c>
      <c r="H14" s="661">
        <v>871822089.91555905</v>
      </c>
      <c r="J14" s="662"/>
    </row>
    <row r="15" spans="1:10">
      <c r="A15" s="443">
        <v>9</v>
      </c>
      <c r="B15" s="456" t="s">
        <v>525</v>
      </c>
      <c r="C15" s="658">
        <v>18644108.699699998</v>
      </c>
      <c r="D15" s="658">
        <v>441550771.59990406</v>
      </c>
      <c r="E15" s="658">
        <v>6913044.4331999952</v>
      </c>
      <c r="F15" s="658"/>
      <c r="G15" s="658">
        <v>299611.97000000003</v>
      </c>
      <c r="H15" s="661">
        <v>453281835.86640406</v>
      </c>
      <c r="J15" s="662"/>
    </row>
    <row r="16" spans="1:10">
      <c r="A16" s="443">
        <v>10</v>
      </c>
      <c r="B16" s="456" t="s">
        <v>526</v>
      </c>
      <c r="C16" s="658">
        <v>1427426.6661</v>
      </c>
      <c r="D16" s="658">
        <v>177188630.54627198</v>
      </c>
      <c r="E16" s="658">
        <v>1801031.982000001</v>
      </c>
      <c r="F16" s="658"/>
      <c r="G16" s="658">
        <v>404798.51</v>
      </c>
      <c r="H16" s="661">
        <v>176815025.23037198</v>
      </c>
      <c r="J16" s="662"/>
    </row>
    <row r="17" spans="1:10">
      <c r="A17" s="443">
        <v>11</v>
      </c>
      <c r="B17" s="456" t="s">
        <v>527</v>
      </c>
      <c r="C17" s="658">
        <v>6388929.3959959988</v>
      </c>
      <c r="D17" s="658">
        <v>211174502.86579397</v>
      </c>
      <c r="E17" s="658">
        <v>4167266.0237000007</v>
      </c>
      <c r="F17" s="658"/>
      <c r="G17" s="658">
        <v>634844.51999999979</v>
      </c>
      <c r="H17" s="661">
        <v>213396166.23808998</v>
      </c>
      <c r="J17" s="662"/>
    </row>
    <row r="18" spans="1:10">
      <c r="A18" s="443">
        <v>12</v>
      </c>
      <c r="B18" s="456" t="s">
        <v>528</v>
      </c>
      <c r="C18" s="658">
        <v>33294243.028499983</v>
      </c>
      <c r="D18" s="658">
        <v>1274555756.0858872</v>
      </c>
      <c r="E18" s="658">
        <v>22798575.17799997</v>
      </c>
      <c r="F18" s="658"/>
      <c r="G18" s="658">
        <v>1069325.76</v>
      </c>
      <c r="H18" s="661">
        <v>1285051423.9363873</v>
      </c>
      <c r="J18" s="662"/>
    </row>
    <row r="19" spans="1:10">
      <c r="A19" s="443">
        <v>13</v>
      </c>
      <c r="B19" s="456" t="s">
        <v>529</v>
      </c>
      <c r="C19" s="658">
        <v>11487503.326200003</v>
      </c>
      <c r="D19" s="658">
        <v>572960933.66460598</v>
      </c>
      <c r="E19" s="658">
        <v>7586868.0592000084</v>
      </c>
      <c r="F19" s="658"/>
      <c r="G19" s="658">
        <v>301785.24</v>
      </c>
      <c r="H19" s="661">
        <v>576861568.93160594</v>
      </c>
      <c r="J19" s="662"/>
    </row>
    <row r="20" spans="1:10">
      <c r="A20" s="443">
        <v>14</v>
      </c>
      <c r="B20" s="456" t="s">
        <v>530</v>
      </c>
      <c r="C20" s="658">
        <v>22122440.346700002</v>
      </c>
      <c r="D20" s="658">
        <v>1151973707.1032052</v>
      </c>
      <c r="E20" s="658">
        <v>8357721.9280999983</v>
      </c>
      <c r="F20" s="658"/>
      <c r="G20" s="658">
        <v>101128.53</v>
      </c>
      <c r="H20" s="661">
        <v>1165738425.521805</v>
      </c>
      <c r="J20" s="662"/>
    </row>
    <row r="21" spans="1:10">
      <c r="A21" s="443">
        <v>15</v>
      </c>
      <c r="B21" s="456" t="s">
        <v>531</v>
      </c>
      <c r="C21" s="658">
        <v>8126397.3770000022</v>
      </c>
      <c r="D21" s="658">
        <v>381346264.08019298</v>
      </c>
      <c r="E21" s="658">
        <v>4644365.6891000001</v>
      </c>
      <c r="F21" s="658"/>
      <c r="G21" s="658">
        <v>196713.39</v>
      </c>
      <c r="H21" s="661">
        <v>384828295.76809293</v>
      </c>
      <c r="J21" s="662"/>
    </row>
    <row r="22" spans="1:10">
      <c r="A22" s="443">
        <v>16</v>
      </c>
      <c r="B22" s="456" t="s">
        <v>532</v>
      </c>
      <c r="C22" s="658">
        <v>566036.73479999998</v>
      </c>
      <c r="D22" s="658">
        <v>191476555.82927799</v>
      </c>
      <c r="E22" s="658">
        <v>2678705.3950000023</v>
      </c>
      <c r="F22" s="658"/>
      <c r="G22" s="658">
        <v>1837.58</v>
      </c>
      <c r="H22" s="661">
        <v>189363887.16907799</v>
      </c>
      <c r="J22" s="662"/>
    </row>
    <row r="23" spans="1:10">
      <c r="A23" s="443">
        <v>17</v>
      </c>
      <c r="B23" s="456" t="s">
        <v>533</v>
      </c>
      <c r="C23" s="658">
        <v>3783194.7977</v>
      </c>
      <c r="D23" s="658">
        <v>283967030.66143602</v>
      </c>
      <c r="E23" s="658">
        <v>1109533.7794000013</v>
      </c>
      <c r="F23" s="658"/>
      <c r="G23" s="658">
        <v>41902.339999999989</v>
      </c>
      <c r="H23" s="661">
        <v>286640691.67973602</v>
      </c>
      <c r="J23" s="662"/>
    </row>
    <row r="24" spans="1:10">
      <c r="A24" s="443">
        <v>18</v>
      </c>
      <c r="B24" s="456" t="s">
        <v>534</v>
      </c>
      <c r="C24" s="658">
        <v>1267373.1104000001</v>
      </c>
      <c r="D24" s="658">
        <v>1011705941.3707662</v>
      </c>
      <c r="E24" s="658">
        <v>3005897.5798000004</v>
      </c>
      <c r="F24" s="658"/>
      <c r="G24" s="658">
        <v>32378.1</v>
      </c>
      <c r="H24" s="661">
        <v>1009967416.9013661</v>
      </c>
      <c r="J24" s="662"/>
    </row>
    <row r="25" spans="1:10">
      <c r="A25" s="443">
        <v>19</v>
      </c>
      <c r="B25" s="456" t="s">
        <v>535</v>
      </c>
      <c r="C25" s="658">
        <v>906410.21479999996</v>
      </c>
      <c r="D25" s="658">
        <v>94436791.446518213</v>
      </c>
      <c r="E25" s="658">
        <v>1521121.4260999991</v>
      </c>
      <c r="F25" s="658"/>
      <c r="G25" s="658">
        <v>181437.24</v>
      </c>
      <c r="H25" s="661">
        <v>93822080.235218212</v>
      </c>
      <c r="J25" s="662"/>
    </row>
    <row r="26" spans="1:10">
      <c r="A26" s="443">
        <v>20</v>
      </c>
      <c r="B26" s="456" t="s">
        <v>536</v>
      </c>
      <c r="C26" s="658">
        <v>2449429.2294000001</v>
      </c>
      <c r="D26" s="658">
        <v>587224734.14838004</v>
      </c>
      <c r="E26" s="658">
        <v>4632878.8417000007</v>
      </c>
      <c r="F26" s="658"/>
      <c r="G26" s="658">
        <v>292248.91000000003</v>
      </c>
      <c r="H26" s="661">
        <v>585041284.53608012</v>
      </c>
      <c r="J26" s="662"/>
    </row>
    <row r="27" spans="1:10">
      <c r="A27" s="443">
        <v>21</v>
      </c>
      <c r="B27" s="456" t="s">
        <v>537</v>
      </c>
      <c r="C27" s="658">
        <v>216919.10530000002</v>
      </c>
      <c r="D27" s="658">
        <v>72798533.706052989</v>
      </c>
      <c r="E27" s="658">
        <v>619589.79139999917</v>
      </c>
      <c r="F27" s="658"/>
      <c r="G27" s="658">
        <v>0</v>
      </c>
      <c r="H27" s="661">
        <v>72395863.019952983</v>
      </c>
      <c r="J27" s="662"/>
    </row>
    <row r="28" spans="1:10">
      <c r="A28" s="443">
        <v>22</v>
      </c>
      <c r="B28" s="456" t="s">
        <v>538</v>
      </c>
      <c r="C28" s="658">
        <v>851471.15099999995</v>
      </c>
      <c r="D28" s="658">
        <v>140701787.53397298</v>
      </c>
      <c r="E28" s="658">
        <v>1083146.2309999992</v>
      </c>
      <c r="F28" s="658"/>
      <c r="G28" s="658">
        <v>4807.2000000000007</v>
      </c>
      <c r="H28" s="661">
        <v>140470112.45397297</v>
      </c>
      <c r="J28" s="662"/>
    </row>
    <row r="29" spans="1:10">
      <c r="A29" s="443">
        <v>23</v>
      </c>
      <c r="B29" s="456" t="s">
        <v>539</v>
      </c>
      <c r="C29" s="658">
        <v>55416785.875300184</v>
      </c>
      <c r="D29" s="658">
        <v>3937398821.6105237</v>
      </c>
      <c r="E29" s="658">
        <v>76628484.10380052</v>
      </c>
      <c r="F29" s="658"/>
      <c r="G29" s="658">
        <v>2464931.2099999995</v>
      </c>
      <c r="H29" s="661">
        <v>3916187123.3820238</v>
      </c>
      <c r="J29" s="662"/>
    </row>
    <row r="30" spans="1:10">
      <c r="A30" s="443">
        <v>24</v>
      </c>
      <c r="B30" s="456" t="s">
        <v>540</v>
      </c>
      <c r="C30" s="658">
        <v>18093744.957899999</v>
      </c>
      <c r="D30" s="658">
        <v>1120298897.9775522</v>
      </c>
      <c r="E30" s="658">
        <v>27571632.478900012</v>
      </c>
      <c r="F30" s="658"/>
      <c r="G30" s="658">
        <v>3720303.330000001</v>
      </c>
      <c r="H30" s="661">
        <v>1110821010.4565523</v>
      </c>
      <c r="J30" s="662"/>
    </row>
    <row r="31" spans="1:10">
      <c r="A31" s="443">
        <v>25</v>
      </c>
      <c r="B31" s="456" t="s">
        <v>541</v>
      </c>
      <c r="C31" s="658">
        <v>38384214.859199956</v>
      </c>
      <c r="D31" s="658">
        <v>2642811569.9662051</v>
      </c>
      <c r="E31" s="658">
        <v>66979138.637300164</v>
      </c>
      <c r="F31" s="658"/>
      <c r="G31" s="658">
        <v>3723.3099999999995</v>
      </c>
      <c r="H31" s="661">
        <v>2614216646.1881051</v>
      </c>
      <c r="J31" s="662"/>
    </row>
    <row r="32" spans="1:10">
      <c r="A32" s="443">
        <v>26</v>
      </c>
      <c r="B32" s="456" t="s">
        <v>542</v>
      </c>
      <c r="C32" s="658">
        <v>18688755.472800091</v>
      </c>
      <c r="D32" s="658">
        <v>700150212.94810009</v>
      </c>
      <c r="E32" s="658">
        <v>14941351.410900112</v>
      </c>
      <c r="F32" s="658"/>
      <c r="G32" s="658">
        <v>28705444.729999978</v>
      </c>
      <c r="H32" s="661">
        <v>703897617.01000011</v>
      </c>
      <c r="J32" s="662"/>
    </row>
    <row r="33" spans="1:10">
      <c r="A33" s="443">
        <v>27</v>
      </c>
      <c r="B33" s="443" t="s">
        <v>99</v>
      </c>
      <c r="C33" s="658">
        <v>20332277.716800001</v>
      </c>
      <c r="D33" s="658">
        <v>2332035432.5655208</v>
      </c>
      <c r="E33" s="658">
        <v>21712219.500987712</v>
      </c>
      <c r="F33" s="658"/>
      <c r="G33" s="658">
        <v>765605.23</v>
      </c>
      <c r="H33" s="661">
        <v>2330655490.7813334</v>
      </c>
      <c r="J33" s="662"/>
    </row>
    <row r="34" spans="1:10">
      <c r="A34" s="443">
        <v>28</v>
      </c>
      <c r="B34" s="446" t="s">
        <v>66</v>
      </c>
      <c r="C34" s="659">
        <v>403629755.04091918</v>
      </c>
      <c r="D34" s="659">
        <v>28488726393.713982</v>
      </c>
      <c r="E34" s="659">
        <v>354867200.84848851</v>
      </c>
      <c r="F34" s="659">
        <v>0</v>
      </c>
      <c r="G34" s="659">
        <v>42472679.139999978</v>
      </c>
      <c r="H34" s="661">
        <v>28537488947.906414</v>
      </c>
      <c r="J34" s="662"/>
    </row>
    <row r="36" spans="1:10">
      <c r="B36" s="358"/>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XFD15"/>
  <sheetViews>
    <sheetView showGridLines="0" zoomScale="85" zoomScaleNormal="85" workbookViewId="0">
      <selection activeCell="C13" sqref="C13"/>
    </sheetView>
  </sheetViews>
  <sheetFormatPr defaultColWidth="9.28515625" defaultRowHeight="12.75"/>
  <cols>
    <col min="1" max="1" width="11.7109375" style="353" bestFit="1" customWidth="1"/>
    <col min="2" max="2" width="108" style="353" bestFit="1" customWidth="1"/>
    <col min="3" max="3" width="35.5703125" style="353" customWidth="1"/>
    <col min="4" max="4" width="38.42578125" style="353" customWidth="1"/>
    <col min="5" max="16384" width="9.28515625" style="353"/>
  </cols>
  <sheetData>
    <row r="1" spans="1:4 16384:16384" ht="13.5">
      <c r="A1" s="352" t="s">
        <v>108</v>
      </c>
      <c r="B1" s="277" t="str">
        <f>Info!C2</f>
        <v>სს თიბისი ბანკი</v>
      </c>
    </row>
    <row r="2" spans="1:4 16384:16384">
      <c r="A2" s="352" t="s">
        <v>109</v>
      </c>
      <c r="B2" s="355">
        <f>'1. key ratios'!B2</f>
        <v>45199</v>
      </c>
    </row>
    <row r="3" spans="1:4 16384:16384">
      <c r="A3" s="354" t="s">
        <v>543</v>
      </c>
    </row>
    <row r="5" spans="1:4 16384:16384">
      <c r="A5" s="777" t="s">
        <v>880</v>
      </c>
      <c r="B5" s="777"/>
      <c r="C5" s="465" t="s">
        <v>562</v>
      </c>
      <c r="D5" s="465" t="s">
        <v>879</v>
      </c>
    </row>
    <row r="6" spans="1:4 16384:16384">
      <c r="A6" s="464">
        <v>1</v>
      </c>
      <c r="B6" s="457" t="s">
        <v>878</v>
      </c>
      <c r="C6" s="663">
        <v>330815869.14402246</v>
      </c>
      <c r="D6" s="663">
        <v>3333136.7093999991</v>
      </c>
      <c r="XFD6" s="459"/>
    </row>
    <row r="7" spans="1:4 16384:16384">
      <c r="A7" s="461">
        <v>2</v>
      </c>
      <c r="B7" s="457" t="s">
        <v>877</v>
      </c>
      <c r="C7" s="663">
        <v>164886960.09384322</v>
      </c>
      <c r="D7" s="663">
        <v>1008300.2581809922</v>
      </c>
    </row>
    <row r="8" spans="1:4 16384:16384">
      <c r="A8" s="463">
        <v>2.1</v>
      </c>
      <c r="B8" s="462" t="s">
        <v>876</v>
      </c>
      <c r="C8" s="663">
        <v>56904570.739976317</v>
      </c>
      <c r="D8" s="663">
        <v>956877.22283874347</v>
      </c>
    </row>
    <row r="9" spans="1:4 16384:16384">
      <c r="A9" s="463">
        <v>2.2000000000000002</v>
      </c>
      <c r="B9" s="462" t="s">
        <v>875</v>
      </c>
      <c r="C9" s="663">
        <v>107982389.3538669</v>
      </c>
      <c r="D9" s="663">
        <v>51423.035342248768</v>
      </c>
    </row>
    <row r="10" spans="1:4 16384:16384">
      <c r="A10" s="464">
        <v>3</v>
      </c>
      <c r="B10" s="457" t="s">
        <v>874</v>
      </c>
      <c r="C10" s="663">
        <v>167412675.31231594</v>
      </c>
      <c r="D10" s="663">
        <v>515109.87543624616</v>
      </c>
    </row>
    <row r="11" spans="1:4 16384:16384">
      <c r="A11" s="463">
        <v>3.1</v>
      </c>
      <c r="B11" s="462" t="s">
        <v>544</v>
      </c>
      <c r="C11" s="663">
        <v>34617125.28239999</v>
      </c>
      <c r="D11" s="663">
        <v>0</v>
      </c>
    </row>
    <row r="12" spans="1:4 16384:16384">
      <c r="A12" s="463">
        <v>3.2</v>
      </c>
      <c r="B12" s="462" t="s">
        <v>873</v>
      </c>
      <c r="C12" s="663">
        <v>40199897.37031541</v>
      </c>
      <c r="D12" s="663">
        <v>234483.20857367048</v>
      </c>
    </row>
    <row r="13" spans="1:4 16384:16384">
      <c r="A13" s="463">
        <v>3.3</v>
      </c>
      <c r="B13" s="462" t="s">
        <v>872</v>
      </c>
      <c r="C13" s="663">
        <v>92595652.659600526</v>
      </c>
      <c r="D13" s="663">
        <v>280626.66686257569</v>
      </c>
    </row>
    <row r="14" spans="1:4 16384:16384">
      <c r="A14" s="461">
        <v>4</v>
      </c>
      <c r="B14" s="460" t="s">
        <v>871</v>
      </c>
      <c r="C14" s="663">
        <v>942747.85554775619</v>
      </c>
      <c r="D14" s="663">
        <v>5485.7857552531441</v>
      </c>
    </row>
    <row r="15" spans="1:4 16384:16384">
      <c r="A15" s="458">
        <v>5</v>
      </c>
      <c r="B15" s="457" t="s">
        <v>870</v>
      </c>
      <c r="C15" s="664">
        <v>329232901.38198388</v>
      </c>
      <c r="D15" s="664">
        <v>3831812.8778999983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D23"/>
  <sheetViews>
    <sheetView showGridLines="0" zoomScale="85" zoomScaleNormal="85" workbookViewId="0"/>
  </sheetViews>
  <sheetFormatPr defaultColWidth="9.28515625" defaultRowHeight="12.75"/>
  <cols>
    <col min="1" max="1" width="11.7109375" style="453" bestFit="1" customWidth="1"/>
    <col min="2" max="2" width="128.85546875" style="453" bestFit="1" customWidth="1"/>
    <col min="3" max="3" width="37" style="453" customWidth="1"/>
    <col min="4" max="4" width="50.5703125" style="453" customWidth="1"/>
    <col min="5" max="16384" width="9.28515625" style="453"/>
  </cols>
  <sheetData>
    <row r="1" spans="1:4" ht="13.5">
      <c r="A1" s="352" t="s">
        <v>108</v>
      </c>
      <c r="B1" s="277" t="str">
        <f>Info!C2</f>
        <v>სს თიბისი ბანკი</v>
      </c>
    </row>
    <row r="2" spans="1:4">
      <c r="A2" s="352" t="s">
        <v>109</v>
      </c>
      <c r="B2" s="355">
        <f>'1. key ratios'!B2</f>
        <v>45199</v>
      </c>
    </row>
    <row r="3" spans="1:4">
      <c r="A3" s="354" t="s">
        <v>545</v>
      </c>
    </row>
    <row r="4" spans="1:4">
      <c r="A4" s="354"/>
    </row>
    <row r="5" spans="1:4" ht="15" customHeight="1">
      <c r="A5" s="778" t="s">
        <v>546</v>
      </c>
      <c r="B5" s="779"/>
      <c r="C5" s="782" t="s">
        <v>547</v>
      </c>
      <c r="D5" s="782" t="s">
        <v>548</v>
      </c>
    </row>
    <row r="6" spans="1:4">
      <c r="A6" s="780"/>
      <c r="B6" s="781"/>
      <c r="C6" s="782"/>
      <c r="D6" s="782"/>
    </row>
    <row r="7" spans="1:4">
      <c r="A7" s="446">
        <v>1</v>
      </c>
      <c r="B7" s="446" t="s">
        <v>549</v>
      </c>
      <c r="C7" s="658">
        <v>380377545.37759995</v>
      </c>
      <c r="D7" s="665"/>
    </row>
    <row r="8" spans="1:4">
      <c r="A8" s="443">
        <v>2</v>
      </c>
      <c r="B8" s="443" t="s">
        <v>550</v>
      </c>
      <c r="C8" s="658">
        <v>75754726.037456602</v>
      </c>
      <c r="D8" s="665"/>
    </row>
    <row r="9" spans="1:4">
      <c r="A9" s="443">
        <v>3</v>
      </c>
      <c r="B9" s="468" t="s">
        <v>551</v>
      </c>
      <c r="C9" s="658">
        <v>2710889.9340380901</v>
      </c>
      <c r="D9" s="665"/>
    </row>
    <row r="10" spans="1:4">
      <c r="A10" s="443">
        <v>4</v>
      </c>
      <c r="B10" s="443" t="s">
        <v>552</v>
      </c>
      <c r="C10" s="658">
        <f>SUM(C11:C17)</f>
        <v>88375413.782794714</v>
      </c>
      <c r="D10" s="665"/>
    </row>
    <row r="11" spans="1:4">
      <c r="A11" s="443">
        <v>5</v>
      </c>
      <c r="B11" s="467" t="s">
        <v>881</v>
      </c>
      <c r="C11" s="658">
        <v>14652705.222905001</v>
      </c>
      <c r="D11" s="665"/>
    </row>
    <row r="12" spans="1:4">
      <c r="A12" s="443">
        <v>6</v>
      </c>
      <c r="B12" s="467" t="s">
        <v>553</v>
      </c>
      <c r="C12" s="658">
        <v>31382464.7452332</v>
      </c>
      <c r="D12" s="665"/>
    </row>
    <row r="13" spans="1:4">
      <c r="A13" s="443">
        <v>7</v>
      </c>
      <c r="B13" s="467" t="s">
        <v>556</v>
      </c>
      <c r="C13" s="658">
        <v>24166609.9769856</v>
      </c>
      <c r="D13" s="665"/>
    </row>
    <row r="14" spans="1:4">
      <c r="A14" s="443">
        <v>8</v>
      </c>
      <c r="B14" s="467" t="s">
        <v>554</v>
      </c>
      <c r="C14" s="658">
        <v>17853222</v>
      </c>
      <c r="D14" s="658">
        <v>0</v>
      </c>
    </row>
    <row r="15" spans="1:4">
      <c r="A15" s="443">
        <v>9</v>
      </c>
      <c r="B15" s="467" t="s">
        <v>555</v>
      </c>
      <c r="C15" s="658">
        <v>0</v>
      </c>
      <c r="D15" s="658">
        <v>0</v>
      </c>
    </row>
    <row r="16" spans="1:4">
      <c r="A16" s="443">
        <v>10</v>
      </c>
      <c r="B16" s="467" t="s">
        <v>557</v>
      </c>
      <c r="C16" s="658">
        <v>0</v>
      </c>
      <c r="D16" s="658">
        <v>0</v>
      </c>
    </row>
    <row r="17" spans="1:4" ht="25.5">
      <c r="A17" s="443">
        <v>11</v>
      </c>
      <c r="B17" s="467" t="s">
        <v>558</v>
      </c>
      <c r="C17" s="658">
        <v>320411.83767091302</v>
      </c>
      <c r="D17" s="665"/>
    </row>
    <row r="18" spans="1:4">
      <c r="A18" s="446">
        <v>12</v>
      </c>
      <c r="B18" s="466" t="s">
        <v>559</v>
      </c>
      <c r="C18" s="659">
        <f>C7+C8+C9-C10</f>
        <v>370467747.56629997</v>
      </c>
      <c r="D18" s="665"/>
    </row>
    <row r="21" spans="1:4">
      <c r="B21" s="352"/>
    </row>
    <row r="22" spans="1:4">
      <c r="B22" s="352"/>
    </row>
    <row r="23" spans="1:4">
      <c r="B23" s="35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AB78"/>
  <sheetViews>
    <sheetView showGridLines="0" zoomScale="85" zoomScaleNormal="85" workbookViewId="0"/>
  </sheetViews>
  <sheetFormatPr defaultColWidth="9.28515625" defaultRowHeight="12.75"/>
  <cols>
    <col min="1" max="1" width="11.7109375" style="453" bestFit="1" customWidth="1"/>
    <col min="2" max="2" width="63.85546875" style="453" customWidth="1"/>
    <col min="3" max="3" width="15.5703125" style="453" customWidth="1"/>
    <col min="4" max="18" width="22.28515625" style="453" customWidth="1"/>
    <col min="19" max="19" width="23.28515625" style="453" bestFit="1" customWidth="1"/>
    <col min="20" max="26" width="22.28515625" style="453" customWidth="1"/>
    <col min="27" max="27" width="23.28515625" style="453" bestFit="1" customWidth="1"/>
    <col min="28" max="28" width="20" style="453" customWidth="1"/>
    <col min="29" max="16384" width="9.28515625" style="453"/>
  </cols>
  <sheetData>
    <row r="1" spans="1:28" ht="13.5">
      <c r="A1" s="352" t="s">
        <v>108</v>
      </c>
      <c r="B1" s="277" t="str">
        <f>Info!C2</f>
        <v>სს თიბისი ბანკი</v>
      </c>
    </row>
    <row r="2" spans="1:28">
      <c r="A2" s="352" t="s">
        <v>109</v>
      </c>
      <c r="B2" s="355">
        <f>'1. key ratios'!B2</f>
        <v>45199</v>
      </c>
      <c r="C2" s="454"/>
    </row>
    <row r="3" spans="1:28">
      <c r="A3" s="354" t="s">
        <v>560</v>
      </c>
    </row>
    <row r="5" spans="1:28" ht="15" customHeight="1">
      <c r="A5" s="783" t="s">
        <v>894</v>
      </c>
      <c r="B5" s="784"/>
      <c r="C5" s="775" t="s">
        <v>893</v>
      </c>
      <c r="D5" s="789"/>
      <c r="E5" s="789"/>
      <c r="F5" s="789"/>
      <c r="G5" s="789"/>
      <c r="H5" s="789"/>
      <c r="I5" s="789"/>
      <c r="J5" s="789"/>
      <c r="K5" s="789"/>
      <c r="L5" s="789"/>
      <c r="M5" s="789"/>
      <c r="N5" s="789"/>
      <c r="O5" s="789"/>
      <c r="P5" s="789"/>
      <c r="Q5" s="789"/>
      <c r="R5" s="789"/>
      <c r="S5" s="789"/>
      <c r="T5" s="478"/>
      <c r="U5" s="478"/>
      <c r="V5" s="478"/>
      <c r="W5" s="478"/>
      <c r="X5" s="478"/>
      <c r="Y5" s="478"/>
      <c r="Z5" s="478"/>
      <c r="AA5" s="477"/>
      <c r="AB5" s="470"/>
    </row>
    <row r="6" spans="1:28">
      <c r="A6" s="785"/>
      <c r="B6" s="786"/>
      <c r="C6" s="790" t="s">
        <v>66</v>
      </c>
      <c r="D6" s="792" t="s">
        <v>892</v>
      </c>
      <c r="E6" s="792"/>
      <c r="F6" s="792"/>
      <c r="G6" s="792"/>
      <c r="H6" s="793" t="s">
        <v>891</v>
      </c>
      <c r="I6" s="794"/>
      <c r="J6" s="794"/>
      <c r="K6" s="795"/>
      <c r="L6" s="475"/>
      <c r="M6" s="796" t="s">
        <v>890</v>
      </c>
      <c r="N6" s="796"/>
      <c r="O6" s="796"/>
      <c r="P6" s="796"/>
      <c r="Q6" s="796"/>
      <c r="R6" s="796"/>
      <c r="S6" s="773"/>
      <c r="T6" s="476"/>
      <c r="U6" s="776" t="s">
        <v>889</v>
      </c>
      <c r="V6" s="776"/>
      <c r="W6" s="776"/>
      <c r="X6" s="776"/>
      <c r="Y6" s="776"/>
      <c r="Z6" s="776"/>
      <c r="AA6" s="774"/>
      <c r="AB6" s="475"/>
    </row>
    <row r="7" spans="1:28" ht="25.5">
      <c r="A7" s="787"/>
      <c r="B7" s="788"/>
      <c r="C7" s="791"/>
      <c r="D7" s="474"/>
      <c r="E7" s="450" t="s">
        <v>561</v>
      </c>
      <c r="F7" s="450" t="s">
        <v>887</v>
      </c>
      <c r="G7" s="450" t="s">
        <v>888</v>
      </c>
      <c r="H7" s="473"/>
      <c r="I7" s="450" t="s">
        <v>561</v>
      </c>
      <c r="J7" s="450" t="s">
        <v>887</v>
      </c>
      <c r="K7" s="450" t="s">
        <v>888</v>
      </c>
      <c r="L7" s="472"/>
      <c r="M7" s="450" t="s">
        <v>561</v>
      </c>
      <c r="N7" s="450" t="s">
        <v>887</v>
      </c>
      <c r="O7" s="450" t="s">
        <v>886</v>
      </c>
      <c r="P7" s="450" t="s">
        <v>885</v>
      </c>
      <c r="Q7" s="450" t="s">
        <v>884</v>
      </c>
      <c r="R7" s="450" t="s">
        <v>883</v>
      </c>
      <c r="S7" s="450" t="s">
        <v>882</v>
      </c>
      <c r="T7" s="471"/>
      <c r="U7" s="450" t="s">
        <v>561</v>
      </c>
      <c r="V7" s="450" t="s">
        <v>887</v>
      </c>
      <c r="W7" s="450" t="s">
        <v>886</v>
      </c>
      <c r="X7" s="450" t="s">
        <v>885</v>
      </c>
      <c r="Y7" s="450" t="s">
        <v>884</v>
      </c>
      <c r="Z7" s="450" t="s">
        <v>883</v>
      </c>
      <c r="AA7" s="450" t="s">
        <v>882</v>
      </c>
      <c r="AB7" s="470"/>
    </row>
    <row r="8" spans="1:28">
      <c r="A8" s="469">
        <v>1</v>
      </c>
      <c r="B8" s="446" t="s">
        <v>562</v>
      </c>
      <c r="C8" s="659">
        <v>19720899671.15522</v>
      </c>
      <c r="D8" s="659">
        <v>18078342332.872093</v>
      </c>
      <c r="E8" s="659">
        <v>278880681.23875207</v>
      </c>
      <c r="F8" s="659">
        <v>0</v>
      </c>
      <c r="G8" s="659">
        <v>0</v>
      </c>
      <c r="H8" s="659">
        <v>1272089590.7167909</v>
      </c>
      <c r="I8" s="659">
        <v>210931840.56114399</v>
      </c>
      <c r="J8" s="659">
        <v>125100571.82985406</v>
      </c>
      <c r="K8" s="659">
        <v>13763.301606000001</v>
      </c>
      <c r="L8" s="659">
        <v>370243940.50248313</v>
      </c>
      <c r="M8" s="659">
        <v>26710676.234539002</v>
      </c>
      <c r="N8" s="659">
        <v>38941504.728505999</v>
      </c>
      <c r="O8" s="659">
        <v>76433151.101464987</v>
      </c>
      <c r="P8" s="659">
        <v>47500014.104214996</v>
      </c>
      <c r="Q8" s="659">
        <v>65933500.741499007</v>
      </c>
      <c r="R8" s="659">
        <v>35735845.395659</v>
      </c>
      <c r="S8" s="659">
        <v>3591940.4345790003</v>
      </c>
      <c r="T8" s="659">
        <v>223807.063849</v>
      </c>
      <c r="U8" s="659">
        <v>0</v>
      </c>
      <c r="V8" s="659">
        <v>3208.2742319999998</v>
      </c>
      <c r="W8" s="659">
        <v>0</v>
      </c>
      <c r="X8" s="659">
        <v>1337.3555389999999</v>
      </c>
      <c r="Y8" s="659">
        <v>0</v>
      </c>
      <c r="Z8" s="659">
        <v>208314.419559</v>
      </c>
      <c r="AA8" s="659">
        <v>0</v>
      </c>
    </row>
    <row r="9" spans="1:28">
      <c r="A9" s="443">
        <v>1.1000000000000001</v>
      </c>
      <c r="B9" s="461" t="s">
        <v>563</v>
      </c>
      <c r="C9" s="668">
        <v>0</v>
      </c>
      <c r="D9" s="668">
        <v>0</v>
      </c>
      <c r="E9" s="668">
        <v>0</v>
      </c>
      <c r="F9" s="668">
        <v>0</v>
      </c>
      <c r="G9" s="668">
        <v>0</v>
      </c>
      <c r="H9" s="668">
        <v>0</v>
      </c>
      <c r="I9" s="668">
        <v>0</v>
      </c>
      <c r="J9" s="668">
        <v>0</v>
      </c>
      <c r="K9" s="668">
        <v>0</v>
      </c>
      <c r="L9" s="668">
        <v>0</v>
      </c>
      <c r="M9" s="668">
        <v>0</v>
      </c>
      <c r="N9" s="668">
        <v>0</v>
      </c>
      <c r="O9" s="668">
        <v>0</v>
      </c>
      <c r="P9" s="668">
        <v>0</v>
      </c>
      <c r="Q9" s="668">
        <v>0</v>
      </c>
      <c r="R9" s="668">
        <v>0</v>
      </c>
      <c r="S9" s="668">
        <v>0</v>
      </c>
      <c r="T9" s="668">
        <v>0</v>
      </c>
      <c r="U9" s="668">
        <v>0</v>
      </c>
      <c r="V9" s="668">
        <v>0</v>
      </c>
      <c r="W9" s="668">
        <v>0</v>
      </c>
      <c r="X9" s="668">
        <v>0</v>
      </c>
      <c r="Y9" s="668">
        <v>0</v>
      </c>
      <c r="Z9" s="668">
        <v>0</v>
      </c>
      <c r="AA9" s="668">
        <v>0</v>
      </c>
    </row>
    <row r="10" spans="1:28">
      <c r="A10" s="443">
        <v>1.2</v>
      </c>
      <c r="B10" s="461" t="s">
        <v>564</v>
      </c>
      <c r="C10" s="668">
        <v>0</v>
      </c>
      <c r="D10" s="668">
        <v>0</v>
      </c>
      <c r="E10" s="668">
        <v>0</v>
      </c>
      <c r="F10" s="668">
        <v>0</v>
      </c>
      <c r="G10" s="668">
        <v>0</v>
      </c>
      <c r="H10" s="668">
        <v>0</v>
      </c>
      <c r="I10" s="668">
        <v>0</v>
      </c>
      <c r="J10" s="668">
        <v>0</v>
      </c>
      <c r="K10" s="668">
        <v>0</v>
      </c>
      <c r="L10" s="668">
        <v>0</v>
      </c>
      <c r="M10" s="668">
        <v>0</v>
      </c>
      <c r="N10" s="668">
        <v>0</v>
      </c>
      <c r="O10" s="668">
        <v>0</v>
      </c>
      <c r="P10" s="668">
        <v>0</v>
      </c>
      <c r="Q10" s="668">
        <v>0</v>
      </c>
      <c r="R10" s="668">
        <v>0</v>
      </c>
      <c r="S10" s="668">
        <v>0</v>
      </c>
      <c r="T10" s="668">
        <v>0</v>
      </c>
      <c r="U10" s="668">
        <v>0</v>
      </c>
      <c r="V10" s="668">
        <v>0</v>
      </c>
      <c r="W10" s="668">
        <v>0</v>
      </c>
      <c r="X10" s="668">
        <v>0</v>
      </c>
      <c r="Y10" s="668">
        <v>0</v>
      </c>
      <c r="Z10" s="668">
        <v>0</v>
      </c>
      <c r="AA10" s="668">
        <v>0</v>
      </c>
    </row>
    <row r="11" spans="1:28">
      <c r="A11" s="443">
        <v>1.3</v>
      </c>
      <c r="B11" s="461" t="s">
        <v>565</v>
      </c>
      <c r="C11" s="668">
        <v>263514.27002699999</v>
      </c>
      <c r="D11" s="668">
        <v>263514.27002699999</v>
      </c>
      <c r="E11" s="668">
        <v>0</v>
      </c>
      <c r="F11" s="668">
        <v>0</v>
      </c>
      <c r="G11" s="668">
        <v>0</v>
      </c>
      <c r="H11" s="668">
        <v>0</v>
      </c>
      <c r="I11" s="668">
        <v>0</v>
      </c>
      <c r="J11" s="668">
        <v>0</v>
      </c>
      <c r="K11" s="668">
        <v>0</v>
      </c>
      <c r="L11" s="668">
        <v>0</v>
      </c>
      <c r="M11" s="668">
        <v>0</v>
      </c>
      <c r="N11" s="668">
        <v>0</v>
      </c>
      <c r="O11" s="668">
        <v>0</v>
      </c>
      <c r="P11" s="668">
        <v>0</v>
      </c>
      <c r="Q11" s="668">
        <v>0</v>
      </c>
      <c r="R11" s="668">
        <v>0</v>
      </c>
      <c r="S11" s="668">
        <v>0</v>
      </c>
      <c r="T11" s="668">
        <v>0</v>
      </c>
      <c r="U11" s="668">
        <v>0</v>
      </c>
      <c r="V11" s="668">
        <v>0</v>
      </c>
      <c r="W11" s="668">
        <v>0</v>
      </c>
      <c r="X11" s="668">
        <v>0</v>
      </c>
      <c r="Y11" s="668">
        <v>0</v>
      </c>
      <c r="Z11" s="668">
        <v>0</v>
      </c>
      <c r="AA11" s="668">
        <v>0</v>
      </c>
    </row>
    <row r="12" spans="1:28">
      <c r="A12" s="443">
        <v>1.4</v>
      </c>
      <c r="B12" s="461" t="s">
        <v>566</v>
      </c>
      <c r="C12" s="668">
        <v>281967840.15454</v>
      </c>
      <c r="D12" s="668">
        <v>281180924.36973196</v>
      </c>
      <c r="E12" s="668">
        <v>0</v>
      </c>
      <c r="F12" s="668">
        <v>0</v>
      </c>
      <c r="G12" s="668">
        <v>0</v>
      </c>
      <c r="H12" s="668">
        <v>10125.663114999999</v>
      </c>
      <c r="I12" s="668">
        <v>0</v>
      </c>
      <c r="J12" s="668">
        <v>0</v>
      </c>
      <c r="K12" s="668">
        <v>0</v>
      </c>
      <c r="L12" s="668">
        <v>776790.12169300008</v>
      </c>
      <c r="M12" s="668">
        <v>0</v>
      </c>
      <c r="N12" s="668">
        <v>0</v>
      </c>
      <c r="O12" s="668">
        <v>0</v>
      </c>
      <c r="P12" s="668">
        <v>0</v>
      </c>
      <c r="Q12" s="668">
        <v>0</v>
      </c>
      <c r="R12" s="668">
        <v>564407.63042200007</v>
      </c>
      <c r="S12" s="668">
        <v>206274.18623399999</v>
      </c>
      <c r="T12" s="668">
        <v>0</v>
      </c>
      <c r="U12" s="668">
        <v>0</v>
      </c>
      <c r="V12" s="668">
        <v>0</v>
      </c>
      <c r="W12" s="668">
        <v>0</v>
      </c>
      <c r="X12" s="668">
        <v>0</v>
      </c>
      <c r="Y12" s="668">
        <v>0</v>
      </c>
      <c r="Z12" s="668">
        <v>0</v>
      </c>
      <c r="AA12" s="668">
        <v>0</v>
      </c>
    </row>
    <row r="13" spans="1:28">
      <c r="A13" s="443">
        <v>1.5</v>
      </c>
      <c r="B13" s="461" t="s">
        <v>567</v>
      </c>
      <c r="C13" s="668">
        <v>9639785291.6445179</v>
      </c>
      <c r="D13" s="668">
        <v>8995452527.6722164</v>
      </c>
      <c r="E13" s="668">
        <v>219144407.84001505</v>
      </c>
      <c r="F13" s="668">
        <v>0</v>
      </c>
      <c r="G13" s="668">
        <v>0</v>
      </c>
      <c r="H13" s="668">
        <v>445808362.76736987</v>
      </c>
      <c r="I13" s="668">
        <v>89633029.973656997</v>
      </c>
      <c r="J13" s="668">
        <v>28688066.640338</v>
      </c>
      <c r="K13" s="668">
        <v>13763.301606000001</v>
      </c>
      <c r="L13" s="668">
        <v>198316086.78537208</v>
      </c>
      <c r="M13" s="668">
        <v>14707405.296259001</v>
      </c>
      <c r="N13" s="668">
        <v>11881184.812646996</v>
      </c>
      <c r="O13" s="668">
        <v>19956428.672650997</v>
      </c>
      <c r="P13" s="668">
        <v>30166403.534503996</v>
      </c>
      <c r="Q13" s="668">
        <v>48125406.137952007</v>
      </c>
      <c r="R13" s="668">
        <v>21533291.924761001</v>
      </c>
      <c r="S13" s="668">
        <v>3172044.6210690001</v>
      </c>
      <c r="T13" s="668">
        <v>208314.419559</v>
      </c>
      <c r="U13" s="668">
        <v>0</v>
      </c>
      <c r="V13" s="668">
        <v>0</v>
      </c>
      <c r="W13" s="668">
        <v>0</v>
      </c>
      <c r="X13" s="668">
        <v>0</v>
      </c>
      <c r="Y13" s="668">
        <v>0</v>
      </c>
      <c r="Z13" s="668">
        <v>208314.419559</v>
      </c>
      <c r="AA13" s="668">
        <v>0</v>
      </c>
    </row>
    <row r="14" spans="1:28">
      <c r="A14" s="443">
        <v>1.6</v>
      </c>
      <c r="B14" s="461" t="s">
        <v>568</v>
      </c>
      <c r="C14" s="668">
        <v>9798883025.086134</v>
      </c>
      <c r="D14" s="668">
        <v>8801445366.5601177</v>
      </c>
      <c r="E14" s="668">
        <v>59736273.398736998</v>
      </c>
      <c r="F14" s="668">
        <v>0</v>
      </c>
      <c r="G14" s="668">
        <v>0</v>
      </c>
      <c r="H14" s="668">
        <v>826271102.28630602</v>
      </c>
      <c r="I14" s="668">
        <v>121298810.58748698</v>
      </c>
      <c r="J14" s="668">
        <v>96412505.189516053</v>
      </c>
      <c r="K14" s="668">
        <v>0</v>
      </c>
      <c r="L14" s="668">
        <v>171151063.59541804</v>
      </c>
      <c r="M14" s="668">
        <v>12003270.938280003</v>
      </c>
      <c r="N14" s="668">
        <v>27060319.915858999</v>
      </c>
      <c r="O14" s="668">
        <v>56476722.428813986</v>
      </c>
      <c r="P14" s="668">
        <v>17333610.569711</v>
      </c>
      <c r="Q14" s="668">
        <v>17808094.603547003</v>
      </c>
      <c r="R14" s="668">
        <v>13638145.840475995</v>
      </c>
      <c r="S14" s="668">
        <v>213621.62727600001</v>
      </c>
      <c r="T14" s="668">
        <v>15492.64429</v>
      </c>
      <c r="U14" s="668">
        <v>0</v>
      </c>
      <c r="V14" s="668">
        <v>3208.2742319999998</v>
      </c>
      <c r="W14" s="668">
        <v>0</v>
      </c>
      <c r="X14" s="668">
        <v>1337.3555389999999</v>
      </c>
      <c r="Y14" s="668">
        <v>0</v>
      </c>
      <c r="Z14" s="668">
        <v>0</v>
      </c>
      <c r="AA14" s="668">
        <v>0</v>
      </c>
    </row>
    <row r="15" spans="1:28">
      <c r="A15" s="469">
        <v>2</v>
      </c>
      <c r="B15" s="446" t="s">
        <v>569</v>
      </c>
      <c r="C15" s="659">
        <v>3098921524.4473548</v>
      </c>
      <c r="D15" s="659">
        <v>3098921524.4473548</v>
      </c>
      <c r="E15" s="659">
        <v>0</v>
      </c>
      <c r="F15" s="659">
        <v>0</v>
      </c>
      <c r="G15" s="659">
        <v>0</v>
      </c>
      <c r="H15" s="659">
        <v>0</v>
      </c>
      <c r="I15" s="659">
        <v>0</v>
      </c>
      <c r="J15" s="659">
        <v>0</v>
      </c>
      <c r="K15" s="659">
        <v>0</v>
      </c>
      <c r="L15" s="659">
        <v>0</v>
      </c>
      <c r="M15" s="659">
        <v>0</v>
      </c>
      <c r="N15" s="659">
        <v>0</v>
      </c>
      <c r="O15" s="659">
        <v>0</v>
      </c>
      <c r="P15" s="659">
        <v>0</v>
      </c>
      <c r="Q15" s="659">
        <v>0</v>
      </c>
      <c r="R15" s="659">
        <v>0</v>
      </c>
      <c r="S15" s="659">
        <v>0</v>
      </c>
      <c r="T15" s="659">
        <v>0</v>
      </c>
      <c r="U15" s="659">
        <v>0</v>
      </c>
      <c r="V15" s="659">
        <v>0</v>
      </c>
      <c r="W15" s="659">
        <v>0</v>
      </c>
      <c r="X15" s="659">
        <v>0</v>
      </c>
      <c r="Y15" s="659">
        <v>0</v>
      </c>
      <c r="Z15" s="659">
        <v>0</v>
      </c>
      <c r="AA15" s="659">
        <v>0</v>
      </c>
    </row>
    <row r="16" spans="1:28">
      <c r="A16" s="443">
        <v>2.1</v>
      </c>
      <c r="B16" s="461" t="s">
        <v>563</v>
      </c>
      <c r="C16" s="659">
        <v>0</v>
      </c>
      <c r="D16" s="659">
        <v>0</v>
      </c>
      <c r="E16" s="659">
        <v>0</v>
      </c>
      <c r="F16" s="659">
        <v>0</v>
      </c>
      <c r="G16" s="659">
        <v>0</v>
      </c>
      <c r="H16" s="659">
        <v>0</v>
      </c>
      <c r="I16" s="659">
        <v>0</v>
      </c>
      <c r="J16" s="659">
        <v>0</v>
      </c>
      <c r="K16" s="659">
        <v>0</v>
      </c>
      <c r="L16" s="659">
        <v>0</v>
      </c>
      <c r="M16" s="659">
        <v>0</v>
      </c>
      <c r="N16" s="659">
        <v>0</v>
      </c>
      <c r="O16" s="659">
        <v>0</v>
      </c>
      <c r="P16" s="659">
        <v>0</v>
      </c>
      <c r="Q16" s="659">
        <v>0</v>
      </c>
      <c r="R16" s="659">
        <v>0</v>
      </c>
      <c r="S16" s="659">
        <v>0</v>
      </c>
      <c r="T16" s="659">
        <v>0</v>
      </c>
      <c r="U16" s="659">
        <v>0</v>
      </c>
      <c r="V16" s="659">
        <v>0</v>
      </c>
      <c r="W16" s="659">
        <v>0</v>
      </c>
      <c r="X16" s="659">
        <v>0</v>
      </c>
      <c r="Y16" s="659">
        <v>0</v>
      </c>
      <c r="Z16" s="659">
        <v>0</v>
      </c>
      <c r="AA16" s="659">
        <v>0</v>
      </c>
    </row>
    <row r="17" spans="1:27">
      <c r="A17" s="443">
        <v>2.2000000000000002</v>
      </c>
      <c r="B17" s="461" t="s">
        <v>564</v>
      </c>
      <c r="C17" s="659">
        <v>1730411952.9122381</v>
      </c>
      <c r="D17" s="659">
        <v>1730411952.9122381</v>
      </c>
      <c r="E17" s="659">
        <v>0</v>
      </c>
      <c r="F17" s="659">
        <v>0</v>
      </c>
      <c r="G17" s="659">
        <v>0</v>
      </c>
      <c r="H17" s="659">
        <v>0</v>
      </c>
      <c r="I17" s="659">
        <v>0</v>
      </c>
      <c r="J17" s="659">
        <v>0</v>
      </c>
      <c r="K17" s="659">
        <v>0</v>
      </c>
      <c r="L17" s="659">
        <v>0</v>
      </c>
      <c r="M17" s="659">
        <v>0</v>
      </c>
      <c r="N17" s="659">
        <v>0</v>
      </c>
      <c r="O17" s="659">
        <v>0</v>
      </c>
      <c r="P17" s="659">
        <v>0</v>
      </c>
      <c r="Q17" s="659">
        <v>0</v>
      </c>
      <c r="R17" s="659">
        <v>0</v>
      </c>
      <c r="S17" s="659">
        <v>0</v>
      </c>
      <c r="T17" s="659">
        <v>0</v>
      </c>
      <c r="U17" s="659">
        <v>0</v>
      </c>
      <c r="V17" s="659">
        <v>0</v>
      </c>
      <c r="W17" s="659">
        <v>0</v>
      </c>
      <c r="X17" s="659">
        <v>0</v>
      </c>
      <c r="Y17" s="659">
        <v>0</v>
      </c>
      <c r="Z17" s="659">
        <v>0</v>
      </c>
      <c r="AA17" s="659">
        <v>0</v>
      </c>
    </row>
    <row r="18" spans="1:27">
      <c r="A18" s="443">
        <v>2.2999999999999998</v>
      </c>
      <c r="B18" s="461" t="s">
        <v>565</v>
      </c>
      <c r="C18" s="658">
        <v>1117091827.5800002</v>
      </c>
      <c r="D18" s="658">
        <v>1117091827.5800002</v>
      </c>
      <c r="E18" s="658">
        <v>0</v>
      </c>
      <c r="F18" s="658">
        <v>0</v>
      </c>
      <c r="G18" s="658">
        <v>0</v>
      </c>
      <c r="H18" s="658">
        <v>0</v>
      </c>
      <c r="I18" s="658">
        <v>0</v>
      </c>
      <c r="J18" s="658">
        <v>0</v>
      </c>
      <c r="K18" s="658">
        <v>0</v>
      </c>
      <c r="L18" s="658">
        <v>0</v>
      </c>
      <c r="M18" s="658">
        <v>0</v>
      </c>
      <c r="N18" s="658">
        <v>0</v>
      </c>
      <c r="O18" s="658">
        <v>0</v>
      </c>
      <c r="P18" s="658">
        <v>0</v>
      </c>
      <c r="Q18" s="658">
        <v>0</v>
      </c>
      <c r="R18" s="658">
        <v>0</v>
      </c>
      <c r="S18" s="658">
        <v>0</v>
      </c>
      <c r="T18" s="658">
        <v>0</v>
      </c>
      <c r="U18" s="658">
        <v>0</v>
      </c>
      <c r="V18" s="658">
        <v>0</v>
      </c>
      <c r="W18" s="658">
        <v>0</v>
      </c>
      <c r="X18" s="658">
        <v>0</v>
      </c>
      <c r="Y18" s="658">
        <v>0</v>
      </c>
      <c r="Z18" s="658">
        <v>0</v>
      </c>
      <c r="AA18" s="658">
        <v>0</v>
      </c>
    </row>
    <row r="19" spans="1:27">
      <c r="A19" s="443">
        <v>2.4</v>
      </c>
      <c r="B19" s="461" t="s">
        <v>566</v>
      </c>
      <c r="C19" s="658">
        <v>77448305.332019001</v>
      </c>
      <c r="D19" s="658">
        <v>77448305.332019001</v>
      </c>
      <c r="E19" s="658">
        <v>0</v>
      </c>
      <c r="F19" s="658">
        <v>0</v>
      </c>
      <c r="G19" s="658">
        <v>0</v>
      </c>
      <c r="H19" s="658">
        <v>0</v>
      </c>
      <c r="I19" s="658">
        <v>0</v>
      </c>
      <c r="J19" s="658">
        <v>0</v>
      </c>
      <c r="K19" s="658">
        <v>0</v>
      </c>
      <c r="L19" s="658">
        <v>0</v>
      </c>
      <c r="M19" s="658">
        <v>0</v>
      </c>
      <c r="N19" s="658">
        <v>0</v>
      </c>
      <c r="O19" s="658">
        <v>0</v>
      </c>
      <c r="P19" s="658">
        <v>0</v>
      </c>
      <c r="Q19" s="658">
        <v>0</v>
      </c>
      <c r="R19" s="658">
        <v>0</v>
      </c>
      <c r="S19" s="658">
        <v>0</v>
      </c>
      <c r="T19" s="658">
        <v>0</v>
      </c>
      <c r="U19" s="658">
        <v>0</v>
      </c>
      <c r="V19" s="658">
        <v>0</v>
      </c>
      <c r="W19" s="658">
        <v>0</v>
      </c>
      <c r="X19" s="658">
        <v>0</v>
      </c>
      <c r="Y19" s="658">
        <v>0</v>
      </c>
      <c r="Z19" s="658">
        <v>0</v>
      </c>
      <c r="AA19" s="658">
        <v>0</v>
      </c>
    </row>
    <row r="20" spans="1:27">
      <c r="A20" s="443">
        <v>2.5</v>
      </c>
      <c r="B20" s="461" t="s">
        <v>567</v>
      </c>
      <c r="C20" s="658">
        <v>173969438.62309802</v>
      </c>
      <c r="D20" s="658">
        <v>173969438.62309802</v>
      </c>
      <c r="E20" s="658">
        <v>0</v>
      </c>
      <c r="F20" s="658">
        <v>0</v>
      </c>
      <c r="G20" s="658">
        <v>0</v>
      </c>
      <c r="H20" s="658">
        <v>0</v>
      </c>
      <c r="I20" s="658">
        <v>0</v>
      </c>
      <c r="J20" s="658">
        <v>0</v>
      </c>
      <c r="K20" s="658">
        <v>0</v>
      </c>
      <c r="L20" s="658">
        <v>0</v>
      </c>
      <c r="M20" s="658">
        <v>0</v>
      </c>
      <c r="N20" s="658">
        <v>0</v>
      </c>
      <c r="O20" s="658">
        <v>0</v>
      </c>
      <c r="P20" s="658">
        <v>0</v>
      </c>
      <c r="Q20" s="658">
        <v>0</v>
      </c>
      <c r="R20" s="658">
        <v>0</v>
      </c>
      <c r="S20" s="658">
        <v>0</v>
      </c>
      <c r="T20" s="658">
        <v>0</v>
      </c>
      <c r="U20" s="658">
        <v>0</v>
      </c>
      <c r="V20" s="658">
        <v>0</v>
      </c>
      <c r="W20" s="658">
        <v>0</v>
      </c>
      <c r="X20" s="658">
        <v>0</v>
      </c>
      <c r="Y20" s="658">
        <v>0</v>
      </c>
      <c r="Z20" s="658">
        <v>0</v>
      </c>
      <c r="AA20" s="658">
        <v>0</v>
      </c>
    </row>
    <row r="21" spans="1:27">
      <c r="A21" s="443">
        <v>2.6</v>
      </c>
      <c r="B21" s="461" t="s">
        <v>568</v>
      </c>
      <c r="C21" s="658">
        <v>0</v>
      </c>
      <c r="D21" s="658">
        <v>0</v>
      </c>
      <c r="E21" s="658">
        <v>0</v>
      </c>
      <c r="F21" s="658">
        <v>0</v>
      </c>
      <c r="G21" s="658">
        <v>0</v>
      </c>
      <c r="H21" s="658">
        <v>0</v>
      </c>
      <c r="I21" s="658">
        <v>0</v>
      </c>
      <c r="J21" s="658">
        <v>0</v>
      </c>
      <c r="K21" s="658">
        <v>0</v>
      </c>
      <c r="L21" s="658">
        <v>0</v>
      </c>
      <c r="M21" s="658">
        <v>0</v>
      </c>
      <c r="N21" s="658">
        <v>0</v>
      </c>
      <c r="O21" s="658">
        <v>0</v>
      </c>
      <c r="P21" s="658">
        <v>0</v>
      </c>
      <c r="Q21" s="658">
        <v>0</v>
      </c>
      <c r="R21" s="658">
        <v>0</v>
      </c>
      <c r="S21" s="658">
        <v>0</v>
      </c>
      <c r="T21" s="658">
        <v>0</v>
      </c>
      <c r="U21" s="658">
        <v>0</v>
      </c>
      <c r="V21" s="658">
        <v>0</v>
      </c>
      <c r="W21" s="658">
        <v>0</v>
      </c>
      <c r="X21" s="658">
        <v>0</v>
      </c>
      <c r="Y21" s="658">
        <v>0</v>
      </c>
      <c r="Z21" s="658">
        <v>0</v>
      </c>
      <c r="AA21" s="658">
        <v>0</v>
      </c>
    </row>
    <row r="22" spans="1:27">
      <c r="A22" s="469">
        <v>3</v>
      </c>
      <c r="B22" s="446" t="s">
        <v>570</v>
      </c>
      <c r="C22" s="659">
        <v>3373556048.2952566</v>
      </c>
      <c r="D22" s="659">
        <v>3303136820.2011542</v>
      </c>
      <c r="E22" s="666"/>
      <c r="F22" s="666"/>
      <c r="G22" s="666"/>
      <c r="H22" s="659">
        <v>35542111.961126</v>
      </c>
      <c r="I22" s="666"/>
      <c r="J22" s="666"/>
      <c r="K22" s="666"/>
      <c r="L22" s="659">
        <v>34877116.132976003</v>
      </c>
      <c r="M22" s="666"/>
      <c r="N22" s="666"/>
      <c r="O22" s="666"/>
      <c r="P22" s="666"/>
      <c r="Q22" s="666"/>
      <c r="R22" s="666"/>
      <c r="S22" s="666"/>
      <c r="T22" s="659">
        <v>0</v>
      </c>
      <c r="U22" s="666"/>
      <c r="V22" s="666"/>
      <c r="W22" s="666"/>
      <c r="X22" s="666"/>
      <c r="Y22" s="666"/>
      <c r="Z22" s="666"/>
      <c r="AA22" s="666"/>
    </row>
    <row r="23" spans="1:27">
      <c r="A23" s="443">
        <v>3.1</v>
      </c>
      <c r="B23" s="461" t="s">
        <v>563</v>
      </c>
      <c r="C23" s="658">
        <v>0</v>
      </c>
      <c r="D23" s="658">
        <v>0</v>
      </c>
      <c r="E23" s="666"/>
      <c r="F23" s="666"/>
      <c r="G23" s="666"/>
      <c r="H23" s="658">
        <v>0</v>
      </c>
      <c r="I23" s="666"/>
      <c r="J23" s="666"/>
      <c r="K23" s="666"/>
      <c r="L23" s="659">
        <v>0</v>
      </c>
      <c r="M23" s="666"/>
      <c r="N23" s="666"/>
      <c r="O23" s="666"/>
      <c r="P23" s="666"/>
      <c r="Q23" s="666"/>
      <c r="R23" s="666"/>
      <c r="S23" s="666"/>
      <c r="T23" s="659">
        <v>0</v>
      </c>
      <c r="U23" s="666"/>
      <c r="V23" s="666"/>
      <c r="W23" s="666"/>
      <c r="X23" s="666"/>
      <c r="Y23" s="666"/>
      <c r="Z23" s="666"/>
      <c r="AA23" s="666"/>
    </row>
    <row r="24" spans="1:27">
      <c r="A24" s="443">
        <v>3.2</v>
      </c>
      <c r="B24" s="461" t="s">
        <v>564</v>
      </c>
      <c r="C24" s="658">
        <v>0</v>
      </c>
      <c r="D24" s="658">
        <v>0</v>
      </c>
      <c r="E24" s="666"/>
      <c r="F24" s="666"/>
      <c r="G24" s="666"/>
      <c r="H24" s="658">
        <v>0</v>
      </c>
      <c r="I24" s="666"/>
      <c r="J24" s="666"/>
      <c r="K24" s="666"/>
      <c r="L24" s="659">
        <v>0</v>
      </c>
      <c r="M24" s="666"/>
      <c r="N24" s="666"/>
      <c r="O24" s="666"/>
      <c r="P24" s="666"/>
      <c r="Q24" s="666"/>
      <c r="R24" s="666"/>
      <c r="S24" s="666"/>
      <c r="T24" s="659">
        <v>0</v>
      </c>
      <c r="U24" s="666"/>
      <c r="V24" s="666"/>
      <c r="W24" s="666"/>
      <c r="X24" s="666"/>
      <c r="Y24" s="666"/>
      <c r="Z24" s="666"/>
      <c r="AA24" s="666"/>
    </row>
    <row r="25" spans="1:27">
      <c r="A25" s="443">
        <v>3.3</v>
      </c>
      <c r="B25" s="461" t="s">
        <v>565</v>
      </c>
      <c r="C25" s="658">
        <v>560010448.88808799</v>
      </c>
      <c r="D25" s="658">
        <v>560010448.88808799</v>
      </c>
      <c r="E25" s="666"/>
      <c r="F25" s="666"/>
      <c r="G25" s="666"/>
      <c r="H25" s="658">
        <v>0</v>
      </c>
      <c r="I25" s="666"/>
      <c r="J25" s="666"/>
      <c r="K25" s="666"/>
      <c r="L25" s="659">
        <v>0</v>
      </c>
      <c r="M25" s="666"/>
      <c r="N25" s="666"/>
      <c r="O25" s="666"/>
      <c r="P25" s="666"/>
      <c r="Q25" s="666"/>
      <c r="R25" s="666"/>
      <c r="S25" s="666"/>
      <c r="T25" s="659">
        <v>0</v>
      </c>
      <c r="U25" s="666"/>
      <c r="V25" s="666"/>
      <c r="W25" s="666"/>
      <c r="X25" s="666"/>
      <c r="Y25" s="666"/>
      <c r="Z25" s="666"/>
      <c r="AA25" s="666"/>
    </row>
    <row r="26" spans="1:27">
      <c r="A26" s="443">
        <v>3.4</v>
      </c>
      <c r="B26" s="461" t="s">
        <v>566</v>
      </c>
      <c r="C26" s="658">
        <v>22729601.310000002</v>
      </c>
      <c r="D26" s="658">
        <v>22729601.310000002</v>
      </c>
      <c r="E26" s="666"/>
      <c r="F26" s="666"/>
      <c r="G26" s="666"/>
      <c r="H26" s="658">
        <v>0</v>
      </c>
      <c r="I26" s="666"/>
      <c r="J26" s="666"/>
      <c r="K26" s="666"/>
      <c r="L26" s="659">
        <v>0</v>
      </c>
      <c r="M26" s="666"/>
      <c r="N26" s="666"/>
      <c r="O26" s="666"/>
      <c r="P26" s="666"/>
      <c r="Q26" s="666"/>
      <c r="R26" s="666"/>
      <c r="S26" s="666"/>
      <c r="T26" s="659">
        <v>0</v>
      </c>
      <c r="U26" s="666"/>
      <c r="V26" s="666"/>
      <c r="W26" s="666"/>
      <c r="X26" s="666"/>
      <c r="Y26" s="666"/>
      <c r="Z26" s="666"/>
      <c r="AA26" s="666"/>
    </row>
    <row r="27" spans="1:27">
      <c r="A27" s="443">
        <v>3.5</v>
      </c>
      <c r="B27" s="461" t="s">
        <v>567</v>
      </c>
      <c r="C27" s="658">
        <v>2571035599.8234296</v>
      </c>
      <c r="D27" s="658">
        <v>2510892265.6154766</v>
      </c>
      <c r="E27" s="666"/>
      <c r="F27" s="666"/>
      <c r="G27" s="666"/>
      <c r="H27" s="658">
        <v>28259636.210930996</v>
      </c>
      <c r="I27" s="666"/>
      <c r="J27" s="666"/>
      <c r="K27" s="666"/>
      <c r="L27" s="659">
        <v>31883697.997022003</v>
      </c>
      <c r="M27" s="666"/>
      <c r="N27" s="666"/>
      <c r="O27" s="666"/>
      <c r="P27" s="666"/>
      <c r="Q27" s="666"/>
      <c r="R27" s="666"/>
      <c r="S27" s="666"/>
      <c r="T27" s="659">
        <v>0</v>
      </c>
      <c r="U27" s="666"/>
      <c r="V27" s="666"/>
      <c r="W27" s="666"/>
      <c r="X27" s="666"/>
      <c r="Y27" s="666"/>
      <c r="Z27" s="666"/>
      <c r="AA27" s="666"/>
    </row>
    <row r="28" spans="1:27">
      <c r="A28" s="443">
        <v>3.6</v>
      </c>
      <c r="B28" s="461" t="s">
        <v>568</v>
      </c>
      <c r="C28" s="658">
        <v>219780398.27373904</v>
      </c>
      <c r="D28" s="658">
        <v>209504504.38759005</v>
      </c>
      <c r="E28" s="666"/>
      <c r="F28" s="666"/>
      <c r="G28" s="666"/>
      <c r="H28" s="658">
        <v>7282475.7501950003</v>
      </c>
      <c r="I28" s="666"/>
      <c r="J28" s="666"/>
      <c r="K28" s="666"/>
      <c r="L28" s="659">
        <v>2993418.1359539996</v>
      </c>
      <c r="M28" s="666"/>
      <c r="N28" s="666"/>
      <c r="O28" s="666"/>
      <c r="P28" s="666"/>
      <c r="Q28" s="666"/>
      <c r="R28" s="666"/>
      <c r="S28" s="666"/>
      <c r="T28" s="659">
        <v>0</v>
      </c>
      <c r="U28" s="666"/>
      <c r="V28" s="666"/>
      <c r="W28" s="666"/>
      <c r="X28" s="666"/>
      <c r="Y28" s="666"/>
      <c r="Z28" s="666"/>
      <c r="AA28" s="666"/>
    </row>
    <row r="50" spans="3:27">
      <c r="C50" s="667"/>
      <c r="D50" s="667"/>
      <c r="E50" s="667"/>
      <c r="F50" s="667"/>
      <c r="G50" s="667"/>
      <c r="H50" s="667"/>
      <c r="I50" s="667"/>
      <c r="J50" s="667"/>
      <c r="K50" s="667"/>
      <c r="L50" s="667"/>
      <c r="M50" s="667"/>
      <c r="N50" s="667"/>
      <c r="O50" s="667"/>
      <c r="P50" s="667"/>
      <c r="Q50" s="667"/>
      <c r="R50" s="667"/>
      <c r="S50" s="667"/>
      <c r="T50" s="667"/>
      <c r="U50" s="667"/>
      <c r="V50" s="667"/>
      <c r="W50" s="667"/>
      <c r="X50" s="667"/>
      <c r="Y50" s="667"/>
      <c r="Z50" s="667"/>
      <c r="AA50" s="667"/>
    </row>
    <row r="51" spans="3:27">
      <c r="C51" s="667"/>
      <c r="D51" s="667"/>
      <c r="E51" s="667"/>
      <c r="F51" s="667"/>
      <c r="G51" s="667"/>
      <c r="H51" s="667"/>
      <c r="I51" s="667"/>
      <c r="J51" s="667"/>
      <c r="K51" s="667"/>
      <c r="L51" s="667"/>
      <c r="M51" s="667"/>
      <c r="N51" s="667"/>
      <c r="O51" s="667"/>
      <c r="P51" s="667"/>
      <c r="Q51" s="667"/>
      <c r="R51" s="667"/>
      <c r="S51" s="667"/>
      <c r="T51" s="667"/>
      <c r="U51" s="667"/>
      <c r="V51" s="667"/>
      <c r="W51" s="667"/>
      <c r="X51" s="667"/>
      <c r="Y51" s="667"/>
      <c r="Z51" s="667"/>
      <c r="AA51" s="667"/>
    </row>
    <row r="52" spans="3:27">
      <c r="C52" s="667"/>
      <c r="D52" s="667"/>
      <c r="E52" s="667"/>
      <c r="F52" s="667"/>
      <c r="G52" s="667"/>
      <c r="H52" s="667"/>
      <c r="I52" s="667"/>
      <c r="J52" s="667"/>
      <c r="K52" s="667"/>
      <c r="L52" s="667"/>
      <c r="M52" s="667"/>
      <c r="N52" s="667"/>
      <c r="O52" s="667"/>
      <c r="P52" s="667"/>
      <c r="Q52" s="667"/>
      <c r="R52" s="667"/>
      <c r="S52" s="667"/>
      <c r="T52" s="667"/>
      <c r="U52" s="667"/>
      <c r="V52" s="667"/>
      <c r="W52" s="667"/>
      <c r="X52" s="667"/>
      <c r="Y52" s="667"/>
      <c r="Z52" s="667"/>
      <c r="AA52" s="667"/>
    </row>
    <row r="53" spans="3:27">
      <c r="C53" s="667"/>
      <c r="D53" s="667"/>
      <c r="E53" s="667"/>
      <c r="F53" s="667"/>
      <c r="G53" s="667"/>
      <c r="H53" s="667"/>
      <c r="I53" s="667"/>
      <c r="J53" s="667"/>
      <c r="K53" s="667"/>
      <c r="L53" s="667"/>
      <c r="M53" s="667"/>
      <c r="N53" s="667"/>
      <c r="O53" s="667"/>
      <c r="P53" s="667"/>
      <c r="Q53" s="667"/>
      <c r="R53" s="667"/>
      <c r="S53" s="667"/>
      <c r="T53" s="667"/>
      <c r="U53" s="667"/>
      <c r="V53" s="667"/>
      <c r="W53" s="667"/>
      <c r="X53" s="667"/>
      <c r="Y53" s="667"/>
      <c r="Z53" s="667"/>
      <c r="AA53" s="667"/>
    </row>
    <row r="54" spans="3:27">
      <c r="C54" s="667"/>
      <c r="D54" s="667"/>
      <c r="E54" s="667"/>
      <c r="F54" s="667"/>
      <c r="G54" s="667"/>
      <c r="H54" s="667"/>
      <c r="I54" s="667"/>
      <c r="J54" s="667"/>
      <c r="K54" s="667"/>
      <c r="L54" s="667"/>
      <c r="M54" s="667"/>
      <c r="N54" s="667"/>
      <c r="O54" s="667"/>
      <c r="P54" s="667"/>
      <c r="Q54" s="667"/>
      <c r="R54" s="667"/>
      <c r="S54" s="667"/>
      <c r="T54" s="667"/>
      <c r="U54" s="667"/>
      <c r="V54" s="667"/>
      <c r="W54" s="667"/>
      <c r="X54" s="667"/>
      <c r="Y54" s="667"/>
      <c r="Z54" s="667"/>
      <c r="AA54" s="667"/>
    </row>
    <row r="55" spans="3:27">
      <c r="C55" s="667"/>
      <c r="D55" s="667"/>
      <c r="E55" s="667"/>
      <c r="F55" s="667"/>
      <c r="G55" s="667"/>
      <c r="H55" s="667"/>
      <c r="I55" s="667"/>
      <c r="J55" s="667"/>
      <c r="K55" s="667"/>
      <c r="L55" s="667"/>
      <c r="M55" s="667"/>
      <c r="N55" s="667"/>
      <c r="O55" s="667"/>
      <c r="P55" s="667"/>
      <c r="Q55" s="667"/>
      <c r="R55" s="667"/>
      <c r="S55" s="667"/>
      <c r="T55" s="667"/>
      <c r="U55" s="667"/>
      <c r="V55" s="667"/>
      <c r="W55" s="667"/>
      <c r="X55" s="667"/>
      <c r="Y55" s="667"/>
      <c r="Z55" s="667"/>
      <c r="AA55" s="667"/>
    </row>
    <row r="56" spans="3:27">
      <c r="C56" s="667"/>
      <c r="D56" s="667"/>
      <c r="E56" s="667"/>
      <c r="F56" s="667"/>
      <c r="G56" s="667"/>
      <c r="H56" s="667"/>
      <c r="I56" s="667"/>
      <c r="J56" s="667"/>
      <c r="K56" s="667"/>
      <c r="L56" s="667"/>
      <c r="M56" s="667"/>
      <c r="N56" s="667"/>
      <c r="O56" s="667"/>
      <c r="P56" s="667"/>
      <c r="Q56" s="667"/>
      <c r="R56" s="667"/>
      <c r="S56" s="667"/>
      <c r="T56" s="667"/>
      <c r="U56" s="667"/>
      <c r="V56" s="667"/>
      <c r="W56" s="667"/>
      <c r="X56" s="667"/>
      <c r="Y56" s="667"/>
      <c r="Z56" s="667"/>
      <c r="AA56" s="667"/>
    </row>
    <row r="57" spans="3:27">
      <c r="C57" s="667"/>
      <c r="D57" s="667"/>
      <c r="E57" s="667"/>
      <c r="F57" s="667"/>
      <c r="G57" s="667"/>
      <c r="H57" s="667"/>
      <c r="I57" s="667"/>
      <c r="J57" s="667"/>
      <c r="K57" s="667"/>
      <c r="L57" s="667"/>
      <c r="M57" s="667"/>
      <c r="N57" s="667"/>
      <c r="O57" s="667"/>
      <c r="P57" s="667"/>
      <c r="Q57" s="667"/>
      <c r="R57" s="667"/>
      <c r="S57" s="667"/>
      <c r="T57" s="667"/>
      <c r="U57" s="667"/>
      <c r="V57" s="667"/>
      <c r="W57" s="667"/>
      <c r="X57" s="667"/>
      <c r="Y57" s="667"/>
      <c r="Z57" s="667"/>
      <c r="AA57" s="667"/>
    </row>
    <row r="58" spans="3:27">
      <c r="C58" s="667"/>
      <c r="D58" s="667"/>
      <c r="E58" s="667"/>
      <c r="F58" s="667"/>
      <c r="G58" s="667"/>
      <c r="H58" s="667"/>
      <c r="I58" s="667"/>
      <c r="J58" s="667"/>
      <c r="K58" s="667"/>
      <c r="L58" s="667"/>
      <c r="M58" s="667"/>
      <c r="N58" s="667"/>
      <c r="O58" s="667"/>
      <c r="P58" s="667"/>
      <c r="Q58" s="667"/>
      <c r="R58" s="667"/>
      <c r="S58" s="667"/>
      <c r="T58" s="667"/>
      <c r="U58" s="667"/>
      <c r="V58" s="667"/>
      <c r="W58" s="667"/>
      <c r="X58" s="667"/>
      <c r="Y58" s="667"/>
      <c r="Z58" s="667"/>
      <c r="AA58" s="667"/>
    </row>
    <row r="59" spans="3:27">
      <c r="C59" s="667"/>
      <c r="D59" s="667"/>
      <c r="E59" s="667"/>
      <c r="F59" s="667"/>
      <c r="G59" s="667"/>
      <c r="H59" s="667"/>
      <c r="I59" s="667"/>
      <c r="J59" s="667"/>
      <c r="K59" s="667"/>
      <c r="L59" s="667"/>
      <c r="M59" s="667"/>
      <c r="N59" s="667"/>
      <c r="O59" s="667"/>
      <c r="P59" s="667"/>
      <c r="Q59" s="667"/>
      <c r="R59" s="667"/>
      <c r="S59" s="667"/>
      <c r="T59" s="667"/>
      <c r="U59" s="667"/>
      <c r="V59" s="667"/>
      <c r="W59" s="667"/>
      <c r="X59" s="667"/>
      <c r="Y59" s="667"/>
      <c r="Z59" s="667"/>
      <c r="AA59" s="667"/>
    </row>
    <row r="60" spans="3:27">
      <c r="C60" s="667"/>
      <c r="D60" s="667"/>
      <c r="E60" s="667"/>
      <c r="F60" s="667"/>
      <c r="G60" s="667"/>
      <c r="H60" s="667"/>
      <c r="I60" s="667"/>
      <c r="J60" s="667"/>
      <c r="K60" s="667"/>
      <c r="L60" s="667"/>
      <c r="M60" s="667"/>
      <c r="N60" s="667"/>
      <c r="O60" s="667"/>
      <c r="P60" s="667"/>
      <c r="Q60" s="667"/>
      <c r="R60" s="667"/>
      <c r="S60" s="667"/>
      <c r="T60" s="667"/>
      <c r="U60" s="667"/>
      <c r="V60" s="667"/>
      <c r="W60" s="667"/>
      <c r="X60" s="667"/>
      <c r="Y60" s="667"/>
      <c r="Z60" s="667"/>
      <c r="AA60" s="667"/>
    </row>
    <row r="61" spans="3:27">
      <c r="C61" s="667"/>
      <c r="D61" s="667"/>
      <c r="E61" s="667"/>
      <c r="F61" s="667"/>
      <c r="G61" s="667"/>
      <c r="H61" s="667"/>
      <c r="I61" s="667"/>
      <c r="J61" s="667"/>
      <c r="K61" s="667"/>
      <c r="L61" s="667"/>
      <c r="M61" s="667"/>
      <c r="N61" s="667"/>
      <c r="O61" s="667"/>
      <c r="P61" s="667"/>
      <c r="Q61" s="667"/>
      <c r="R61" s="667"/>
      <c r="S61" s="667"/>
      <c r="T61" s="667"/>
      <c r="U61" s="667"/>
      <c r="V61" s="667"/>
      <c r="W61" s="667"/>
      <c r="X61" s="667"/>
      <c r="Y61" s="667"/>
      <c r="Z61" s="667"/>
      <c r="AA61" s="667"/>
    </row>
    <row r="62" spans="3:27">
      <c r="C62" s="667"/>
      <c r="D62" s="667"/>
      <c r="E62" s="667"/>
      <c r="F62" s="667"/>
      <c r="G62" s="667"/>
      <c r="H62" s="667"/>
      <c r="I62" s="667"/>
      <c r="J62" s="667"/>
      <c r="K62" s="667"/>
      <c r="L62" s="667"/>
      <c r="M62" s="667"/>
      <c r="N62" s="667"/>
      <c r="O62" s="667"/>
      <c r="P62" s="667"/>
      <c r="Q62" s="667"/>
      <c r="R62" s="667"/>
      <c r="S62" s="667"/>
      <c r="T62" s="667"/>
      <c r="U62" s="667"/>
      <c r="V62" s="667"/>
      <c r="W62" s="667"/>
      <c r="X62" s="667"/>
      <c r="Y62" s="667"/>
      <c r="Z62" s="667"/>
      <c r="AA62" s="667"/>
    </row>
    <row r="63" spans="3:27">
      <c r="C63" s="667"/>
      <c r="D63" s="667"/>
      <c r="E63" s="667"/>
      <c r="F63" s="667"/>
      <c r="G63" s="667"/>
      <c r="H63" s="667"/>
      <c r="I63" s="667"/>
      <c r="J63" s="667"/>
      <c r="K63" s="667"/>
      <c r="L63" s="667"/>
      <c r="M63" s="667"/>
      <c r="N63" s="667"/>
      <c r="O63" s="667"/>
      <c r="P63" s="667"/>
      <c r="Q63" s="667"/>
      <c r="R63" s="667"/>
      <c r="S63" s="667"/>
      <c r="T63" s="667"/>
      <c r="U63" s="667"/>
      <c r="V63" s="667"/>
      <c r="W63" s="667"/>
      <c r="X63" s="667"/>
      <c r="Y63" s="667"/>
      <c r="Z63" s="667"/>
      <c r="AA63" s="667"/>
    </row>
    <row r="64" spans="3:27">
      <c r="C64" s="667"/>
      <c r="D64" s="667"/>
      <c r="E64" s="667"/>
      <c r="F64" s="667"/>
      <c r="G64" s="667"/>
      <c r="H64" s="667"/>
      <c r="I64" s="667"/>
      <c r="J64" s="667"/>
      <c r="K64" s="667"/>
      <c r="L64" s="667"/>
      <c r="M64" s="667"/>
      <c r="N64" s="667"/>
      <c r="O64" s="667"/>
      <c r="P64" s="667"/>
      <c r="Q64" s="667"/>
      <c r="R64" s="667"/>
      <c r="S64" s="667"/>
      <c r="T64" s="667"/>
      <c r="U64" s="667"/>
      <c r="V64" s="667"/>
      <c r="W64" s="667"/>
      <c r="X64" s="667"/>
      <c r="Y64" s="667"/>
      <c r="Z64" s="667"/>
      <c r="AA64" s="667"/>
    </row>
    <row r="65" spans="3:27">
      <c r="C65" s="667"/>
      <c r="D65" s="667"/>
      <c r="E65" s="667"/>
      <c r="F65" s="667"/>
      <c r="G65" s="667"/>
      <c r="H65" s="667"/>
      <c r="I65" s="667"/>
      <c r="J65" s="667"/>
      <c r="K65" s="667"/>
      <c r="L65" s="667"/>
      <c r="M65" s="667"/>
      <c r="N65" s="667"/>
      <c r="O65" s="667"/>
      <c r="P65" s="667"/>
      <c r="Q65" s="667"/>
      <c r="R65" s="667"/>
      <c r="S65" s="667"/>
      <c r="T65" s="667"/>
      <c r="U65" s="667"/>
      <c r="V65" s="667"/>
      <c r="W65" s="667"/>
      <c r="X65" s="667"/>
      <c r="Y65" s="667"/>
      <c r="Z65" s="667"/>
      <c r="AA65" s="667"/>
    </row>
    <row r="66" spans="3:27">
      <c r="C66" s="667"/>
      <c r="D66" s="667"/>
      <c r="E66" s="667"/>
      <c r="F66" s="667"/>
      <c r="G66" s="667"/>
      <c r="H66" s="667"/>
      <c r="I66" s="667"/>
      <c r="J66" s="667"/>
      <c r="K66" s="667"/>
      <c r="L66" s="667"/>
      <c r="M66" s="667"/>
      <c r="N66" s="667"/>
      <c r="O66" s="667"/>
      <c r="P66" s="667"/>
      <c r="Q66" s="667"/>
      <c r="R66" s="667"/>
      <c r="S66" s="667"/>
      <c r="T66" s="667"/>
      <c r="U66" s="667"/>
      <c r="V66" s="667"/>
      <c r="W66" s="667"/>
      <c r="X66" s="667"/>
      <c r="Y66" s="667"/>
      <c r="Z66" s="667"/>
      <c r="AA66" s="667"/>
    </row>
    <row r="67" spans="3:27">
      <c r="C67" s="667"/>
      <c r="D67" s="667"/>
      <c r="E67" s="667"/>
      <c r="F67" s="667"/>
      <c r="G67" s="667"/>
      <c r="H67" s="667"/>
      <c r="I67" s="667"/>
      <c r="J67" s="667"/>
      <c r="K67" s="667"/>
      <c r="L67" s="667"/>
      <c r="M67" s="667"/>
      <c r="N67" s="667"/>
      <c r="O67" s="667"/>
      <c r="P67" s="667"/>
      <c r="Q67" s="667"/>
      <c r="R67" s="667"/>
      <c r="S67" s="667"/>
      <c r="T67" s="667"/>
      <c r="U67" s="667"/>
      <c r="V67" s="667"/>
      <c r="W67" s="667"/>
      <c r="X67" s="667"/>
      <c r="Y67" s="667"/>
      <c r="Z67" s="667"/>
      <c r="AA67" s="667"/>
    </row>
    <row r="68" spans="3:27">
      <c r="C68" s="667"/>
      <c r="D68" s="667"/>
      <c r="E68" s="667"/>
      <c r="F68" s="667"/>
      <c r="G68" s="667"/>
      <c r="H68" s="667"/>
      <c r="I68" s="667"/>
      <c r="J68" s="667"/>
      <c r="K68" s="667"/>
      <c r="L68" s="667"/>
      <c r="M68" s="667"/>
      <c r="N68" s="667"/>
      <c r="O68" s="667"/>
      <c r="P68" s="667"/>
      <c r="Q68" s="667"/>
      <c r="R68" s="667"/>
      <c r="S68" s="667"/>
      <c r="T68" s="667"/>
      <c r="U68" s="667"/>
      <c r="V68" s="667"/>
      <c r="W68" s="667"/>
      <c r="X68" s="667"/>
      <c r="Y68" s="667"/>
      <c r="Z68" s="667"/>
      <c r="AA68" s="667"/>
    </row>
    <row r="69" spans="3:27">
      <c r="C69" s="667"/>
      <c r="D69" s="667"/>
      <c r="E69" s="667"/>
      <c r="F69" s="667"/>
      <c r="G69" s="667"/>
      <c r="H69" s="667"/>
      <c r="I69" s="667"/>
      <c r="J69" s="667"/>
      <c r="K69" s="667"/>
      <c r="L69" s="667"/>
      <c r="M69" s="667"/>
      <c r="N69" s="667"/>
      <c r="O69" s="667"/>
      <c r="P69" s="667"/>
      <c r="Q69" s="667"/>
      <c r="R69" s="667"/>
      <c r="S69" s="667"/>
      <c r="T69" s="667"/>
      <c r="U69" s="667"/>
      <c r="V69" s="667"/>
      <c r="W69" s="667"/>
      <c r="X69" s="667"/>
      <c r="Y69" s="667"/>
      <c r="Z69" s="667"/>
      <c r="AA69" s="667"/>
    </row>
    <row r="70" spans="3:27">
      <c r="C70" s="667"/>
      <c r="D70" s="667"/>
      <c r="E70" s="667"/>
      <c r="F70" s="667"/>
      <c r="G70" s="667"/>
      <c r="H70" s="667"/>
      <c r="I70" s="667"/>
      <c r="J70" s="667"/>
      <c r="K70" s="667"/>
      <c r="L70" s="667"/>
      <c r="M70" s="667"/>
      <c r="N70" s="667"/>
      <c r="O70" s="667"/>
      <c r="P70" s="667"/>
      <c r="Q70" s="667"/>
      <c r="R70" s="667"/>
      <c r="S70" s="667"/>
      <c r="T70" s="667"/>
      <c r="U70" s="667"/>
      <c r="V70" s="667"/>
      <c r="W70" s="667"/>
      <c r="X70" s="667"/>
      <c r="Y70" s="667"/>
      <c r="Z70" s="667"/>
      <c r="AA70" s="667"/>
    </row>
    <row r="71" spans="3:27">
      <c r="C71" s="667"/>
      <c r="D71" s="667"/>
      <c r="E71" s="667"/>
      <c r="F71" s="667"/>
      <c r="G71" s="667"/>
      <c r="H71" s="667"/>
      <c r="I71" s="667"/>
      <c r="J71" s="667"/>
      <c r="K71" s="667"/>
      <c r="L71" s="667"/>
      <c r="M71" s="667"/>
      <c r="N71" s="667"/>
      <c r="O71" s="667"/>
      <c r="P71" s="667"/>
      <c r="Q71" s="667"/>
      <c r="R71" s="667"/>
      <c r="S71" s="667"/>
      <c r="T71" s="667"/>
      <c r="U71" s="667"/>
      <c r="V71" s="667"/>
      <c r="W71" s="667"/>
      <c r="X71" s="667"/>
      <c r="Y71" s="667"/>
      <c r="Z71" s="667"/>
      <c r="AA71" s="667"/>
    </row>
    <row r="72" spans="3:27">
      <c r="C72" s="667"/>
      <c r="D72" s="667"/>
      <c r="E72" s="667"/>
      <c r="F72" s="667"/>
      <c r="G72" s="667"/>
      <c r="H72" s="667"/>
      <c r="I72" s="667"/>
      <c r="J72" s="667"/>
      <c r="K72" s="667"/>
      <c r="L72" s="667"/>
      <c r="M72" s="667"/>
      <c r="N72" s="667"/>
      <c r="O72" s="667"/>
      <c r="P72" s="667"/>
      <c r="Q72" s="667"/>
      <c r="R72" s="667"/>
      <c r="S72" s="667"/>
      <c r="T72" s="667"/>
      <c r="U72" s="667"/>
      <c r="V72" s="667"/>
      <c r="W72" s="667"/>
      <c r="X72" s="667"/>
      <c r="Y72" s="667"/>
      <c r="Z72" s="667"/>
      <c r="AA72" s="667"/>
    </row>
    <row r="73" spans="3:27">
      <c r="C73" s="667"/>
      <c r="D73" s="667"/>
      <c r="E73" s="667"/>
      <c r="F73" s="667"/>
      <c r="G73" s="667"/>
      <c r="H73" s="667"/>
      <c r="I73" s="667"/>
      <c r="J73" s="667"/>
      <c r="K73" s="667"/>
      <c r="L73" s="667"/>
      <c r="M73" s="667"/>
      <c r="N73" s="667"/>
      <c r="O73" s="667"/>
      <c r="P73" s="667"/>
      <c r="Q73" s="667"/>
      <c r="R73" s="667"/>
      <c r="S73" s="667"/>
      <c r="T73" s="667"/>
      <c r="U73" s="667"/>
      <c r="V73" s="667"/>
      <c r="W73" s="667"/>
      <c r="X73" s="667"/>
      <c r="Y73" s="667"/>
      <c r="Z73" s="667"/>
      <c r="AA73" s="667"/>
    </row>
    <row r="74" spans="3:27">
      <c r="C74" s="667"/>
      <c r="D74" s="667"/>
      <c r="E74" s="667"/>
      <c r="F74" s="667"/>
      <c r="G74" s="667"/>
      <c r="H74" s="667"/>
      <c r="I74" s="667"/>
      <c r="J74" s="667"/>
      <c r="K74" s="667"/>
      <c r="L74" s="667"/>
      <c r="M74" s="667"/>
      <c r="N74" s="667"/>
      <c r="O74" s="667"/>
      <c r="P74" s="667"/>
      <c r="Q74" s="667"/>
      <c r="R74" s="667"/>
      <c r="S74" s="667"/>
      <c r="T74" s="667"/>
      <c r="U74" s="667"/>
      <c r="V74" s="667"/>
      <c r="W74" s="667"/>
      <c r="X74" s="667"/>
      <c r="Y74" s="667"/>
      <c r="Z74" s="667"/>
      <c r="AA74" s="667"/>
    </row>
    <row r="75" spans="3:27">
      <c r="C75" s="667"/>
      <c r="D75" s="667"/>
      <c r="E75" s="667"/>
      <c r="F75" s="667"/>
      <c r="G75" s="667"/>
      <c r="H75" s="667"/>
      <c r="I75" s="667"/>
      <c r="J75" s="667"/>
      <c r="K75" s="667"/>
      <c r="L75" s="667"/>
      <c r="M75" s="667"/>
      <c r="N75" s="667"/>
      <c r="O75" s="667"/>
      <c r="P75" s="667"/>
      <c r="Q75" s="667"/>
      <c r="R75" s="667"/>
      <c r="S75" s="667"/>
      <c r="T75" s="667"/>
      <c r="U75" s="667"/>
      <c r="V75" s="667"/>
      <c r="W75" s="667"/>
      <c r="X75" s="667"/>
      <c r="Y75" s="667"/>
      <c r="Z75" s="667"/>
      <c r="AA75" s="667"/>
    </row>
    <row r="76" spans="3:27">
      <c r="C76" s="667"/>
      <c r="D76" s="667"/>
      <c r="E76" s="667"/>
      <c r="F76" s="667"/>
      <c r="G76" s="667"/>
      <c r="H76" s="667"/>
      <c r="I76" s="667"/>
      <c r="J76" s="667"/>
      <c r="K76" s="667"/>
      <c r="L76" s="667"/>
      <c r="M76" s="667"/>
      <c r="N76" s="667"/>
      <c r="O76" s="667"/>
      <c r="P76" s="667"/>
      <c r="Q76" s="667"/>
      <c r="R76" s="667"/>
      <c r="S76" s="667"/>
      <c r="T76" s="667"/>
      <c r="U76" s="667"/>
      <c r="V76" s="667"/>
      <c r="W76" s="667"/>
      <c r="X76" s="667"/>
      <c r="Y76" s="667"/>
      <c r="Z76" s="667"/>
      <c r="AA76" s="667"/>
    </row>
    <row r="77" spans="3:27">
      <c r="C77" s="667"/>
      <c r="D77" s="667"/>
      <c r="E77" s="667"/>
      <c r="F77" s="667"/>
      <c r="G77" s="667"/>
      <c r="H77" s="667"/>
      <c r="I77" s="667"/>
      <c r="J77" s="667"/>
      <c r="K77" s="667"/>
      <c r="L77" s="667"/>
      <c r="M77" s="667"/>
      <c r="N77" s="667"/>
      <c r="O77" s="667"/>
      <c r="P77" s="667"/>
      <c r="Q77" s="667"/>
      <c r="R77" s="667"/>
      <c r="S77" s="667"/>
      <c r="T77" s="667"/>
      <c r="U77" s="667"/>
      <c r="V77" s="667"/>
      <c r="W77" s="667"/>
      <c r="X77" s="667"/>
      <c r="Y77" s="667"/>
      <c r="Z77" s="667"/>
      <c r="AA77" s="667"/>
    </row>
    <row r="78" spans="3:27">
      <c r="C78" s="667"/>
      <c r="D78" s="667"/>
      <c r="E78" s="667"/>
      <c r="F78" s="667"/>
      <c r="G78" s="667"/>
      <c r="H78" s="667"/>
      <c r="I78" s="667"/>
      <c r="J78" s="667"/>
      <c r="K78" s="667"/>
      <c r="L78" s="667"/>
      <c r="M78" s="667"/>
      <c r="N78" s="667"/>
      <c r="O78" s="667"/>
      <c r="P78" s="667"/>
      <c r="Q78" s="667"/>
      <c r="R78" s="667"/>
      <c r="S78" s="667"/>
      <c r="T78" s="667"/>
      <c r="U78" s="667"/>
      <c r="V78" s="667"/>
      <c r="W78" s="667"/>
      <c r="X78" s="667"/>
      <c r="Y78" s="667"/>
      <c r="Z78" s="667"/>
      <c r="AA78" s="66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AA24"/>
  <sheetViews>
    <sheetView showGridLines="0" zoomScale="70" zoomScaleNormal="70" workbookViewId="0"/>
  </sheetViews>
  <sheetFormatPr defaultColWidth="9.28515625" defaultRowHeight="12.75"/>
  <cols>
    <col min="1" max="1" width="11.7109375" style="453" bestFit="1" customWidth="1"/>
    <col min="2" max="2" width="90.28515625" style="453" bestFit="1" customWidth="1"/>
    <col min="3" max="3" width="20.28515625" style="453" customWidth="1"/>
    <col min="4" max="4" width="22.28515625" style="453" customWidth="1"/>
    <col min="5" max="7" width="17.140625" style="453" customWidth="1"/>
    <col min="8" max="8" width="22.28515625" style="453" customWidth="1"/>
    <col min="9" max="10" width="17.140625" style="453" customWidth="1"/>
    <col min="11" max="27" width="22.28515625" style="453" customWidth="1"/>
    <col min="28" max="16384" width="9.28515625" style="453"/>
  </cols>
  <sheetData>
    <row r="1" spans="1:27" ht="13.5">
      <c r="A1" s="352" t="s">
        <v>108</v>
      </c>
      <c r="B1" s="277" t="str">
        <f>Info!C2</f>
        <v>სს თიბისი ბანკი</v>
      </c>
    </row>
    <row r="2" spans="1:27">
      <c r="A2" s="352" t="s">
        <v>109</v>
      </c>
      <c r="B2" s="355">
        <f>'1. key ratios'!B2</f>
        <v>45199</v>
      </c>
    </row>
    <row r="3" spans="1:27">
      <c r="A3" s="354" t="s">
        <v>571</v>
      </c>
      <c r="C3" s="455"/>
    </row>
    <row r="4" spans="1:27" ht="13.5" thickBot="1">
      <c r="A4" s="354"/>
      <c r="B4" s="455"/>
      <c r="C4" s="455"/>
    </row>
    <row r="5" spans="1:27" ht="13.5" customHeight="1">
      <c r="A5" s="801" t="s">
        <v>901</v>
      </c>
      <c r="B5" s="802"/>
      <c r="C5" s="798" t="s">
        <v>572</v>
      </c>
      <c r="D5" s="799"/>
      <c r="E5" s="799"/>
      <c r="F5" s="799"/>
      <c r="G5" s="799"/>
      <c r="H5" s="799"/>
      <c r="I5" s="799"/>
      <c r="J5" s="799"/>
      <c r="K5" s="799"/>
      <c r="L5" s="799"/>
      <c r="M5" s="799"/>
      <c r="N5" s="799"/>
      <c r="O5" s="799"/>
      <c r="P5" s="799"/>
      <c r="Q5" s="799"/>
      <c r="R5" s="799"/>
      <c r="S5" s="799"/>
      <c r="T5" s="799"/>
      <c r="U5" s="799"/>
      <c r="V5" s="799"/>
      <c r="W5" s="799"/>
      <c r="X5" s="799"/>
      <c r="Y5" s="799"/>
      <c r="Z5" s="799"/>
      <c r="AA5" s="800"/>
    </row>
    <row r="6" spans="1:27" ht="12" customHeight="1">
      <c r="A6" s="803"/>
      <c r="B6" s="804"/>
      <c r="C6" s="807" t="s">
        <v>66</v>
      </c>
      <c r="D6" s="772" t="s">
        <v>892</v>
      </c>
      <c r="E6" s="772"/>
      <c r="F6" s="772"/>
      <c r="G6" s="772"/>
      <c r="H6" s="793" t="s">
        <v>891</v>
      </c>
      <c r="I6" s="794"/>
      <c r="J6" s="794"/>
      <c r="K6" s="794"/>
      <c r="L6" s="476"/>
      <c r="M6" s="776" t="s">
        <v>890</v>
      </c>
      <c r="N6" s="776"/>
      <c r="O6" s="776"/>
      <c r="P6" s="776"/>
      <c r="Q6" s="776"/>
      <c r="R6" s="776"/>
      <c r="S6" s="774"/>
      <c r="T6" s="476"/>
      <c r="U6" s="776" t="s">
        <v>889</v>
      </c>
      <c r="V6" s="776"/>
      <c r="W6" s="776"/>
      <c r="X6" s="776"/>
      <c r="Y6" s="776"/>
      <c r="Z6" s="776"/>
      <c r="AA6" s="797"/>
    </row>
    <row r="7" spans="1:27" ht="38.25">
      <c r="A7" s="805"/>
      <c r="B7" s="806"/>
      <c r="C7" s="808"/>
      <c r="D7" s="474"/>
      <c r="E7" s="450" t="s">
        <v>561</v>
      </c>
      <c r="F7" s="450" t="s">
        <v>887</v>
      </c>
      <c r="G7" s="450" t="s">
        <v>888</v>
      </c>
      <c r="H7" s="454"/>
      <c r="I7" s="450" t="s">
        <v>561</v>
      </c>
      <c r="J7" s="450" t="s">
        <v>887</v>
      </c>
      <c r="K7" s="450" t="s">
        <v>888</v>
      </c>
      <c r="L7" s="471"/>
      <c r="M7" s="450" t="s">
        <v>561</v>
      </c>
      <c r="N7" s="450" t="s">
        <v>900</v>
      </c>
      <c r="O7" s="450" t="s">
        <v>899</v>
      </c>
      <c r="P7" s="450" t="s">
        <v>898</v>
      </c>
      <c r="Q7" s="450" t="s">
        <v>897</v>
      </c>
      <c r="R7" s="450" t="s">
        <v>896</v>
      </c>
      <c r="S7" s="450" t="s">
        <v>882</v>
      </c>
      <c r="T7" s="471"/>
      <c r="U7" s="450" t="s">
        <v>561</v>
      </c>
      <c r="V7" s="450" t="s">
        <v>900</v>
      </c>
      <c r="W7" s="450" t="s">
        <v>899</v>
      </c>
      <c r="X7" s="450" t="s">
        <v>898</v>
      </c>
      <c r="Y7" s="450" t="s">
        <v>897</v>
      </c>
      <c r="Z7" s="450" t="s">
        <v>896</v>
      </c>
      <c r="AA7" s="450" t="s">
        <v>882</v>
      </c>
    </row>
    <row r="8" spans="1:27">
      <c r="A8" s="498">
        <v>1</v>
      </c>
      <c r="B8" s="497" t="s">
        <v>562</v>
      </c>
      <c r="C8" s="669">
        <f>D8+H8+L8+T8</f>
        <v>19720899671.155216</v>
      </c>
      <c r="D8" s="658">
        <v>18078342332.872093</v>
      </c>
      <c r="E8" s="658">
        <v>278880681.23875308</v>
      </c>
      <c r="F8" s="658">
        <v>0</v>
      </c>
      <c r="G8" s="658">
        <v>0</v>
      </c>
      <c r="H8" s="658">
        <v>1272089590.7167912</v>
      </c>
      <c r="I8" s="658">
        <v>210931840.56114399</v>
      </c>
      <c r="J8" s="658">
        <v>125100571.82985397</v>
      </c>
      <c r="K8" s="658">
        <v>13763.301606000001</v>
      </c>
      <c r="L8" s="658">
        <v>370243940.50248295</v>
      </c>
      <c r="M8" s="658">
        <v>26710676.234538995</v>
      </c>
      <c r="N8" s="658">
        <v>38941504.728506029</v>
      </c>
      <c r="O8" s="658">
        <v>76433151.101464972</v>
      </c>
      <c r="P8" s="658">
        <v>47500014.104214981</v>
      </c>
      <c r="Q8" s="658">
        <v>65933500.741499014</v>
      </c>
      <c r="R8" s="658">
        <v>35735845.395658992</v>
      </c>
      <c r="S8" s="658">
        <v>3591940.4345790003</v>
      </c>
      <c r="T8" s="658">
        <v>223807.063849</v>
      </c>
      <c r="U8" s="658">
        <v>0</v>
      </c>
      <c r="V8" s="658">
        <v>3208.2742319999998</v>
      </c>
      <c r="W8" s="658">
        <v>0</v>
      </c>
      <c r="X8" s="658">
        <v>1337.3555389999999</v>
      </c>
      <c r="Y8" s="658">
        <v>0</v>
      </c>
      <c r="Z8" s="658">
        <v>208314.419559</v>
      </c>
      <c r="AA8" s="658">
        <v>0</v>
      </c>
    </row>
    <row r="9" spans="1:27">
      <c r="A9" s="490">
        <v>1.1000000000000001</v>
      </c>
      <c r="B9" s="496" t="s">
        <v>573</v>
      </c>
      <c r="C9" s="669">
        <f t="shared" ref="C9:C22" si="0">D9+H9+L9+T9</f>
        <v>16623572562.674421</v>
      </c>
      <c r="D9" s="658">
        <v>15303081547.732897</v>
      </c>
      <c r="E9" s="658">
        <v>249176163.04274312</v>
      </c>
      <c r="F9" s="658">
        <v>0</v>
      </c>
      <c r="G9" s="658">
        <v>0</v>
      </c>
      <c r="H9" s="658">
        <v>1017002590.3557705</v>
      </c>
      <c r="I9" s="658">
        <v>166694451.03095397</v>
      </c>
      <c r="J9" s="658">
        <v>90573611.595803991</v>
      </c>
      <c r="K9" s="658">
        <v>0</v>
      </c>
      <c r="L9" s="658">
        <v>303264617.52190512</v>
      </c>
      <c r="M9" s="658">
        <v>24770971.997861002</v>
      </c>
      <c r="N9" s="658">
        <v>31185979.413732998</v>
      </c>
      <c r="O9" s="658">
        <v>37217204.881283991</v>
      </c>
      <c r="P9" s="658">
        <v>44992925.835346974</v>
      </c>
      <c r="Q9" s="658">
        <v>63892471.153491013</v>
      </c>
      <c r="R9" s="658">
        <v>34701908.381117001</v>
      </c>
      <c r="S9" s="658">
        <v>3483048.2249340001</v>
      </c>
      <c r="T9" s="658">
        <v>223807.063849</v>
      </c>
      <c r="U9" s="658">
        <v>0</v>
      </c>
      <c r="V9" s="658">
        <v>3208.2742319999998</v>
      </c>
      <c r="W9" s="658">
        <v>0</v>
      </c>
      <c r="X9" s="658">
        <v>1337.3555389999999</v>
      </c>
      <c r="Y9" s="658">
        <v>0</v>
      </c>
      <c r="Z9" s="658">
        <v>208314.419559</v>
      </c>
      <c r="AA9" s="658">
        <v>0</v>
      </c>
    </row>
    <row r="10" spans="1:27">
      <c r="A10" s="494" t="s">
        <v>157</v>
      </c>
      <c r="B10" s="495" t="s">
        <v>574</v>
      </c>
      <c r="C10" s="669">
        <f t="shared" si="0"/>
        <v>14998038307.186821</v>
      </c>
      <c r="D10" s="658">
        <f>SUM(D11:D14)</f>
        <v>13733090327.40135</v>
      </c>
      <c r="E10" s="658">
        <f t="shared" ref="E10:AA10" si="1">SUM(E11:E14)</f>
        <v>238795493.3814601</v>
      </c>
      <c r="F10" s="658">
        <f t="shared" si="1"/>
        <v>0</v>
      </c>
      <c r="G10" s="658">
        <f t="shared" si="1"/>
        <v>0</v>
      </c>
      <c r="H10" s="658">
        <f t="shared" si="1"/>
        <v>989144781.97831345</v>
      </c>
      <c r="I10" s="658">
        <f t="shared" si="1"/>
        <v>164038305.24163601</v>
      </c>
      <c r="J10" s="658">
        <f t="shared" si="1"/>
        <v>87112027.522801012</v>
      </c>
      <c r="K10" s="658">
        <f t="shared" si="1"/>
        <v>0</v>
      </c>
      <c r="L10" s="658">
        <f t="shared" si="1"/>
        <v>275579390.74330902</v>
      </c>
      <c r="M10" s="658">
        <f t="shared" si="1"/>
        <v>24529982.566702995</v>
      </c>
      <c r="N10" s="658">
        <f t="shared" si="1"/>
        <v>30703387.970541</v>
      </c>
      <c r="O10" s="658">
        <f t="shared" si="1"/>
        <v>35369383.977344997</v>
      </c>
      <c r="P10" s="658">
        <f t="shared" si="1"/>
        <v>43202131.985747993</v>
      </c>
      <c r="Q10" s="658">
        <f t="shared" si="1"/>
        <v>51978926.898418009</v>
      </c>
      <c r="R10" s="658">
        <f t="shared" si="1"/>
        <v>32557266.896269999</v>
      </c>
      <c r="S10" s="658">
        <f t="shared" si="1"/>
        <v>1912763.7716319999</v>
      </c>
      <c r="T10" s="658">
        <f t="shared" si="1"/>
        <v>223807.063849</v>
      </c>
      <c r="U10" s="658">
        <f t="shared" si="1"/>
        <v>0</v>
      </c>
      <c r="V10" s="658">
        <f t="shared" si="1"/>
        <v>3208.2742319999998</v>
      </c>
      <c r="W10" s="658">
        <f t="shared" si="1"/>
        <v>0</v>
      </c>
      <c r="X10" s="658">
        <f t="shared" si="1"/>
        <v>1337.3555389999999</v>
      </c>
      <c r="Y10" s="658">
        <f t="shared" si="1"/>
        <v>0</v>
      </c>
      <c r="Z10" s="658">
        <f t="shared" si="1"/>
        <v>208314.419559</v>
      </c>
      <c r="AA10" s="658">
        <f t="shared" si="1"/>
        <v>0</v>
      </c>
    </row>
    <row r="11" spans="1:27">
      <c r="A11" s="493" t="s">
        <v>575</v>
      </c>
      <c r="B11" s="492" t="s">
        <v>576</v>
      </c>
      <c r="C11" s="669">
        <f t="shared" si="0"/>
        <v>7918561444.0380831</v>
      </c>
      <c r="D11" s="658">
        <v>7222624015.8073978</v>
      </c>
      <c r="E11" s="658">
        <v>111321270.64334907</v>
      </c>
      <c r="F11" s="658">
        <v>0</v>
      </c>
      <c r="G11" s="658">
        <v>0</v>
      </c>
      <c r="H11" s="658">
        <v>569810882.92349255</v>
      </c>
      <c r="I11" s="658">
        <v>70791203.701792017</v>
      </c>
      <c r="J11" s="658">
        <v>38975814.214395016</v>
      </c>
      <c r="K11" s="658">
        <v>0</v>
      </c>
      <c r="L11" s="658">
        <v>125902738.24334303</v>
      </c>
      <c r="M11" s="658">
        <v>16715414.823866999</v>
      </c>
      <c r="N11" s="658">
        <v>20509648.364430998</v>
      </c>
      <c r="O11" s="658">
        <v>16073970.750138998</v>
      </c>
      <c r="P11" s="658">
        <v>13726789.775111998</v>
      </c>
      <c r="Q11" s="658">
        <v>21958506.13775301</v>
      </c>
      <c r="R11" s="658">
        <v>12313116.252320001</v>
      </c>
      <c r="S11" s="658">
        <v>61539.73</v>
      </c>
      <c r="T11" s="658">
        <v>223807.063849</v>
      </c>
      <c r="U11" s="658">
        <v>0</v>
      </c>
      <c r="V11" s="658">
        <v>3208.2742319999998</v>
      </c>
      <c r="W11" s="658">
        <v>0</v>
      </c>
      <c r="X11" s="658">
        <v>1337.3555389999999</v>
      </c>
      <c r="Y11" s="658">
        <v>0</v>
      </c>
      <c r="Z11" s="658">
        <v>208314.419559</v>
      </c>
      <c r="AA11" s="658">
        <v>0</v>
      </c>
    </row>
    <row r="12" spans="1:27">
      <c r="A12" s="493" t="s">
        <v>577</v>
      </c>
      <c r="B12" s="492" t="s">
        <v>578</v>
      </c>
      <c r="C12" s="669">
        <f t="shared" si="0"/>
        <v>2425204887.9345427</v>
      </c>
      <c r="D12" s="658">
        <v>2226795232.8122187</v>
      </c>
      <c r="E12" s="658">
        <v>77789413.176509008</v>
      </c>
      <c r="F12" s="658">
        <v>0</v>
      </c>
      <c r="G12" s="658">
        <v>0</v>
      </c>
      <c r="H12" s="658">
        <v>151939412.21560103</v>
      </c>
      <c r="I12" s="658">
        <v>19229663.554042</v>
      </c>
      <c r="J12" s="658">
        <v>21642904.200512998</v>
      </c>
      <c r="K12" s="658">
        <v>0</v>
      </c>
      <c r="L12" s="658">
        <v>46470242.906723</v>
      </c>
      <c r="M12" s="658">
        <v>1536175.3684639996</v>
      </c>
      <c r="N12" s="658">
        <v>2853461.6046460001</v>
      </c>
      <c r="O12" s="658">
        <v>7329782.2143349992</v>
      </c>
      <c r="P12" s="658">
        <v>8150009.7071390003</v>
      </c>
      <c r="Q12" s="658">
        <v>15162957.975854998</v>
      </c>
      <c r="R12" s="658">
        <v>9333211.2920120005</v>
      </c>
      <c r="S12" s="658">
        <v>0</v>
      </c>
      <c r="T12" s="658">
        <v>0</v>
      </c>
      <c r="U12" s="658">
        <v>0</v>
      </c>
      <c r="V12" s="658">
        <v>0</v>
      </c>
      <c r="W12" s="658">
        <v>0</v>
      </c>
      <c r="X12" s="658">
        <v>0</v>
      </c>
      <c r="Y12" s="658">
        <v>0</v>
      </c>
      <c r="Z12" s="658">
        <v>0</v>
      </c>
      <c r="AA12" s="658">
        <v>0</v>
      </c>
    </row>
    <row r="13" spans="1:27">
      <c r="A13" s="493" t="s">
        <v>579</v>
      </c>
      <c r="B13" s="492" t="s">
        <v>580</v>
      </c>
      <c r="C13" s="669">
        <f t="shared" si="0"/>
        <v>1526857313.2633698</v>
      </c>
      <c r="D13" s="658">
        <v>1395710465.5832579</v>
      </c>
      <c r="E13" s="658">
        <v>16624162.862188</v>
      </c>
      <c r="F13" s="658">
        <v>0</v>
      </c>
      <c r="G13" s="658">
        <v>0</v>
      </c>
      <c r="H13" s="658">
        <v>97391591.331493929</v>
      </c>
      <c r="I13" s="658">
        <v>18027544.080836996</v>
      </c>
      <c r="J13" s="658">
        <v>11873106.740442</v>
      </c>
      <c r="K13" s="658">
        <v>0</v>
      </c>
      <c r="L13" s="658">
        <v>33755256.348617993</v>
      </c>
      <c r="M13" s="658">
        <v>2794640.8100409997</v>
      </c>
      <c r="N13" s="658">
        <v>3798654.0213430002</v>
      </c>
      <c r="O13" s="658">
        <v>5773795.5069009997</v>
      </c>
      <c r="P13" s="658">
        <v>9081646.9824139979</v>
      </c>
      <c r="Q13" s="658">
        <v>5780025.8046510005</v>
      </c>
      <c r="R13" s="658">
        <v>2678690.3924059998</v>
      </c>
      <c r="S13" s="658">
        <v>1851224.0416319999</v>
      </c>
      <c r="T13" s="658">
        <v>0</v>
      </c>
      <c r="U13" s="658">
        <v>0</v>
      </c>
      <c r="V13" s="658">
        <v>0</v>
      </c>
      <c r="W13" s="658">
        <v>0</v>
      </c>
      <c r="X13" s="658">
        <v>0</v>
      </c>
      <c r="Y13" s="658">
        <v>0</v>
      </c>
      <c r="Z13" s="658">
        <v>0</v>
      </c>
      <c r="AA13" s="658">
        <v>0</v>
      </c>
    </row>
    <row r="14" spans="1:27">
      <c r="A14" s="493" t="s">
        <v>581</v>
      </c>
      <c r="B14" s="492" t="s">
        <v>582</v>
      </c>
      <c r="C14" s="669">
        <f t="shared" si="0"/>
        <v>3127414661.9508252</v>
      </c>
      <c r="D14" s="658">
        <v>2887960613.1984744</v>
      </c>
      <c r="E14" s="658">
        <v>33060646.699414004</v>
      </c>
      <c r="F14" s="658">
        <v>0</v>
      </c>
      <c r="G14" s="658">
        <v>0</v>
      </c>
      <c r="H14" s="658">
        <v>170002895.50772589</v>
      </c>
      <c r="I14" s="658">
        <v>55989893.904964998</v>
      </c>
      <c r="J14" s="658">
        <v>14620202.367451001</v>
      </c>
      <c r="K14" s="658">
        <v>0</v>
      </c>
      <c r="L14" s="658">
        <v>69451153.244625032</v>
      </c>
      <c r="M14" s="658">
        <v>3483751.5643309997</v>
      </c>
      <c r="N14" s="658">
        <v>3541623.9801210007</v>
      </c>
      <c r="O14" s="658">
        <v>6191835.5059700012</v>
      </c>
      <c r="P14" s="658">
        <v>12243685.521082997</v>
      </c>
      <c r="Q14" s="658">
        <v>9077436.9801589996</v>
      </c>
      <c r="R14" s="658">
        <v>8232248.9595319992</v>
      </c>
      <c r="S14" s="658">
        <v>0</v>
      </c>
      <c r="T14" s="658">
        <v>0</v>
      </c>
      <c r="U14" s="658">
        <v>0</v>
      </c>
      <c r="V14" s="658">
        <v>0</v>
      </c>
      <c r="W14" s="658">
        <v>0</v>
      </c>
      <c r="X14" s="658">
        <v>0</v>
      </c>
      <c r="Y14" s="658">
        <v>0</v>
      </c>
      <c r="Z14" s="658">
        <v>0</v>
      </c>
      <c r="AA14" s="658">
        <v>0</v>
      </c>
    </row>
    <row r="15" spans="1:27">
      <c r="A15" s="491">
        <v>1.2</v>
      </c>
      <c r="B15" s="489" t="s">
        <v>895</v>
      </c>
      <c r="C15" s="669">
        <f t="shared" si="0"/>
        <v>161547930.43500021</v>
      </c>
      <c r="D15" s="658">
        <v>36439585.929900087</v>
      </c>
      <c r="E15" s="658">
        <v>1553871.9860999996</v>
      </c>
      <c r="F15" s="658">
        <v>0</v>
      </c>
      <c r="G15" s="658">
        <v>0</v>
      </c>
      <c r="H15" s="658">
        <v>29478491.717500042</v>
      </c>
      <c r="I15" s="658">
        <v>5089008.3243000032</v>
      </c>
      <c r="J15" s="658">
        <v>6590817.0869999975</v>
      </c>
      <c r="K15" s="658">
        <v>0</v>
      </c>
      <c r="L15" s="658">
        <v>95696852.444300085</v>
      </c>
      <c r="M15" s="658">
        <v>3927103.5079000005</v>
      </c>
      <c r="N15" s="658">
        <v>12069902.930500001</v>
      </c>
      <c r="O15" s="658">
        <v>7765342.0301000038</v>
      </c>
      <c r="P15" s="658">
        <v>11231866.452300003</v>
      </c>
      <c r="Q15" s="658">
        <v>27481059.566199973</v>
      </c>
      <c r="R15" s="658">
        <v>13733914.469699996</v>
      </c>
      <c r="S15" s="658">
        <v>2172410.8116000001</v>
      </c>
      <c r="T15" s="658">
        <v>-66999.656699999992</v>
      </c>
      <c r="U15" s="658">
        <v>-6365.3190999999997</v>
      </c>
      <c r="V15" s="658">
        <v>-16409.424299999999</v>
      </c>
      <c r="W15" s="658">
        <v>0</v>
      </c>
      <c r="X15" s="658">
        <v>-14087.4426</v>
      </c>
      <c r="Y15" s="658">
        <v>0</v>
      </c>
      <c r="Z15" s="658">
        <v>0</v>
      </c>
      <c r="AA15" s="658">
        <v>0</v>
      </c>
    </row>
    <row r="16" spans="1:27">
      <c r="A16" s="490">
        <v>1.3</v>
      </c>
      <c r="B16" s="489" t="s">
        <v>583</v>
      </c>
      <c r="C16" s="488"/>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1"/>
    </row>
    <row r="17" spans="1:27" ht="25.5">
      <c r="A17" s="486" t="s">
        <v>584</v>
      </c>
      <c r="B17" s="487" t="s">
        <v>585</v>
      </c>
      <c r="C17" s="669">
        <f t="shared" si="0"/>
        <v>16059546891.986807</v>
      </c>
      <c r="D17" s="658">
        <v>14812225483.666405</v>
      </c>
      <c r="E17" s="658">
        <v>246809150.30260009</v>
      </c>
      <c r="F17" s="658">
        <v>0</v>
      </c>
      <c r="G17" s="658">
        <v>0</v>
      </c>
      <c r="H17" s="658">
        <v>960807062.07010019</v>
      </c>
      <c r="I17" s="658">
        <v>124703249.85149994</v>
      </c>
      <c r="J17" s="658">
        <v>88149042.409400016</v>
      </c>
      <c r="K17" s="658">
        <v>0</v>
      </c>
      <c r="L17" s="658">
        <v>286290539.18650001</v>
      </c>
      <c r="M17" s="658">
        <v>24176104.173199996</v>
      </c>
      <c r="N17" s="658">
        <v>30827210.465500001</v>
      </c>
      <c r="O17" s="658">
        <v>36424641.539199986</v>
      </c>
      <c r="P17" s="658">
        <v>38797895.139900006</v>
      </c>
      <c r="Q17" s="658">
        <v>58656294.195699975</v>
      </c>
      <c r="R17" s="658">
        <v>33830424.085300013</v>
      </c>
      <c r="S17" s="658">
        <v>3345625.9683000003</v>
      </c>
      <c r="T17" s="658">
        <v>223807.0638</v>
      </c>
      <c r="U17" s="658">
        <v>0</v>
      </c>
      <c r="V17" s="658">
        <v>3208.2741999999998</v>
      </c>
      <c r="W17" s="658">
        <v>0</v>
      </c>
      <c r="X17" s="658">
        <v>1337.3554999999999</v>
      </c>
      <c r="Y17" s="658">
        <v>0</v>
      </c>
      <c r="Z17" s="658">
        <v>208314.41959999999</v>
      </c>
      <c r="AA17" s="658">
        <v>0</v>
      </c>
    </row>
    <row r="18" spans="1:27" ht="25.5">
      <c r="A18" s="483" t="s">
        <v>586</v>
      </c>
      <c r="B18" s="484" t="s">
        <v>587</v>
      </c>
      <c r="C18" s="669">
        <f t="shared" si="0"/>
        <v>14040149494.587902</v>
      </c>
      <c r="D18" s="658">
        <v>12857123707.562401</v>
      </c>
      <c r="E18" s="658">
        <v>238784450.42960012</v>
      </c>
      <c r="F18" s="658">
        <v>0</v>
      </c>
      <c r="G18" s="658">
        <v>0</v>
      </c>
      <c r="H18" s="658">
        <v>926246301.04790139</v>
      </c>
      <c r="I18" s="658">
        <v>118401391.88029994</v>
      </c>
      <c r="J18" s="658">
        <v>84976854.817700043</v>
      </c>
      <c r="K18" s="658">
        <v>0</v>
      </c>
      <c r="L18" s="658">
        <v>256555678.91379991</v>
      </c>
      <c r="M18" s="658">
        <v>21960302.225299999</v>
      </c>
      <c r="N18" s="658">
        <v>29546893.726000007</v>
      </c>
      <c r="O18" s="658">
        <v>33317270.739899997</v>
      </c>
      <c r="P18" s="658">
        <v>41478798.850900002</v>
      </c>
      <c r="Q18" s="658">
        <v>50263872.408799969</v>
      </c>
      <c r="R18" s="658">
        <v>31003327.541700017</v>
      </c>
      <c r="S18" s="658">
        <v>1912763.7715999999</v>
      </c>
      <c r="T18" s="658">
        <v>223807.0638</v>
      </c>
      <c r="U18" s="658">
        <v>0</v>
      </c>
      <c r="V18" s="658">
        <v>3208.2741999999998</v>
      </c>
      <c r="W18" s="658">
        <v>0</v>
      </c>
      <c r="X18" s="658">
        <v>1337.3554999999999</v>
      </c>
      <c r="Y18" s="658">
        <v>0</v>
      </c>
      <c r="Z18" s="658">
        <v>208314.41959999999</v>
      </c>
      <c r="AA18" s="658">
        <v>0</v>
      </c>
    </row>
    <row r="19" spans="1:27">
      <c r="A19" s="486" t="s">
        <v>588</v>
      </c>
      <c r="B19" s="485" t="s">
        <v>589</v>
      </c>
      <c r="C19" s="669">
        <f t="shared" si="0"/>
        <v>29057334023.984406</v>
      </c>
      <c r="D19" s="658">
        <v>26862922782.566948</v>
      </c>
      <c r="E19" s="658">
        <v>344101590.96581781</v>
      </c>
      <c r="F19" s="658">
        <v>0</v>
      </c>
      <c r="G19" s="658">
        <v>0</v>
      </c>
      <c r="H19" s="658">
        <v>1557505764.3548722</v>
      </c>
      <c r="I19" s="658">
        <v>160880353.874015</v>
      </c>
      <c r="J19" s="658">
        <v>100112270.42053495</v>
      </c>
      <c r="K19" s="658">
        <v>0</v>
      </c>
      <c r="L19" s="658">
        <v>630969629.35469711</v>
      </c>
      <c r="M19" s="658">
        <v>49193979.934733987</v>
      </c>
      <c r="N19" s="658">
        <v>63674371.070242979</v>
      </c>
      <c r="O19" s="658">
        <v>52657927.984455012</v>
      </c>
      <c r="P19" s="658">
        <v>43866866.292345993</v>
      </c>
      <c r="Q19" s="658">
        <v>71544984.542513013</v>
      </c>
      <c r="R19" s="658">
        <v>71270492.455996007</v>
      </c>
      <c r="S19" s="658">
        <v>205726335.11132118</v>
      </c>
      <c r="T19" s="658">
        <v>5935847.7078859992</v>
      </c>
      <c r="U19" s="658">
        <v>79262.574387000001</v>
      </c>
      <c r="V19" s="658">
        <v>243195.32579900001</v>
      </c>
      <c r="W19" s="658">
        <v>0</v>
      </c>
      <c r="X19" s="658">
        <v>207570.04449900001</v>
      </c>
      <c r="Y19" s="658">
        <v>0</v>
      </c>
      <c r="Z19" s="658">
        <v>2668874.959948</v>
      </c>
      <c r="AA19" s="658">
        <v>2512201.4177540001</v>
      </c>
    </row>
    <row r="20" spans="1:27">
      <c r="A20" s="483" t="s">
        <v>590</v>
      </c>
      <c r="B20" s="484" t="s">
        <v>591</v>
      </c>
      <c r="C20" s="669">
        <f t="shared" si="0"/>
        <v>19368455443.824238</v>
      </c>
      <c r="D20" s="658">
        <v>17927179272.091312</v>
      </c>
      <c r="E20" s="658">
        <v>192723953.78156799</v>
      </c>
      <c r="F20" s="658">
        <v>0</v>
      </c>
      <c r="G20" s="658">
        <v>0</v>
      </c>
      <c r="H20" s="658">
        <v>904561619.07416201</v>
      </c>
      <c r="I20" s="658">
        <v>113497120.36059102</v>
      </c>
      <c r="J20" s="658">
        <v>65591095.112599999</v>
      </c>
      <c r="K20" s="658">
        <v>0</v>
      </c>
      <c r="L20" s="658">
        <v>529137879.05951566</v>
      </c>
      <c r="M20" s="658">
        <v>36073676.359850995</v>
      </c>
      <c r="N20" s="658">
        <v>51611425.911854997</v>
      </c>
      <c r="O20" s="658">
        <v>40247468.955472007</v>
      </c>
      <c r="P20" s="658">
        <v>27034358.096577995</v>
      </c>
      <c r="Q20" s="658">
        <v>47923957.849192008</v>
      </c>
      <c r="R20" s="658">
        <v>53050748.864603981</v>
      </c>
      <c r="S20" s="658">
        <v>224008906.17873991</v>
      </c>
      <c r="T20" s="658">
        <v>7576673.5992479986</v>
      </c>
      <c r="U20" s="658">
        <v>72314.099998999998</v>
      </c>
      <c r="V20" s="658">
        <v>243195.32579900001</v>
      </c>
      <c r="W20" s="658">
        <v>0</v>
      </c>
      <c r="X20" s="658">
        <v>207570.04449900001</v>
      </c>
      <c r="Y20" s="658">
        <v>0</v>
      </c>
      <c r="Z20" s="658">
        <v>4209517.3256989997</v>
      </c>
      <c r="AA20" s="658">
        <v>2619333.4177529998</v>
      </c>
    </row>
    <row r="21" spans="1:27">
      <c r="A21" s="482">
        <v>1.4</v>
      </c>
      <c r="B21" s="481" t="s">
        <v>680</v>
      </c>
      <c r="C21" s="669">
        <f t="shared" si="0"/>
        <v>170690709.79371989</v>
      </c>
      <c r="D21" s="658">
        <v>151639076.15821987</v>
      </c>
      <c r="E21" s="658">
        <v>2344965.0460000006</v>
      </c>
      <c r="F21" s="658">
        <v>0</v>
      </c>
      <c r="G21" s="658">
        <v>0</v>
      </c>
      <c r="H21" s="658">
        <v>15882116.2075</v>
      </c>
      <c r="I21" s="658">
        <v>6139744.6310000001</v>
      </c>
      <c r="J21" s="658">
        <v>991792.0554999999</v>
      </c>
      <c r="K21" s="658">
        <v>0</v>
      </c>
      <c r="L21" s="658">
        <v>3169517.4279999998</v>
      </c>
      <c r="M21" s="658">
        <v>0</v>
      </c>
      <c r="N21" s="658">
        <v>173582.64300000001</v>
      </c>
      <c r="O21" s="658">
        <v>1383377.3639999998</v>
      </c>
      <c r="P21" s="658">
        <v>273695.30099999998</v>
      </c>
      <c r="Q21" s="658">
        <v>140981.56</v>
      </c>
      <c r="R21" s="658">
        <v>0</v>
      </c>
      <c r="S21" s="658">
        <v>0</v>
      </c>
      <c r="T21" s="658">
        <v>0</v>
      </c>
      <c r="U21" s="658">
        <v>0</v>
      </c>
      <c r="V21" s="658">
        <v>0</v>
      </c>
      <c r="W21" s="658">
        <v>0</v>
      </c>
      <c r="X21" s="658">
        <v>0</v>
      </c>
      <c r="Y21" s="658">
        <v>0</v>
      </c>
      <c r="Z21" s="658">
        <v>0</v>
      </c>
      <c r="AA21" s="658">
        <v>0</v>
      </c>
    </row>
    <row r="22" spans="1:27" ht="13.5" thickBot="1">
      <c r="A22" s="480">
        <v>1.5</v>
      </c>
      <c r="B22" s="479" t="s">
        <v>681</v>
      </c>
      <c r="C22" s="669">
        <f t="shared" si="0"/>
        <v>2008725.0268000001</v>
      </c>
      <c r="D22" s="658">
        <v>2008725.0268000001</v>
      </c>
      <c r="E22" s="658">
        <v>0</v>
      </c>
      <c r="F22" s="658">
        <v>0</v>
      </c>
      <c r="G22" s="658">
        <v>0</v>
      </c>
      <c r="H22" s="658">
        <v>0</v>
      </c>
      <c r="I22" s="658">
        <v>0</v>
      </c>
      <c r="J22" s="658">
        <v>0</v>
      </c>
      <c r="K22" s="658">
        <v>0</v>
      </c>
      <c r="L22" s="658">
        <v>0</v>
      </c>
      <c r="M22" s="658">
        <v>0</v>
      </c>
      <c r="N22" s="658">
        <v>0</v>
      </c>
      <c r="O22" s="658">
        <v>0</v>
      </c>
      <c r="P22" s="658">
        <v>0</v>
      </c>
      <c r="Q22" s="658">
        <v>0</v>
      </c>
      <c r="R22" s="658">
        <v>0</v>
      </c>
      <c r="S22" s="658">
        <v>0</v>
      </c>
      <c r="T22" s="658">
        <v>0</v>
      </c>
      <c r="U22" s="658">
        <v>0</v>
      </c>
      <c r="V22" s="658">
        <v>0</v>
      </c>
      <c r="W22" s="658">
        <v>0</v>
      </c>
      <c r="X22" s="658">
        <v>0</v>
      </c>
      <c r="Y22" s="658">
        <v>0</v>
      </c>
      <c r="Z22" s="658">
        <v>0</v>
      </c>
      <c r="AA22" s="658">
        <v>0</v>
      </c>
    </row>
    <row r="23" spans="1:27">
      <c r="C23" s="672"/>
      <c r="D23" s="672"/>
      <c r="E23" s="672"/>
      <c r="F23" s="672"/>
      <c r="G23" s="672"/>
      <c r="H23" s="672"/>
      <c r="I23" s="672"/>
      <c r="J23" s="672"/>
      <c r="K23" s="672"/>
      <c r="L23" s="672"/>
      <c r="M23" s="672"/>
      <c r="N23" s="672"/>
      <c r="O23" s="672"/>
      <c r="P23" s="672"/>
      <c r="Q23" s="672"/>
      <c r="R23" s="672"/>
      <c r="S23" s="672"/>
      <c r="T23" s="672"/>
      <c r="U23" s="672"/>
      <c r="V23" s="672"/>
      <c r="W23" s="672"/>
      <c r="X23" s="672"/>
      <c r="Y23" s="672"/>
      <c r="Z23" s="672"/>
      <c r="AA23" s="672"/>
    </row>
    <row r="24" spans="1:27">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L35"/>
  <sheetViews>
    <sheetView showGridLines="0" zoomScale="70" zoomScaleNormal="70" workbookViewId="0">
      <selection activeCell="C7" sqref="C7:L33"/>
    </sheetView>
  </sheetViews>
  <sheetFormatPr defaultColWidth="9.28515625" defaultRowHeight="12.75"/>
  <cols>
    <col min="1" max="1" width="11.7109375" style="453" bestFit="1" customWidth="1"/>
    <col min="2" max="2" width="93.42578125" style="453" customWidth="1"/>
    <col min="3" max="3" width="14.7109375" style="453" customWidth="1"/>
    <col min="4" max="5" width="16.140625" style="453" customWidth="1"/>
    <col min="6" max="6" width="16.140625" style="470" customWidth="1"/>
    <col min="7" max="7" width="25.28515625" style="470" customWidth="1"/>
    <col min="8" max="8" width="16.140625" style="453" customWidth="1"/>
    <col min="9" max="11" width="16.140625" style="470" customWidth="1"/>
    <col min="12" max="12" width="26.28515625" style="470" customWidth="1"/>
    <col min="13" max="16384" width="9.28515625" style="453"/>
  </cols>
  <sheetData>
    <row r="1" spans="1:12" ht="13.5">
      <c r="A1" s="352" t="s">
        <v>108</v>
      </c>
      <c r="B1" s="277" t="str">
        <f>Info!C2</f>
        <v>სს თიბისი ბანკი</v>
      </c>
      <c r="F1" s="453"/>
      <c r="G1" s="453"/>
      <c r="I1" s="453"/>
      <c r="J1" s="453"/>
      <c r="K1" s="453"/>
      <c r="L1" s="453"/>
    </row>
    <row r="2" spans="1:12">
      <c r="A2" s="352" t="s">
        <v>109</v>
      </c>
      <c r="B2" s="355">
        <f>'1. key ratios'!B2</f>
        <v>45199</v>
      </c>
      <c r="F2" s="453"/>
      <c r="G2" s="453"/>
      <c r="I2" s="453"/>
      <c r="J2" s="453"/>
      <c r="K2" s="453"/>
      <c r="L2" s="453"/>
    </row>
    <row r="3" spans="1:12">
      <c r="A3" s="354" t="s">
        <v>594</v>
      </c>
      <c r="F3" s="453"/>
      <c r="G3" s="453"/>
      <c r="I3" s="453"/>
      <c r="J3" s="453"/>
      <c r="K3" s="453"/>
      <c r="L3" s="453"/>
    </row>
    <row r="4" spans="1:12">
      <c r="F4" s="453"/>
      <c r="G4" s="453"/>
      <c r="I4" s="453"/>
      <c r="J4" s="453"/>
      <c r="K4" s="453"/>
      <c r="L4" s="453"/>
    </row>
    <row r="5" spans="1:12" ht="37.5" customHeight="1">
      <c r="A5" s="760" t="s">
        <v>595</v>
      </c>
      <c r="B5" s="761"/>
      <c r="C5" s="809" t="s">
        <v>596</v>
      </c>
      <c r="D5" s="810"/>
      <c r="E5" s="810"/>
      <c r="F5" s="810"/>
      <c r="G5" s="810"/>
      <c r="H5" s="809" t="s">
        <v>907</v>
      </c>
      <c r="I5" s="811"/>
      <c r="J5" s="811"/>
      <c r="K5" s="811"/>
      <c r="L5" s="812"/>
    </row>
    <row r="6" spans="1:12" ht="39.4" customHeight="1">
      <c r="A6" s="764"/>
      <c r="B6" s="765"/>
      <c r="C6" s="359"/>
      <c r="D6" s="451" t="s">
        <v>892</v>
      </c>
      <c r="E6" s="451" t="s">
        <v>891</v>
      </c>
      <c r="F6" s="451" t="s">
        <v>890</v>
      </c>
      <c r="G6" s="451" t="s">
        <v>889</v>
      </c>
      <c r="H6" s="471"/>
      <c r="I6" s="451" t="s">
        <v>892</v>
      </c>
      <c r="J6" s="451" t="s">
        <v>891</v>
      </c>
      <c r="K6" s="451" t="s">
        <v>890</v>
      </c>
      <c r="L6" s="451" t="s">
        <v>889</v>
      </c>
    </row>
    <row r="7" spans="1:12">
      <c r="A7" s="443">
        <v>1</v>
      </c>
      <c r="B7" s="456" t="s">
        <v>518</v>
      </c>
      <c r="C7" s="673">
        <v>275422643.06480902</v>
      </c>
      <c r="D7" s="673">
        <v>252169234.620184</v>
      </c>
      <c r="E7" s="673">
        <v>20466012.782690998</v>
      </c>
      <c r="F7" s="673">
        <v>2787395.661934</v>
      </c>
      <c r="G7" s="673">
        <v>0</v>
      </c>
      <c r="H7" s="673">
        <v>7515426.1465000017</v>
      </c>
      <c r="I7" s="673">
        <v>2632854.7230000026</v>
      </c>
      <c r="J7" s="673">
        <v>3024343.8812999991</v>
      </c>
      <c r="K7" s="673">
        <v>1858227.5421999998</v>
      </c>
      <c r="L7" s="673">
        <v>0</v>
      </c>
    </row>
    <row r="8" spans="1:12">
      <c r="A8" s="443">
        <v>2</v>
      </c>
      <c r="B8" s="456" t="s">
        <v>519</v>
      </c>
      <c r="C8" s="673">
        <v>376446976.77623618</v>
      </c>
      <c r="D8" s="673">
        <v>362775770.64541417</v>
      </c>
      <c r="E8" s="673">
        <v>11959311.231590005</v>
      </c>
      <c r="F8" s="673">
        <v>1711894.8992320001</v>
      </c>
      <c r="G8" s="673">
        <v>0</v>
      </c>
      <c r="H8" s="673">
        <v>3397172.4964000001</v>
      </c>
      <c r="I8" s="673">
        <v>1439473.7252999998</v>
      </c>
      <c r="J8" s="673">
        <v>1005882.1823000001</v>
      </c>
      <c r="K8" s="673">
        <v>958181.90789999999</v>
      </c>
      <c r="L8" s="673">
        <v>-6365.3190999999997</v>
      </c>
    </row>
    <row r="9" spans="1:12">
      <c r="A9" s="443">
        <v>3</v>
      </c>
      <c r="B9" s="456" t="s">
        <v>868</v>
      </c>
      <c r="C9" s="673">
        <v>121404593.47676586</v>
      </c>
      <c r="D9" s="673">
        <v>120645802.03788885</v>
      </c>
      <c r="E9" s="673">
        <v>411040.36270200007</v>
      </c>
      <c r="F9" s="673">
        <v>347751.07617499999</v>
      </c>
      <c r="G9" s="673">
        <v>0</v>
      </c>
      <c r="H9" s="673">
        <v>733835.07700000005</v>
      </c>
      <c r="I9" s="673">
        <v>412314.63220000011</v>
      </c>
      <c r="J9" s="673">
        <v>43769.154700000006</v>
      </c>
      <c r="K9" s="673">
        <v>277751.29009999998</v>
      </c>
      <c r="L9" s="673">
        <v>0</v>
      </c>
    </row>
    <row r="10" spans="1:12">
      <c r="A10" s="443">
        <v>4</v>
      </c>
      <c r="B10" s="456" t="s">
        <v>520</v>
      </c>
      <c r="C10" s="673">
        <v>912036564.15480089</v>
      </c>
      <c r="D10" s="673">
        <v>791901471.78354788</v>
      </c>
      <c r="E10" s="673">
        <v>93770383.615864992</v>
      </c>
      <c r="F10" s="673">
        <v>26364708.755387999</v>
      </c>
      <c r="G10" s="673">
        <v>0</v>
      </c>
      <c r="H10" s="673">
        <v>12472783.205600003</v>
      </c>
      <c r="I10" s="673">
        <v>2318010.9526</v>
      </c>
      <c r="J10" s="673">
        <v>149602.8786</v>
      </c>
      <c r="K10" s="673">
        <v>10005169.374400003</v>
      </c>
      <c r="L10" s="673">
        <v>0</v>
      </c>
    </row>
    <row r="11" spans="1:12">
      <c r="A11" s="443">
        <v>5</v>
      </c>
      <c r="B11" s="456" t="s">
        <v>521</v>
      </c>
      <c r="C11" s="673">
        <v>1046379903.8806839</v>
      </c>
      <c r="D11" s="673">
        <v>974207406.04861498</v>
      </c>
      <c r="E11" s="673">
        <v>43535497.292809993</v>
      </c>
      <c r="F11" s="673">
        <v>28637000.539259002</v>
      </c>
      <c r="G11" s="673">
        <v>0</v>
      </c>
      <c r="H11" s="673">
        <v>7486249.612999999</v>
      </c>
      <c r="I11" s="673">
        <v>2333922.3061999991</v>
      </c>
      <c r="J11" s="673">
        <v>510260.16409999994</v>
      </c>
      <c r="K11" s="673">
        <v>4642067.1426999997</v>
      </c>
      <c r="L11" s="673">
        <v>0</v>
      </c>
    </row>
    <row r="12" spans="1:12">
      <c r="A12" s="443">
        <v>6</v>
      </c>
      <c r="B12" s="456" t="s">
        <v>522</v>
      </c>
      <c r="C12" s="673">
        <v>388061227.81675804</v>
      </c>
      <c r="D12" s="673">
        <v>331246356.03567505</v>
      </c>
      <c r="E12" s="673">
        <v>20349991.173602011</v>
      </c>
      <c r="F12" s="673">
        <v>36463543.251941994</v>
      </c>
      <c r="G12" s="673">
        <v>1337.3555389999999</v>
      </c>
      <c r="H12" s="673">
        <v>21451226.043299999</v>
      </c>
      <c r="I12" s="673">
        <v>1855755.0633999999</v>
      </c>
      <c r="J12" s="673">
        <v>1789231.2553000005</v>
      </c>
      <c r="K12" s="673">
        <v>17820327.167199999</v>
      </c>
      <c r="L12" s="673">
        <v>-14087.4426</v>
      </c>
    </row>
    <row r="13" spans="1:12">
      <c r="A13" s="443">
        <v>7</v>
      </c>
      <c r="B13" s="456" t="s">
        <v>523</v>
      </c>
      <c r="C13" s="673">
        <v>670647714.6629622</v>
      </c>
      <c r="D13" s="673">
        <v>632900466.70094216</v>
      </c>
      <c r="E13" s="673">
        <v>19720868.491732001</v>
      </c>
      <c r="F13" s="673">
        <v>18026379.470288001</v>
      </c>
      <c r="G13" s="673">
        <v>0</v>
      </c>
      <c r="H13" s="673">
        <v>8242002.6001000013</v>
      </c>
      <c r="I13" s="673">
        <v>2325939.8403000003</v>
      </c>
      <c r="J13" s="673">
        <v>1636240.9586000002</v>
      </c>
      <c r="K13" s="673">
        <v>4279821.8012000006</v>
      </c>
      <c r="L13" s="673">
        <v>0</v>
      </c>
    </row>
    <row r="14" spans="1:12">
      <c r="A14" s="443">
        <v>8</v>
      </c>
      <c r="B14" s="456" t="s">
        <v>524</v>
      </c>
      <c r="C14" s="673">
        <v>848715479.21393526</v>
      </c>
      <c r="D14" s="673">
        <v>808767788.17853522</v>
      </c>
      <c r="E14" s="673">
        <v>25865334.005046003</v>
      </c>
      <c r="F14" s="673">
        <v>13874042.610794999</v>
      </c>
      <c r="G14" s="673">
        <v>208314.419559</v>
      </c>
      <c r="H14" s="673">
        <v>11156627.478899997</v>
      </c>
      <c r="I14" s="673">
        <v>3417411.4433999979</v>
      </c>
      <c r="J14" s="673">
        <v>2619629.2719999989</v>
      </c>
      <c r="K14" s="673">
        <v>5119586.7634999994</v>
      </c>
      <c r="L14" s="673">
        <v>0</v>
      </c>
    </row>
    <row r="15" spans="1:12">
      <c r="A15" s="443">
        <v>9</v>
      </c>
      <c r="B15" s="456" t="s">
        <v>525</v>
      </c>
      <c r="C15" s="673">
        <v>440579308.96873409</v>
      </c>
      <c r="D15" s="673">
        <v>405519031.62395209</v>
      </c>
      <c r="E15" s="673">
        <v>16416168.679025998</v>
      </c>
      <c r="F15" s="673">
        <v>18634593.566835996</v>
      </c>
      <c r="G15" s="673">
        <v>9515.0989200000004</v>
      </c>
      <c r="H15" s="673">
        <v>6863745.1464999998</v>
      </c>
      <c r="I15" s="673">
        <v>1295669.4978</v>
      </c>
      <c r="J15" s="673">
        <v>563316.24899999995</v>
      </c>
      <c r="K15" s="673">
        <v>5004759.3969000001</v>
      </c>
      <c r="L15" s="673">
        <v>2.8E-3</v>
      </c>
    </row>
    <row r="16" spans="1:12">
      <c r="A16" s="443">
        <v>10</v>
      </c>
      <c r="B16" s="456" t="s">
        <v>526</v>
      </c>
      <c r="C16" s="673">
        <v>178613138.56647199</v>
      </c>
      <c r="D16" s="673">
        <v>172015981.04041299</v>
      </c>
      <c r="E16" s="673">
        <v>5169730.8485949999</v>
      </c>
      <c r="F16" s="673">
        <v>1427426.6774640002</v>
      </c>
      <c r="G16" s="673">
        <v>0</v>
      </c>
      <c r="H16" s="673">
        <v>1801031.9819999998</v>
      </c>
      <c r="I16" s="673">
        <v>714983.11550000019</v>
      </c>
      <c r="J16" s="673">
        <v>356085.86039999989</v>
      </c>
      <c r="K16" s="673">
        <v>729963.00609999988</v>
      </c>
      <c r="L16" s="673">
        <v>0</v>
      </c>
    </row>
    <row r="17" spans="1:12">
      <c r="A17" s="443">
        <v>11</v>
      </c>
      <c r="B17" s="456" t="s">
        <v>527</v>
      </c>
      <c r="C17" s="673">
        <v>217563432.39616901</v>
      </c>
      <c r="D17" s="673">
        <v>192599323.27331901</v>
      </c>
      <c r="E17" s="673">
        <v>18575179.724218</v>
      </c>
      <c r="F17" s="673">
        <v>6388929.3986319983</v>
      </c>
      <c r="G17" s="673">
        <v>0</v>
      </c>
      <c r="H17" s="673">
        <v>4167266.0236999989</v>
      </c>
      <c r="I17" s="673">
        <v>969869.64879999985</v>
      </c>
      <c r="J17" s="673">
        <v>1787207.1644999993</v>
      </c>
      <c r="K17" s="673">
        <v>1410189.2104</v>
      </c>
      <c r="L17" s="673">
        <v>0</v>
      </c>
    </row>
    <row r="18" spans="1:12">
      <c r="A18" s="443">
        <v>12</v>
      </c>
      <c r="B18" s="456" t="s">
        <v>528</v>
      </c>
      <c r="C18" s="673">
        <v>1307849998.2568634</v>
      </c>
      <c r="D18" s="673">
        <v>1194956968.8076344</v>
      </c>
      <c r="E18" s="673">
        <v>79598786.515055969</v>
      </c>
      <c r="F18" s="673">
        <v>33294242.93417301</v>
      </c>
      <c r="G18" s="673">
        <v>0</v>
      </c>
      <c r="H18" s="673">
        <v>22798575.178000003</v>
      </c>
      <c r="I18" s="673">
        <v>4780479.1823000023</v>
      </c>
      <c r="J18" s="673">
        <v>5137002.0671999995</v>
      </c>
      <c r="K18" s="673">
        <v>12881093.928499999</v>
      </c>
      <c r="L18" s="673">
        <v>0</v>
      </c>
    </row>
    <row r="19" spans="1:12">
      <c r="A19" s="443">
        <v>13</v>
      </c>
      <c r="B19" s="456" t="s">
        <v>529</v>
      </c>
      <c r="C19" s="673">
        <v>584448436.88164091</v>
      </c>
      <c r="D19" s="673">
        <v>540618934.459741</v>
      </c>
      <c r="E19" s="673">
        <v>32341999.107034016</v>
      </c>
      <c r="F19" s="673">
        <v>11487503.314866001</v>
      </c>
      <c r="G19" s="673">
        <v>0</v>
      </c>
      <c r="H19" s="673">
        <v>7586868.0592000009</v>
      </c>
      <c r="I19" s="673">
        <v>2016949.9246</v>
      </c>
      <c r="J19" s="673">
        <v>1912604.9284000008</v>
      </c>
      <c r="K19" s="673">
        <v>3657313.2061999999</v>
      </c>
      <c r="L19" s="673">
        <v>0</v>
      </c>
    </row>
    <row r="20" spans="1:12">
      <c r="A20" s="443">
        <v>14</v>
      </c>
      <c r="B20" s="456" t="s">
        <v>530</v>
      </c>
      <c r="C20" s="673">
        <v>1174096147.4588401</v>
      </c>
      <c r="D20" s="673">
        <v>1049378546.3864051</v>
      </c>
      <c r="E20" s="673">
        <v>102595160.73936397</v>
      </c>
      <c r="F20" s="673">
        <v>22122440.333071001</v>
      </c>
      <c r="G20" s="673">
        <v>0</v>
      </c>
      <c r="H20" s="673">
        <v>8357721.9281000011</v>
      </c>
      <c r="I20" s="673">
        <v>2667147.3937000018</v>
      </c>
      <c r="J20" s="673">
        <v>1704140.5777</v>
      </c>
      <c r="K20" s="673">
        <v>3986433.9566999995</v>
      </c>
      <c r="L20" s="673">
        <v>0</v>
      </c>
    </row>
    <row r="21" spans="1:12">
      <c r="A21" s="443">
        <v>15</v>
      </c>
      <c r="B21" s="456" t="s">
        <v>531</v>
      </c>
      <c r="C21" s="673">
        <v>389472661.19679481</v>
      </c>
      <c r="D21" s="673">
        <v>351013252.9734928</v>
      </c>
      <c r="E21" s="673">
        <v>30333010.859274998</v>
      </c>
      <c r="F21" s="673">
        <v>8126397.364027</v>
      </c>
      <c r="G21" s="673">
        <v>0</v>
      </c>
      <c r="H21" s="673">
        <v>4644365.6891000001</v>
      </c>
      <c r="I21" s="673">
        <v>1283470.1824999996</v>
      </c>
      <c r="J21" s="673">
        <v>1097609.8396000001</v>
      </c>
      <c r="K21" s="673">
        <v>2263285.6670000004</v>
      </c>
      <c r="L21" s="673">
        <v>0</v>
      </c>
    </row>
    <row r="22" spans="1:12">
      <c r="A22" s="443">
        <v>16</v>
      </c>
      <c r="B22" s="456" t="s">
        <v>532</v>
      </c>
      <c r="C22" s="673">
        <v>192042592.49043494</v>
      </c>
      <c r="D22" s="673">
        <v>177164210.56871596</v>
      </c>
      <c r="E22" s="673">
        <v>14312345.221996998</v>
      </c>
      <c r="F22" s="673">
        <v>566036.69972199993</v>
      </c>
      <c r="G22" s="673">
        <v>0</v>
      </c>
      <c r="H22" s="673">
        <v>2678705.3950000005</v>
      </c>
      <c r="I22" s="673">
        <v>1324258.4843000004</v>
      </c>
      <c r="J22" s="673">
        <v>825146.89590000012</v>
      </c>
      <c r="K22" s="673">
        <v>529300.0148</v>
      </c>
      <c r="L22" s="673">
        <v>0</v>
      </c>
    </row>
    <row r="23" spans="1:12">
      <c r="A23" s="443">
        <v>17</v>
      </c>
      <c r="B23" s="456" t="s">
        <v>533</v>
      </c>
      <c r="C23" s="673">
        <v>287750225.559237</v>
      </c>
      <c r="D23" s="673">
        <v>251044312.737865</v>
      </c>
      <c r="E23" s="673">
        <v>32922718.050505999</v>
      </c>
      <c r="F23" s="673">
        <v>3783194.7708660001</v>
      </c>
      <c r="G23" s="673">
        <v>0</v>
      </c>
      <c r="H23" s="673">
        <v>1109533.7793999999</v>
      </c>
      <c r="I23" s="673">
        <v>545488.26949999994</v>
      </c>
      <c r="J23" s="673">
        <v>105154.66219999999</v>
      </c>
      <c r="K23" s="673">
        <v>458890.84769999998</v>
      </c>
      <c r="L23" s="673">
        <v>0</v>
      </c>
    </row>
    <row r="24" spans="1:12">
      <c r="A24" s="443">
        <v>18</v>
      </c>
      <c r="B24" s="456" t="s">
        <v>534</v>
      </c>
      <c r="C24" s="673">
        <v>1001395696.4678229</v>
      </c>
      <c r="D24" s="673">
        <v>965829302.58785093</v>
      </c>
      <c r="E24" s="673">
        <v>34299020.769128993</v>
      </c>
      <c r="F24" s="673">
        <v>1267373.110843</v>
      </c>
      <c r="G24" s="673">
        <v>0</v>
      </c>
      <c r="H24" s="673">
        <v>2996227.1274999995</v>
      </c>
      <c r="I24" s="673">
        <v>2716661.1932999995</v>
      </c>
      <c r="J24" s="673">
        <v>114053.10379999997</v>
      </c>
      <c r="K24" s="673">
        <v>165512.83039999998</v>
      </c>
      <c r="L24" s="673">
        <v>0</v>
      </c>
    </row>
    <row r="25" spans="1:12">
      <c r="A25" s="443">
        <v>19</v>
      </c>
      <c r="B25" s="456" t="s">
        <v>535</v>
      </c>
      <c r="C25" s="673">
        <v>95343201.640548006</v>
      </c>
      <c r="D25" s="673">
        <v>91912945.402710006</v>
      </c>
      <c r="E25" s="673">
        <v>2523846.0184329995</v>
      </c>
      <c r="F25" s="673">
        <v>906410.2194050001</v>
      </c>
      <c r="G25" s="673">
        <v>0</v>
      </c>
      <c r="H25" s="673">
        <v>1521121.4260999998</v>
      </c>
      <c r="I25" s="673">
        <v>681322.35649999965</v>
      </c>
      <c r="J25" s="673">
        <v>269111.7548</v>
      </c>
      <c r="K25" s="673">
        <v>570687.31480000005</v>
      </c>
      <c r="L25" s="673">
        <v>0</v>
      </c>
    </row>
    <row r="26" spans="1:12">
      <c r="A26" s="443">
        <v>20</v>
      </c>
      <c r="B26" s="456" t="s">
        <v>536</v>
      </c>
      <c r="C26" s="673">
        <v>589674162.72131205</v>
      </c>
      <c r="D26" s="673">
        <v>559111007.07055306</v>
      </c>
      <c r="E26" s="673">
        <v>28113726.397248</v>
      </c>
      <c r="F26" s="673">
        <v>2449429.253511</v>
      </c>
      <c r="G26" s="673">
        <v>0</v>
      </c>
      <c r="H26" s="673">
        <v>4632878.8416999998</v>
      </c>
      <c r="I26" s="673">
        <v>1993534.3297999997</v>
      </c>
      <c r="J26" s="673">
        <v>1298695.0424999997</v>
      </c>
      <c r="K26" s="673">
        <v>1340649.4694000001</v>
      </c>
      <c r="L26" s="673">
        <v>0</v>
      </c>
    </row>
    <row r="27" spans="1:12">
      <c r="A27" s="443">
        <v>21</v>
      </c>
      <c r="B27" s="456" t="s">
        <v>537</v>
      </c>
      <c r="C27" s="673">
        <v>73015452.784118012</v>
      </c>
      <c r="D27" s="673">
        <v>72220443.390258014</v>
      </c>
      <c r="E27" s="673">
        <v>578090.29444999993</v>
      </c>
      <c r="F27" s="673">
        <v>216919.09940999997</v>
      </c>
      <c r="G27" s="673">
        <v>0</v>
      </c>
      <c r="H27" s="673">
        <v>619589.79140000022</v>
      </c>
      <c r="I27" s="673">
        <v>336378.12220000022</v>
      </c>
      <c r="J27" s="673">
        <v>122035.66389999999</v>
      </c>
      <c r="K27" s="673">
        <v>161176.00530000002</v>
      </c>
      <c r="L27" s="673">
        <v>0</v>
      </c>
    </row>
    <row r="28" spans="1:12">
      <c r="A28" s="443">
        <v>22</v>
      </c>
      <c r="B28" s="456" t="s">
        <v>538</v>
      </c>
      <c r="C28" s="673">
        <v>100105152.408739</v>
      </c>
      <c r="D28" s="673">
        <v>97657132.030065</v>
      </c>
      <c r="E28" s="673">
        <v>1596549.2086300005</v>
      </c>
      <c r="F28" s="673">
        <v>851471.17004400003</v>
      </c>
      <c r="G28" s="673">
        <v>0</v>
      </c>
      <c r="H28" s="673">
        <v>1045213.3121000002</v>
      </c>
      <c r="I28" s="673">
        <v>484807.31310000009</v>
      </c>
      <c r="J28" s="673">
        <v>269674.05799999996</v>
      </c>
      <c r="K28" s="673">
        <v>290731.94100000005</v>
      </c>
      <c r="L28" s="673">
        <v>0</v>
      </c>
    </row>
    <row r="29" spans="1:12">
      <c r="A29" s="443">
        <v>23</v>
      </c>
      <c r="B29" s="456" t="s">
        <v>539</v>
      </c>
      <c r="C29" s="673">
        <v>3923763748.7927337</v>
      </c>
      <c r="D29" s="673">
        <v>3553738419.1355667</v>
      </c>
      <c r="E29" s="673">
        <v>314678543.84069288</v>
      </c>
      <c r="F29" s="673">
        <v>55346785.816474013</v>
      </c>
      <c r="G29" s="673">
        <v>0</v>
      </c>
      <c r="H29" s="673">
        <v>76462613.636300057</v>
      </c>
      <c r="I29" s="673">
        <v>20015770.144199997</v>
      </c>
      <c r="J29" s="673">
        <v>29160574.956800029</v>
      </c>
      <c r="K29" s="673">
        <v>27286268.535300024</v>
      </c>
      <c r="L29" s="673">
        <v>0</v>
      </c>
    </row>
    <row r="30" spans="1:12">
      <c r="A30" s="443">
        <v>24</v>
      </c>
      <c r="B30" s="456" t="s">
        <v>540</v>
      </c>
      <c r="C30" s="673">
        <v>1138392642.2936547</v>
      </c>
      <c r="D30" s="673">
        <v>1051126025.9929258</v>
      </c>
      <c r="E30" s="673">
        <v>69172871.396824002</v>
      </c>
      <c r="F30" s="673">
        <v>18093744.903905004</v>
      </c>
      <c r="G30" s="673">
        <v>0</v>
      </c>
      <c r="H30" s="673">
        <v>27571632.4789</v>
      </c>
      <c r="I30" s="673">
        <v>8251238.9186000023</v>
      </c>
      <c r="J30" s="673">
        <v>9600565.3924000002</v>
      </c>
      <c r="K30" s="673">
        <v>9719828.1678999979</v>
      </c>
      <c r="L30" s="673">
        <v>0</v>
      </c>
    </row>
    <row r="31" spans="1:12">
      <c r="A31" s="443">
        <v>25</v>
      </c>
      <c r="B31" s="456" t="s">
        <v>541</v>
      </c>
      <c r="C31" s="673">
        <v>2668839606.8858695</v>
      </c>
      <c r="D31" s="673">
        <v>2416837301.2009525</v>
      </c>
      <c r="E31" s="673">
        <v>213618091.44035792</v>
      </c>
      <c r="F31" s="673">
        <v>38384214.24455899</v>
      </c>
      <c r="G31" s="673">
        <v>0</v>
      </c>
      <c r="H31" s="673">
        <v>66979138.637299962</v>
      </c>
      <c r="I31" s="673">
        <v>19464394.674299989</v>
      </c>
      <c r="J31" s="673">
        <v>25456054.433799993</v>
      </c>
      <c r="K31" s="673">
        <v>22058689.52919998</v>
      </c>
      <c r="L31" s="673">
        <v>0</v>
      </c>
    </row>
    <row r="32" spans="1:12">
      <c r="A32" s="443">
        <v>26</v>
      </c>
      <c r="B32" s="456" t="s">
        <v>597</v>
      </c>
      <c r="C32" s="673">
        <v>718838962.33827019</v>
      </c>
      <c r="D32" s="673">
        <v>660984898.13886011</v>
      </c>
      <c r="E32" s="673">
        <v>39165312.649917014</v>
      </c>
      <c r="F32" s="673">
        <v>18684111.359662</v>
      </c>
      <c r="G32" s="673">
        <v>4640.1898309999997</v>
      </c>
      <c r="H32" s="673">
        <v>14941351.4211</v>
      </c>
      <c r="I32" s="673">
        <v>1087815.7161999997</v>
      </c>
      <c r="J32" s="673">
        <v>2189490.8621</v>
      </c>
      <c r="K32" s="673">
        <v>11710591.740600001</v>
      </c>
      <c r="L32" s="673">
        <v>-46546.897800000006</v>
      </c>
    </row>
    <row r="33" spans="1:12">
      <c r="A33" s="443">
        <v>27</v>
      </c>
      <c r="B33" s="500" t="s">
        <v>66</v>
      </c>
      <c r="C33" s="673">
        <v>19720899671.155209</v>
      </c>
      <c r="D33" s="673">
        <v>18078342332.872082</v>
      </c>
      <c r="E33" s="673">
        <v>1272089590.7167912</v>
      </c>
      <c r="F33" s="673">
        <v>370243940.50248301</v>
      </c>
      <c r="G33" s="673">
        <v>223807.063849</v>
      </c>
      <c r="H33" s="673">
        <v>329232902.51419997</v>
      </c>
      <c r="I33" s="673">
        <v>87365921.153599977</v>
      </c>
      <c r="J33" s="673">
        <v>92747483.259900033</v>
      </c>
      <c r="K33" s="673">
        <v>149186497.75739998</v>
      </c>
      <c r="L33" s="673">
        <v>-66999.656700000007</v>
      </c>
    </row>
    <row r="35" spans="1:12">
      <c r="B35" s="499"/>
      <c r="C35" s="499"/>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K13"/>
  <sheetViews>
    <sheetView showGridLines="0" zoomScale="85" zoomScaleNormal="85" workbookViewId="0"/>
  </sheetViews>
  <sheetFormatPr defaultColWidth="8.7109375" defaultRowHeight="12"/>
  <cols>
    <col min="1" max="1" width="11.7109375" style="360" bestFit="1" customWidth="1"/>
    <col min="2" max="2" width="132" style="360" customWidth="1"/>
    <col min="3" max="11" width="28.28515625" style="360" customWidth="1"/>
    <col min="12" max="16384" width="8.7109375" style="360"/>
  </cols>
  <sheetData>
    <row r="1" spans="1:11" s="353" customFormat="1" ht="13.5">
      <c r="A1" s="352" t="s">
        <v>108</v>
      </c>
      <c r="B1" s="277" t="str">
        <f>Info!C2</f>
        <v>სს თიბისი ბანკი</v>
      </c>
      <c r="C1" s="453"/>
      <c r="D1" s="453"/>
      <c r="E1" s="453"/>
      <c r="F1" s="453"/>
      <c r="G1" s="453"/>
      <c r="H1" s="453"/>
      <c r="I1" s="453"/>
      <c r="J1" s="453"/>
      <c r="K1" s="453"/>
    </row>
    <row r="2" spans="1:11" s="353" customFormat="1" ht="12.75">
      <c r="A2" s="352" t="s">
        <v>109</v>
      </c>
      <c r="B2" s="355">
        <f>'1. key ratios'!B2</f>
        <v>45199</v>
      </c>
      <c r="C2" s="453"/>
      <c r="D2" s="453"/>
      <c r="E2" s="453"/>
      <c r="F2" s="453"/>
      <c r="G2" s="453"/>
      <c r="H2" s="453"/>
      <c r="I2" s="453"/>
      <c r="J2" s="453"/>
      <c r="K2" s="453"/>
    </row>
    <row r="3" spans="1:11" s="353" customFormat="1" ht="12.75">
      <c r="A3" s="354" t="s">
        <v>598</v>
      </c>
      <c r="B3" s="453"/>
      <c r="C3" s="453"/>
      <c r="D3" s="453"/>
      <c r="E3" s="453"/>
      <c r="F3" s="453"/>
      <c r="G3" s="453"/>
      <c r="H3" s="453"/>
      <c r="I3" s="453"/>
      <c r="J3" s="453"/>
      <c r="K3" s="453"/>
    </row>
    <row r="4" spans="1:11">
      <c r="A4" s="504"/>
      <c r="B4" s="504"/>
      <c r="C4" s="503" t="s">
        <v>502</v>
      </c>
      <c r="D4" s="503" t="s">
        <v>503</v>
      </c>
      <c r="E4" s="503" t="s">
        <v>504</v>
      </c>
      <c r="F4" s="503" t="s">
        <v>505</v>
      </c>
      <c r="G4" s="503" t="s">
        <v>506</v>
      </c>
      <c r="H4" s="503" t="s">
        <v>507</v>
      </c>
      <c r="I4" s="503" t="s">
        <v>508</v>
      </c>
      <c r="J4" s="503" t="s">
        <v>509</v>
      </c>
      <c r="K4" s="503" t="s">
        <v>510</v>
      </c>
    </row>
    <row r="5" spans="1:11" ht="103.9" customHeight="1">
      <c r="A5" s="813" t="s">
        <v>906</v>
      </c>
      <c r="B5" s="814"/>
      <c r="C5" s="502" t="s">
        <v>599</v>
      </c>
      <c r="D5" s="502" t="s">
        <v>592</v>
      </c>
      <c r="E5" s="502" t="s">
        <v>593</v>
      </c>
      <c r="F5" s="502" t="s">
        <v>905</v>
      </c>
      <c r="G5" s="502" t="s">
        <v>600</v>
      </c>
      <c r="H5" s="502" t="s">
        <v>601</v>
      </c>
      <c r="I5" s="502" t="s">
        <v>602</v>
      </c>
      <c r="J5" s="502" t="s">
        <v>603</v>
      </c>
      <c r="K5" s="502" t="s">
        <v>604</v>
      </c>
    </row>
    <row r="6" spans="1:11" ht="12.75">
      <c r="A6" s="443">
        <v>1</v>
      </c>
      <c r="B6" s="443" t="s">
        <v>605</v>
      </c>
      <c r="C6" s="658">
        <v>552374737.6036998</v>
      </c>
      <c r="D6" s="658">
        <v>169419340.84929997</v>
      </c>
      <c r="E6" s="658">
        <v>2008725.0268000001</v>
      </c>
      <c r="F6" s="658">
        <v>197965381.55040002</v>
      </c>
      <c r="G6" s="658">
        <v>13901599259.953823</v>
      </c>
      <c r="H6" s="658">
        <v>13073990.330899999</v>
      </c>
      <c r="I6" s="658">
        <v>1042898593.3494002</v>
      </c>
      <c r="J6" s="658">
        <v>823099135.58359993</v>
      </c>
      <c r="K6" s="658">
        <v>3018460506.925405</v>
      </c>
    </row>
    <row r="7" spans="1:11" ht="12.75">
      <c r="A7" s="443">
        <v>2</v>
      </c>
      <c r="B7" s="443" t="s">
        <v>606</v>
      </c>
      <c r="C7" s="658">
        <v>0</v>
      </c>
      <c r="D7" s="658">
        <v>0</v>
      </c>
      <c r="E7" s="658">
        <v>0</v>
      </c>
      <c r="F7" s="658">
        <v>0</v>
      </c>
      <c r="G7" s="658">
        <v>0</v>
      </c>
      <c r="H7" s="658">
        <v>0</v>
      </c>
      <c r="I7" s="658">
        <v>50248993.058799997</v>
      </c>
      <c r="J7" s="658">
        <v>0</v>
      </c>
      <c r="K7" s="658">
        <v>201168750.89631701</v>
      </c>
    </row>
    <row r="8" spans="1:11" ht="12.75">
      <c r="A8" s="443">
        <v>3</v>
      </c>
      <c r="B8" s="443" t="s">
        <v>570</v>
      </c>
      <c r="C8" s="658">
        <v>209356620.73610002</v>
      </c>
      <c r="D8" s="658">
        <v>11602800.822000001</v>
      </c>
      <c r="E8" s="658">
        <v>571718209.15310001</v>
      </c>
      <c r="F8" s="658">
        <v>3815498.1807000004</v>
      </c>
      <c r="G8" s="658">
        <v>1139827935.5952003</v>
      </c>
      <c r="H8" s="658">
        <v>6479.5241999999998</v>
      </c>
      <c r="I8" s="658">
        <v>419234908.68470007</v>
      </c>
      <c r="J8" s="658">
        <v>252103667.65269995</v>
      </c>
      <c r="K8" s="658">
        <v>765889927.94636238</v>
      </c>
    </row>
    <row r="9" spans="1:11" ht="12.75">
      <c r="A9" s="443">
        <v>4</v>
      </c>
      <c r="B9" s="461" t="s">
        <v>904</v>
      </c>
      <c r="C9" s="658">
        <v>308294.73249999998</v>
      </c>
      <c r="D9" s="658">
        <v>3169517.4279999998</v>
      </c>
      <c r="E9" s="658">
        <v>0</v>
      </c>
      <c r="F9" s="658">
        <v>947784.60420000006</v>
      </c>
      <c r="G9" s="658">
        <v>255479926.65499991</v>
      </c>
      <c r="H9" s="658">
        <v>0</v>
      </c>
      <c r="I9" s="658">
        <v>10099408.407500001</v>
      </c>
      <c r="J9" s="658">
        <v>26623838.861100003</v>
      </c>
      <c r="K9" s="658">
        <v>73838976.878202379</v>
      </c>
    </row>
    <row r="10" spans="1:11" ht="12.75">
      <c r="A10" s="443">
        <v>5</v>
      </c>
      <c r="B10" s="461" t="s">
        <v>903</v>
      </c>
      <c r="C10" s="658">
        <v>0</v>
      </c>
      <c r="D10" s="658">
        <v>0</v>
      </c>
      <c r="E10" s="658">
        <v>0</v>
      </c>
      <c r="F10" s="658">
        <v>0</v>
      </c>
      <c r="G10" s="658">
        <v>0</v>
      </c>
      <c r="H10" s="658">
        <v>0</v>
      </c>
      <c r="I10" s="658">
        <v>0</v>
      </c>
      <c r="J10" s="658">
        <v>0</v>
      </c>
      <c r="K10" s="658">
        <v>0</v>
      </c>
    </row>
    <row r="11" spans="1:11" ht="12.75">
      <c r="A11" s="443">
        <v>6</v>
      </c>
      <c r="B11" s="461" t="s">
        <v>902</v>
      </c>
      <c r="C11" s="658">
        <v>995602.86459999997</v>
      </c>
      <c r="D11" s="658">
        <v>108715</v>
      </c>
      <c r="E11" s="658">
        <v>0</v>
      </c>
      <c r="F11" s="658">
        <v>8006.38</v>
      </c>
      <c r="G11" s="658">
        <v>11140620.020399997</v>
      </c>
      <c r="H11" s="658">
        <v>0</v>
      </c>
      <c r="I11" s="658">
        <v>8230843.2198999999</v>
      </c>
      <c r="J11" s="658">
        <v>11585008.8248</v>
      </c>
      <c r="K11" s="658">
        <v>2808319.8230940001</v>
      </c>
    </row>
    <row r="13" spans="1:11" ht="15">
      <c r="B13" s="501"/>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V20"/>
  <sheetViews>
    <sheetView showGridLines="0" zoomScale="85" zoomScaleNormal="85" workbookViewId="0">
      <selection activeCell="A5" sqref="A5:B6"/>
    </sheetView>
  </sheetViews>
  <sheetFormatPr defaultColWidth="8.7109375" defaultRowHeight="15"/>
  <cols>
    <col min="1" max="1" width="10" style="505" bestFit="1" customWidth="1"/>
    <col min="2" max="2" width="71.7109375" style="505" customWidth="1"/>
    <col min="3" max="3" width="14.5703125" style="505" bestFit="1" customWidth="1"/>
    <col min="4" max="5" width="15.28515625" style="505" bestFit="1" customWidth="1"/>
    <col min="6" max="6" width="20.140625" style="505" bestFit="1" customWidth="1"/>
    <col min="7" max="7" width="37.7109375" style="505" bestFit="1" customWidth="1"/>
    <col min="8" max="8" width="14.5703125" style="505" bestFit="1" customWidth="1"/>
    <col min="9" max="10" width="15.28515625" style="505" bestFit="1" customWidth="1"/>
    <col min="11" max="11" width="20.140625" style="505" bestFit="1" customWidth="1"/>
    <col min="12" max="12" width="37.7109375" style="505" bestFit="1" customWidth="1"/>
    <col min="13" max="13" width="13.28515625" style="505" bestFit="1" customWidth="1"/>
    <col min="14" max="15" width="15.28515625" style="505" bestFit="1" customWidth="1"/>
    <col min="16" max="16" width="20.140625" style="505" bestFit="1" customWidth="1"/>
    <col min="17" max="17" width="37.7109375" style="505" bestFit="1" customWidth="1"/>
    <col min="18" max="18" width="18.140625" style="505" bestFit="1" customWidth="1"/>
    <col min="19" max="19" width="48.140625" style="505" bestFit="1" customWidth="1"/>
    <col min="20" max="20" width="45.85546875" style="505" bestFit="1" customWidth="1"/>
    <col min="21" max="21" width="48.140625" style="505" bestFit="1" customWidth="1"/>
    <col min="22" max="22" width="44.42578125" style="505" bestFit="1" customWidth="1"/>
    <col min="23" max="16384" width="8.7109375" style="505"/>
  </cols>
  <sheetData>
    <row r="1" spans="1:22">
      <c r="A1" s="352" t="s">
        <v>108</v>
      </c>
      <c r="B1" s="277" t="str">
        <f>Info!C2</f>
        <v>სს თიბისი ბანკი</v>
      </c>
    </row>
    <row r="2" spans="1:22">
      <c r="A2" s="352" t="s">
        <v>109</v>
      </c>
      <c r="B2" s="355">
        <f>'1. key ratios'!B2</f>
        <v>45199</v>
      </c>
    </row>
    <row r="3" spans="1:22">
      <c r="A3" s="354" t="s">
        <v>689</v>
      </c>
      <c r="B3" s="453"/>
    </row>
    <row r="4" spans="1:22">
      <c r="A4" s="354"/>
      <c r="B4" s="453"/>
    </row>
    <row r="5" spans="1:22" ht="24" customHeight="1">
      <c r="A5" s="815" t="s">
        <v>716</v>
      </c>
      <c r="B5" s="815"/>
      <c r="C5" s="817" t="s">
        <v>908</v>
      </c>
      <c r="D5" s="817"/>
      <c r="E5" s="817"/>
      <c r="F5" s="817"/>
      <c r="G5" s="817"/>
      <c r="H5" s="817" t="s">
        <v>596</v>
      </c>
      <c r="I5" s="817"/>
      <c r="J5" s="817"/>
      <c r="K5" s="817"/>
      <c r="L5" s="817"/>
      <c r="M5" s="817" t="s">
        <v>907</v>
      </c>
      <c r="N5" s="817"/>
      <c r="O5" s="817"/>
      <c r="P5" s="817"/>
      <c r="Q5" s="817"/>
      <c r="R5" s="816" t="s">
        <v>715</v>
      </c>
      <c r="S5" s="816" t="s">
        <v>719</v>
      </c>
      <c r="T5" s="816" t="s">
        <v>718</v>
      </c>
      <c r="U5" s="816" t="s">
        <v>955</v>
      </c>
      <c r="V5" s="816" t="s">
        <v>956</v>
      </c>
    </row>
    <row r="6" spans="1:22" ht="36" customHeight="1">
      <c r="A6" s="815"/>
      <c r="B6" s="815"/>
      <c r="C6" s="514"/>
      <c r="D6" s="451" t="s">
        <v>892</v>
      </c>
      <c r="E6" s="451" t="s">
        <v>891</v>
      </c>
      <c r="F6" s="451" t="s">
        <v>890</v>
      </c>
      <c r="G6" s="451" t="s">
        <v>889</v>
      </c>
      <c r="H6" s="514"/>
      <c r="I6" s="451" t="s">
        <v>892</v>
      </c>
      <c r="J6" s="451" t="s">
        <v>891</v>
      </c>
      <c r="K6" s="451" t="s">
        <v>890</v>
      </c>
      <c r="L6" s="451" t="s">
        <v>889</v>
      </c>
      <c r="M6" s="514"/>
      <c r="N6" s="451" t="s">
        <v>892</v>
      </c>
      <c r="O6" s="451" t="s">
        <v>891</v>
      </c>
      <c r="P6" s="451" t="s">
        <v>890</v>
      </c>
      <c r="Q6" s="451" t="s">
        <v>889</v>
      </c>
      <c r="R6" s="816"/>
      <c r="S6" s="816"/>
      <c r="T6" s="816"/>
      <c r="U6" s="816"/>
      <c r="V6" s="816"/>
    </row>
    <row r="7" spans="1:22">
      <c r="A7" s="509">
        <v>1</v>
      </c>
      <c r="B7" s="513" t="s">
        <v>690</v>
      </c>
      <c r="C7" s="674">
        <v>71447058.640825003</v>
      </c>
      <c r="D7" s="674">
        <v>68557654.684800997</v>
      </c>
      <c r="E7" s="674">
        <v>2730491.6628459995</v>
      </c>
      <c r="F7" s="674">
        <v>158912.29317800002</v>
      </c>
      <c r="G7" s="674">
        <v>0</v>
      </c>
      <c r="H7" s="674">
        <v>72148267.311561003</v>
      </c>
      <c r="I7" s="674">
        <v>69212776.796087012</v>
      </c>
      <c r="J7" s="674">
        <v>2776578.4244850008</v>
      </c>
      <c r="K7" s="674">
        <v>158912.09098899999</v>
      </c>
      <c r="L7" s="674">
        <v>0</v>
      </c>
      <c r="M7" s="674">
        <v>1308745.5622</v>
      </c>
      <c r="N7" s="674">
        <v>860126.13310000021</v>
      </c>
      <c r="O7" s="674">
        <v>375016.36229999992</v>
      </c>
      <c r="P7" s="674">
        <v>73603.066800000015</v>
      </c>
      <c r="Q7" s="674">
        <v>0</v>
      </c>
      <c r="R7" s="674">
        <v>2257</v>
      </c>
      <c r="S7" s="675">
        <v>0.1320110583084825</v>
      </c>
      <c r="T7" s="675">
        <v>0.20072165554868987</v>
      </c>
      <c r="U7" s="675">
        <v>0.12632447536752303</v>
      </c>
      <c r="V7" s="674">
        <v>44.741110066411423</v>
      </c>
    </row>
    <row r="8" spans="1:22">
      <c r="A8" s="509">
        <v>2</v>
      </c>
      <c r="B8" s="512" t="s">
        <v>691</v>
      </c>
      <c r="C8" s="674">
        <v>2648593348.1572909</v>
      </c>
      <c r="D8" s="674">
        <v>2372141853.9200091</v>
      </c>
      <c r="E8" s="674">
        <v>215288744.25848597</v>
      </c>
      <c r="F8" s="674">
        <v>61162749.978795983</v>
      </c>
      <c r="G8" s="674">
        <v>0</v>
      </c>
      <c r="H8" s="674">
        <v>2668165604.5336285</v>
      </c>
      <c r="I8" s="674">
        <v>2386429413.7110076</v>
      </c>
      <c r="J8" s="674">
        <v>219586014.39655802</v>
      </c>
      <c r="K8" s="674">
        <v>62150176.426063016</v>
      </c>
      <c r="L8" s="674">
        <v>0</v>
      </c>
      <c r="M8" s="674">
        <v>132932445.97169995</v>
      </c>
      <c r="N8" s="674">
        <v>37757390.502599999</v>
      </c>
      <c r="O8" s="674">
        <v>48501434.73299998</v>
      </c>
      <c r="P8" s="674">
        <v>46673620.736099981</v>
      </c>
      <c r="Q8" s="674">
        <v>0</v>
      </c>
      <c r="R8" s="674">
        <v>385142</v>
      </c>
      <c r="S8" s="675">
        <v>0.12207243438486651</v>
      </c>
      <c r="T8" s="675">
        <v>0.15048349825111812</v>
      </c>
      <c r="U8" s="675">
        <v>0.14122609685783896</v>
      </c>
      <c r="V8" s="674">
        <v>50.439488737909812</v>
      </c>
    </row>
    <row r="9" spans="1:22">
      <c r="A9" s="509">
        <v>3</v>
      </c>
      <c r="B9" s="512" t="s">
        <v>692</v>
      </c>
      <c r="C9" s="674">
        <v>0</v>
      </c>
      <c r="D9" s="674">
        <v>0</v>
      </c>
      <c r="E9" s="674">
        <v>0</v>
      </c>
      <c r="F9" s="674">
        <v>0</v>
      </c>
      <c r="G9" s="674">
        <v>0</v>
      </c>
      <c r="H9" s="674">
        <v>0</v>
      </c>
      <c r="I9" s="674">
        <v>0</v>
      </c>
      <c r="J9" s="674">
        <v>0</v>
      </c>
      <c r="K9" s="674">
        <v>0</v>
      </c>
      <c r="L9" s="674">
        <v>0</v>
      </c>
      <c r="M9" s="674">
        <v>0</v>
      </c>
      <c r="N9" s="674">
        <v>0</v>
      </c>
      <c r="O9" s="674">
        <v>0</v>
      </c>
      <c r="P9" s="674">
        <v>0</v>
      </c>
      <c r="Q9" s="674">
        <v>0</v>
      </c>
      <c r="R9" s="674">
        <v>0</v>
      </c>
      <c r="S9" s="675">
        <v>0</v>
      </c>
      <c r="T9" s="675">
        <v>0</v>
      </c>
      <c r="U9" s="675">
        <v>0</v>
      </c>
      <c r="V9" s="674">
        <v>0</v>
      </c>
    </row>
    <row r="10" spans="1:22">
      <c r="A10" s="509">
        <v>4</v>
      </c>
      <c r="B10" s="512" t="s">
        <v>693</v>
      </c>
      <c r="C10" s="674">
        <v>81819914.030000016</v>
      </c>
      <c r="D10" s="674">
        <v>76157330.170000017</v>
      </c>
      <c r="E10" s="674">
        <v>4006740.8200000003</v>
      </c>
      <c r="F10" s="674">
        <v>1655843.0399999998</v>
      </c>
      <c r="G10" s="674">
        <v>0</v>
      </c>
      <c r="H10" s="674">
        <v>80586292.868702009</v>
      </c>
      <c r="I10" s="674">
        <v>74634575.660272017</v>
      </c>
      <c r="J10" s="674">
        <v>4215512.9359789994</v>
      </c>
      <c r="K10" s="674">
        <v>1736204.2724510001</v>
      </c>
      <c r="L10" s="674">
        <v>0</v>
      </c>
      <c r="M10" s="674">
        <v>5317110.9308000002</v>
      </c>
      <c r="N10" s="674">
        <v>2400902.4076000005</v>
      </c>
      <c r="O10" s="674">
        <v>1402147.6612000002</v>
      </c>
      <c r="P10" s="674">
        <v>1514060.862</v>
      </c>
      <c r="Q10" s="674">
        <v>0</v>
      </c>
      <c r="R10" s="674">
        <v>103122</v>
      </c>
      <c r="S10" s="675">
        <v>7.3414593934756064E-2</v>
      </c>
      <c r="T10" s="675">
        <v>0.21521710551175346</v>
      </c>
      <c r="U10" s="675">
        <v>7.9924187903928523E-2</v>
      </c>
      <c r="V10" s="674">
        <v>12.310047450461163</v>
      </c>
    </row>
    <row r="11" spans="1:22">
      <c r="A11" s="509">
        <v>5</v>
      </c>
      <c r="B11" s="512" t="s">
        <v>694</v>
      </c>
      <c r="C11" s="674">
        <v>39880430.471758999</v>
      </c>
      <c r="D11" s="674">
        <v>34456821.247500002</v>
      </c>
      <c r="E11" s="674">
        <v>4588616.998652</v>
      </c>
      <c r="F11" s="674">
        <v>834992.22560699994</v>
      </c>
      <c r="G11" s="674">
        <v>0</v>
      </c>
      <c r="H11" s="674">
        <v>40651856.703512006</v>
      </c>
      <c r="I11" s="674">
        <v>35031583.491828009</v>
      </c>
      <c r="J11" s="674">
        <v>4707507.8279920025</v>
      </c>
      <c r="K11" s="674">
        <v>912765.38369199971</v>
      </c>
      <c r="L11" s="674">
        <v>0</v>
      </c>
      <c r="M11" s="674">
        <v>2487591.2812999999</v>
      </c>
      <c r="N11" s="674">
        <v>692974.82169999974</v>
      </c>
      <c r="O11" s="674">
        <v>1107029.8833000001</v>
      </c>
      <c r="P11" s="674">
        <v>687586.57629999996</v>
      </c>
      <c r="Q11" s="674">
        <v>0</v>
      </c>
      <c r="R11" s="674">
        <v>27930</v>
      </c>
      <c r="S11" s="675">
        <v>0.18116699489436322</v>
      </c>
      <c r="T11" s="675">
        <v>0.19641777376221997</v>
      </c>
      <c r="U11" s="675">
        <v>0.18729678737947672</v>
      </c>
      <c r="V11" s="674">
        <v>258.14003269743432</v>
      </c>
    </row>
    <row r="12" spans="1:22">
      <c r="A12" s="509">
        <v>6</v>
      </c>
      <c r="B12" s="512" t="s">
        <v>695</v>
      </c>
      <c r="C12" s="674">
        <v>126261602.77999999</v>
      </c>
      <c r="D12" s="674">
        <v>100556250.09999998</v>
      </c>
      <c r="E12" s="674">
        <v>21509535.770000007</v>
      </c>
      <c r="F12" s="674">
        <v>4195816.9099999983</v>
      </c>
      <c r="G12" s="674">
        <v>0</v>
      </c>
      <c r="H12" s="674">
        <v>129344582.90090002</v>
      </c>
      <c r="I12" s="674">
        <v>102549522.45530002</v>
      </c>
      <c r="J12" s="674">
        <v>22122620.943899997</v>
      </c>
      <c r="K12" s="674">
        <v>4672439.501699998</v>
      </c>
      <c r="L12" s="674">
        <v>0</v>
      </c>
      <c r="M12" s="674">
        <v>14651566.455099996</v>
      </c>
      <c r="N12" s="674">
        <v>4282979.9591000006</v>
      </c>
      <c r="O12" s="674">
        <v>6307966.2874999959</v>
      </c>
      <c r="P12" s="674">
        <v>4060620.2084999997</v>
      </c>
      <c r="Q12" s="674">
        <v>0</v>
      </c>
      <c r="R12" s="674">
        <v>101647</v>
      </c>
      <c r="S12" s="675">
        <v>0.34108227745697967</v>
      </c>
      <c r="T12" s="675">
        <v>0.34108227745697955</v>
      </c>
      <c r="U12" s="675">
        <v>0.3407787036544383</v>
      </c>
      <c r="V12" s="674">
        <v>389.00677467282429</v>
      </c>
    </row>
    <row r="13" spans="1:22">
      <c r="A13" s="509">
        <v>7</v>
      </c>
      <c r="B13" s="512" t="s">
        <v>696</v>
      </c>
      <c r="C13" s="674">
        <v>4741651367.9551897</v>
      </c>
      <c r="D13" s="674">
        <v>4320589117.6084433</v>
      </c>
      <c r="E13" s="674">
        <v>373660689.08752882</v>
      </c>
      <c r="F13" s="674">
        <v>47327733.357274994</v>
      </c>
      <c r="G13" s="674">
        <v>73827.901943000004</v>
      </c>
      <c r="H13" s="674">
        <v>4865471657.6245575</v>
      </c>
      <c r="I13" s="674">
        <v>4429672353.5071344</v>
      </c>
      <c r="J13" s="674">
        <v>387185194.13780922</v>
      </c>
      <c r="K13" s="674">
        <v>48598617.335323982</v>
      </c>
      <c r="L13" s="674">
        <v>15492.64429</v>
      </c>
      <c r="M13" s="674">
        <v>30884028.299300015</v>
      </c>
      <c r="N13" s="674">
        <v>2489637.0891999993</v>
      </c>
      <c r="O13" s="674">
        <v>9990600.9576000012</v>
      </c>
      <c r="P13" s="674">
        <v>18470789.909200013</v>
      </c>
      <c r="Q13" s="674">
        <v>-66999.656700000007</v>
      </c>
      <c r="R13" s="674">
        <v>47736</v>
      </c>
      <c r="S13" s="675">
        <v>0.10086995822845167</v>
      </c>
      <c r="T13" s="675">
        <v>0.11754277164164252</v>
      </c>
      <c r="U13" s="675">
        <v>9.287987028049173E-2</v>
      </c>
      <c r="V13" s="674">
        <v>128.52231559524196</v>
      </c>
    </row>
    <row r="14" spans="1:22">
      <c r="A14" s="507">
        <v>7.1</v>
      </c>
      <c r="B14" s="506" t="s">
        <v>697</v>
      </c>
      <c r="C14" s="674">
        <v>3651889046.9708514</v>
      </c>
      <c r="D14" s="674">
        <v>3304151594.5698528</v>
      </c>
      <c r="E14" s="674">
        <v>303966918.40538281</v>
      </c>
      <c r="F14" s="674">
        <v>43710462.726311997</v>
      </c>
      <c r="G14" s="674">
        <v>60071.269304000009</v>
      </c>
      <c r="H14" s="674">
        <v>3748066631.5762339</v>
      </c>
      <c r="I14" s="674">
        <v>3388340832.2641273</v>
      </c>
      <c r="J14" s="674">
        <v>314915007.07801223</v>
      </c>
      <c r="K14" s="674">
        <v>44795823.915238976</v>
      </c>
      <c r="L14" s="674">
        <v>14968.318856</v>
      </c>
      <c r="M14" s="674">
        <v>27400265.779300012</v>
      </c>
      <c r="N14" s="674">
        <v>2038921.2808999997</v>
      </c>
      <c r="O14" s="674">
        <v>8373607.1262000008</v>
      </c>
      <c r="P14" s="674">
        <v>17041690.448100012</v>
      </c>
      <c r="Q14" s="674">
        <v>-53953.075900000003</v>
      </c>
      <c r="R14" s="674">
        <v>33912</v>
      </c>
      <c r="S14" s="675">
        <v>0.10175044572543188</v>
      </c>
      <c r="T14" s="675">
        <v>0.11827754374515745</v>
      </c>
      <c r="U14" s="675">
        <v>9.2132617289132773E-2</v>
      </c>
      <c r="V14" s="674">
        <v>129.27667447318458</v>
      </c>
    </row>
    <row r="15" spans="1:22" ht="25.5">
      <c r="A15" s="507">
        <v>7.2</v>
      </c>
      <c r="B15" s="506" t="s">
        <v>698</v>
      </c>
      <c r="C15" s="674">
        <v>671835276.39303422</v>
      </c>
      <c r="D15" s="674">
        <v>632426000.64897919</v>
      </c>
      <c r="E15" s="674">
        <v>38396616.043383017</v>
      </c>
      <c r="F15" s="674">
        <v>1012659.7006720001</v>
      </c>
      <c r="G15" s="674">
        <v>0</v>
      </c>
      <c r="H15" s="674">
        <v>688813521.75629711</v>
      </c>
      <c r="I15" s="674">
        <v>647905122.78928614</v>
      </c>
      <c r="J15" s="674">
        <v>39793765.705292001</v>
      </c>
      <c r="K15" s="674">
        <v>1114633.2617190001</v>
      </c>
      <c r="L15" s="674">
        <v>0</v>
      </c>
      <c r="M15" s="674">
        <v>1511665.5012999999</v>
      </c>
      <c r="N15" s="674">
        <v>283574.24569999985</v>
      </c>
      <c r="O15" s="674">
        <v>898945.24060000025</v>
      </c>
      <c r="P15" s="674">
        <v>329146.01499999996</v>
      </c>
      <c r="Q15" s="674">
        <v>0</v>
      </c>
      <c r="R15" s="674">
        <v>5437</v>
      </c>
      <c r="S15" s="675">
        <v>9.4534226087247181E-2</v>
      </c>
      <c r="T15" s="675">
        <v>0.11134567093243783</v>
      </c>
      <c r="U15" s="675">
        <v>9.3804614875317174E-2</v>
      </c>
      <c r="V15" s="674">
        <v>125.50362351868341</v>
      </c>
    </row>
    <row r="16" spans="1:22">
      <c r="A16" s="507">
        <v>7.3</v>
      </c>
      <c r="B16" s="506" t="s">
        <v>699</v>
      </c>
      <c r="C16" s="674">
        <v>417927044.59130388</v>
      </c>
      <c r="D16" s="674">
        <v>384011522.38961089</v>
      </c>
      <c r="E16" s="674">
        <v>31297154.638762996</v>
      </c>
      <c r="F16" s="674">
        <v>2604610.9302910003</v>
      </c>
      <c r="G16" s="674">
        <v>13756.632638999999</v>
      </c>
      <c r="H16" s="674">
        <v>428591504.29202598</v>
      </c>
      <c r="I16" s="674">
        <v>393426398.45372093</v>
      </c>
      <c r="J16" s="674">
        <v>32476421.354505014</v>
      </c>
      <c r="K16" s="674">
        <v>2688160.1583659998</v>
      </c>
      <c r="L16" s="674">
        <v>524.32543399999997</v>
      </c>
      <c r="M16" s="674">
        <v>1972097.0186999997</v>
      </c>
      <c r="N16" s="674">
        <v>167141.5626</v>
      </c>
      <c r="O16" s="674">
        <v>718048.59080000001</v>
      </c>
      <c r="P16" s="674">
        <v>1099953.4460999998</v>
      </c>
      <c r="Q16" s="674">
        <v>-13046.5808</v>
      </c>
      <c r="R16" s="674">
        <v>8387</v>
      </c>
      <c r="S16" s="675">
        <v>0.10474547896196154</v>
      </c>
      <c r="T16" s="675">
        <v>0.12253703895299156</v>
      </c>
      <c r="U16" s="675">
        <v>9.7922877191097102E-2</v>
      </c>
      <c r="V16" s="674">
        <v>126.78379991354008</v>
      </c>
    </row>
    <row r="17" spans="1:22">
      <c r="A17" s="509">
        <v>8</v>
      </c>
      <c r="B17" s="512" t="s">
        <v>700</v>
      </c>
      <c r="C17" s="674">
        <v>86880105.50656803</v>
      </c>
      <c r="D17" s="674">
        <v>85275970.879436031</v>
      </c>
      <c r="E17" s="674">
        <v>621864.75056700001</v>
      </c>
      <c r="F17" s="674">
        <v>982269.87656500004</v>
      </c>
      <c r="G17" s="674">
        <v>0</v>
      </c>
      <c r="H17" s="674">
        <v>87792038.719769984</v>
      </c>
      <c r="I17" s="674">
        <v>86077550.364366993</v>
      </c>
      <c r="J17" s="674">
        <v>676198.43689800007</v>
      </c>
      <c r="K17" s="674">
        <v>1038289.9185050001</v>
      </c>
      <c r="L17" s="674">
        <v>0</v>
      </c>
      <c r="M17" s="674">
        <v>508558.21990000003</v>
      </c>
      <c r="N17" s="674">
        <v>84135.690999999992</v>
      </c>
      <c r="O17" s="674">
        <v>60626.239600000001</v>
      </c>
      <c r="P17" s="674">
        <v>363796.2893</v>
      </c>
      <c r="Q17" s="674">
        <v>0</v>
      </c>
      <c r="R17" s="674">
        <v>65288</v>
      </c>
      <c r="S17" s="675">
        <v>0.15683831861728684</v>
      </c>
      <c r="T17" s="675">
        <v>0.16942387461409861</v>
      </c>
      <c r="U17" s="675">
        <v>0.1733435467932361</v>
      </c>
      <c r="V17" s="674">
        <v>1.4065219931591368</v>
      </c>
    </row>
    <row r="18" spans="1:22">
      <c r="A18" s="511">
        <v>9</v>
      </c>
      <c r="B18" s="510" t="s">
        <v>701</v>
      </c>
      <c r="C18" s="674">
        <v>0</v>
      </c>
      <c r="D18" s="674">
        <v>0</v>
      </c>
      <c r="E18" s="674">
        <v>0</v>
      </c>
      <c r="F18" s="674">
        <v>0</v>
      </c>
      <c r="G18" s="674">
        <v>0</v>
      </c>
      <c r="H18" s="674">
        <v>0</v>
      </c>
      <c r="I18" s="674">
        <v>0</v>
      </c>
      <c r="J18" s="674">
        <v>0</v>
      </c>
      <c r="K18" s="674">
        <v>0</v>
      </c>
      <c r="L18" s="674">
        <v>0</v>
      </c>
      <c r="M18" s="674">
        <v>0</v>
      </c>
      <c r="N18" s="674">
        <v>0</v>
      </c>
      <c r="O18" s="674">
        <v>0</v>
      </c>
      <c r="P18" s="674">
        <v>0</v>
      </c>
      <c r="Q18" s="674">
        <v>0</v>
      </c>
      <c r="R18" s="674">
        <v>0</v>
      </c>
      <c r="S18" s="675">
        <v>0</v>
      </c>
      <c r="T18" s="675">
        <v>0</v>
      </c>
      <c r="U18" s="675">
        <v>0</v>
      </c>
      <c r="V18" s="674">
        <v>0</v>
      </c>
    </row>
    <row r="19" spans="1:22">
      <c r="A19" s="509">
        <v>10</v>
      </c>
      <c r="B19" s="508" t="s">
        <v>717</v>
      </c>
      <c r="C19" s="674">
        <v>7796533827.5416327</v>
      </c>
      <c r="D19" s="674">
        <v>7057734998.6101894</v>
      </c>
      <c r="E19" s="674">
        <v>622406683.3480798</v>
      </c>
      <c r="F19" s="674">
        <v>116318317.68142097</v>
      </c>
      <c r="G19" s="674">
        <v>73827.901943000004</v>
      </c>
      <c r="H19" s="674">
        <v>7944160300.662631</v>
      </c>
      <c r="I19" s="674">
        <v>7183607775.9859953</v>
      </c>
      <c r="J19" s="674">
        <v>641269627.10362124</v>
      </c>
      <c r="K19" s="674">
        <v>119267404.92872398</v>
      </c>
      <c r="L19" s="674">
        <v>15492.64429</v>
      </c>
      <c r="M19" s="674">
        <v>188090046.72029999</v>
      </c>
      <c r="N19" s="674">
        <v>48568146.6043</v>
      </c>
      <c r="O19" s="674">
        <v>67744822.124499977</v>
      </c>
      <c r="P19" s="674">
        <v>71844077.64819999</v>
      </c>
      <c r="Q19" s="674">
        <v>-66999.656700000007</v>
      </c>
      <c r="R19" s="674">
        <v>733122</v>
      </c>
      <c r="S19" s="675">
        <v>0.11509022926229932</v>
      </c>
      <c r="T19" s="675">
        <v>0.14327203083737522</v>
      </c>
      <c r="U19" s="675">
        <v>0.11486850879443904</v>
      </c>
      <c r="V19" s="674">
        <v>103.46594275387066</v>
      </c>
    </row>
    <row r="20" spans="1:22" ht="25.5">
      <c r="A20" s="507">
        <v>10.1</v>
      </c>
      <c r="B20" s="506" t="s">
        <v>720</v>
      </c>
      <c r="C20" s="674">
        <v>0</v>
      </c>
      <c r="D20" s="674">
        <v>0</v>
      </c>
      <c r="E20" s="674">
        <v>0</v>
      </c>
      <c r="F20" s="674">
        <v>0</v>
      </c>
      <c r="G20" s="674">
        <v>0</v>
      </c>
      <c r="H20" s="674">
        <v>0</v>
      </c>
      <c r="I20" s="674">
        <v>0</v>
      </c>
      <c r="J20" s="674">
        <v>0</v>
      </c>
      <c r="K20" s="674">
        <v>0</v>
      </c>
      <c r="L20" s="674">
        <v>0</v>
      </c>
      <c r="M20" s="674">
        <v>0</v>
      </c>
      <c r="N20" s="674">
        <v>0</v>
      </c>
      <c r="O20" s="674">
        <v>0</v>
      </c>
      <c r="P20" s="674">
        <v>0</v>
      </c>
      <c r="Q20" s="674">
        <v>0</v>
      </c>
      <c r="R20" s="674">
        <v>0</v>
      </c>
      <c r="S20" s="675">
        <v>0</v>
      </c>
      <c r="T20" s="675">
        <v>0</v>
      </c>
      <c r="U20" s="675">
        <v>0</v>
      </c>
      <c r="V20" s="674">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U69"/>
  <sheetViews>
    <sheetView zoomScale="70" zoomScaleNormal="70" workbookViewId="0"/>
  </sheetViews>
  <sheetFormatPr defaultRowHeight="15"/>
  <cols>
    <col min="1" max="1" width="8.7109375" style="417"/>
    <col min="2" max="2" width="69.28515625" style="396" customWidth="1"/>
    <col min="3" max="8" width="15.7109375" style="599" bestFit="1" customWidth="1"/>
    <col min="9" max="14" width="17.28515625" style="599" bestFit="1" customWidth="1"/>
    <col min="15" max="17" width="8.7109375" style="599" bestFit="1" customWidth="1"/>
    <col min="18" max="18" width="16.7109375" style="599" bestFit="1" customWidth="1"/>
    <col min="19" max="20" width="17.7109375" style="599" bestFit="1" customWidth="1"/>
  </cols>
  <sheetData>
    <row r="1" spans="1:21" ht="15.75">
      <c r="A1" s="10" t="s">
        <v>108</v>
      </c>
      <c r="B1" s="277" t="str">
        <f>Info!C2</f>
        <v>სს თიბისი ბანკი</v>
      </c>
      <c r="C1" s="597"/>
      <c r="D1" s="598"/>
      <c r="E1" s="598"/>
      <c r="F1" s="598"/>
      <c r="G1" s="598"/>
    </row>
    <row r="2" spans="1:21" ht="15.75">
      <c r="A2" s="10" t="s">
        <v>109</v>
      </c>
      <c r="B2" s="309">
        <f>'1. key ratios'!B2</f>
        <v>45199</v>
      </c>
      <c r="C2" s="600"/>
      <c r="D2" s="601"/>
      <c r="E2" s="601"/>
      <c r="F2" s="601"/>
      <c r="G2" s="601"/>
      <c r="H2" s="602"/>
    </row>
    <row r="3" spans="1:21" ht="15.75">
      <c r="A3" s="10"/>
      <c r="B3" s="9"/>
      <c r="C3" s="600"/>
      <c r="D3" s="601"/>
      <c r="E3" s="601"/>
      <c r="F3" s="601"/>
      <c r="G3" s="601"/>
      <c r="H3" s="602"/>
    </row>
    <row r="4" spans="1:21" ht="21" customHeight="1">
      <c r="A4" s="710" t="s">
        <v>25</v>
      </c>
      <c r="B4" s="711" t="s">
        <v>729</v>
      </c>
      <c r="C4" s="713" t="s">
        <v>114</v>
      </c>
      <c r="D4" s="713"/>
      <c r="E4" s="713"/>
      <c r="F4" s="713" t="s">
        <v>115</v>
      </c>
      <c r="G4" s="713"/>
      <c r="H4" s="714"/>
    </row>
    <row r="5" spans="1:21" ht="21" customHeight="1">
      <c r="A5" s="710"/>
      <c r="B5" s="712"/>
      <c r="C5" s="603" t="s">
        <v>26</v>
      </c>
      <c r="D5" s="603" t="s">
        <v>88</v>
      </c>
      <c r="E5" s="603" t="s">
        <v>66</v>
      </c>
      <c r="F5" s="603" t="s">
        <v>26</v>
      </c>
      <c r="G5" s="603" t="s">
        <v>88</v>
      </c>
      <c r="H5" s="603" t="s">
        <v>66</v>
      </c>
    </row>
    <row r="6" spans="1:21" ht="26.65" customHeight="1">
      <c r="A6" s="710"/>
      <c r="B6" s="371" t="s">
        <v>95</v>
      </c>
      <c r="C6" s="704"/>
      <c r="D6" s="705"/>
      <c r="E6" s="705"/>
      <c r="F6" s="705"/>
      <c r="G6" s="705"/>
      <c r="H6" s="706"/>
    </row>
    <row r="7" spans="1:21" ht="22.9" customHeight="1">
      <c r="A7" s="409">
        <v>1</v>
      </c>
      <c r="B7" s="372" t="s">
        <v>843</v>
      </c>
      <c r="C7" s="604">
        <f>SUM(C8:C10)</f>
        <v>572519923.91000009</v>
      </c>
      <c r="D7" s="604">
        <f>SUM(D8:D10)</f>
        <v>3854209553.3500004</v>
      </c>
      <c r="E7" s="605">
        <f>C7+D7</f>
        <v>4426729477.2600002</v>
      </c>
      <c r="F7" s="604">
        <f>SUM(F8:F10)</f>
        <v>739354635.52999997</v>
      </c>
      <c r="G7" s="604">
        <f>SUM(G8:G10)</f>
        <v>5130573754.7399998</v>
      </c>
      <c r="H7" s="605">
        <f>F7+G7</f>
        <v>5869928390.2699995</v>
      </c>
      <c r="U7" s="610"/>
    </row>
    <row r="8" spans="1:21">
      <c r="A8" s="409">
        <v>1.1000000000000001</v>
      </c>
      <c r="B8" s="373" t="s">
        <v>96</v>
      </c>
      <c r="C8" s="604">
        <v>316707809.63</v>
      </c>
      <c r="D8" s="604">
        <v>527408421.57000005</v>
      </c>
      <c r="E8" s="605">
        <f t="shared" ref="E8:E36" si="0">C8+D8</f>
        <v>844116231.20000005</v>
      </c>
      <c r="F8" s="604">
        <v>381901476</v>
      </c>
      <c r="G8" s="604">
        <v>613765142.20000005</v>
      </c>
      <c r="H8" s="605">
        <f t="shared" ref="H8:H36" si="1">F8+G8</f>
        <v>995666618.20000005</v>
      </c>
    </row>
    <row r="9" spans="1:21">
      <c r="A9" s="409">
        <v>1.2</v>
      </c>
      <c r="B9" s="373" t="s">
        <v>97</v>
      </c>
      <c r="C9" s="604">
        <v>251149148.83000001</v>
      </c>
      <c r="D9" s="604">
        <v>1907914196.1199999</v>
      </c>
      <c r="E9" s="605">
        <f t="shared" si="0"/>
        <v>2159063344.9499998</v>
      </c>
      <c r="F9" s="604">
        <v>323719007.31999999</v>
      </c>
      <c r="G9" s="604">
        <v>2229516831.0299997</v>
      </c>
      <c r="H9" s="605">
        <f t="shared" si="1"/>
        <v>2553235838.3499999</v>
      </c>
    </row>
    <row r="10" spans="1:21">
      <c r="A10" s="409">
        <v>1.3</v>
      </c>
      <c r="B10" s="373" t="s">
        <v>98</v>
      </c>
      <c r="C10" s="604">
        <v>4662965.45</v>
      </c>
      <c r="D10" s="604">
        <v>1418886935.6600001</v>
      </c>
      <c r="E10" s="605">
        <f t="shared" si="0"/>
        <v>1423549901.1100001</v>
      </c>
      <c r="F10" s="604">
        <v>33734152.210000001</v>
      </c>
      <c r="G10" s="604">
        <v>2287291781.5099998</v>
      </c>
      <c r="H10" s="605">
        <f t="shared" si="1"/>
        <v>2321025933.7199998</v>
      </c>
    </row>
    <row r="11" spans="1:21">
      <c r="A11" s="409">
        <v>2</v>
      </c>
      <c r="B11" s="374" t="s">
        <v>730</v>
      </c>
      <c r="C11" s="604">
        <v>102797683.75999999</v>
      </c>
      <c r="D11" s="604">
        <v>0</v>
      </c>
      <c r="E11" s="605">
        <f t="shared" si="0"/>
        <v>102797683.75999999</v>
      </c>
      <c r="F11" s="604">
        <v>272967441.98000002</v>
      </c>
      <c r="G11" s="604">
        <v>0</v>
      </c>
      <c r="H11" s="605">
        <f t="shared" si="1"/>
        <v>272967441.98000002</v>
      </c>
    </row>
    <row r="12" spans="1:21">
      <c r="A12" s="409">
        <v>2.1</v>
      </c>
      <c r="B12" s="375" t="s">
        <v>731</v>
      </c>
      <c r="C12" s="604">
        <v>102797683.75999999</v>
      </c>
      <c r="D12" s="604">
        <v>0</v>
      </c>
      <c r="E12" s="605">
        <f t="shared" si="0"/>
        <v>102797683.75999999</v>
      </c>
      <c r="F12" s="604">
        <v>272967441.98000002</v>
      </c>
      <c r="G12" s="604">
        <v>0</v>
      </c>
      <c r="H12" s="605">
        <f t="shared" si="1"/>
        <v>272967441.98000002</v>
      </c>
    </row>
    <row r="13" spans="1:21" ht="26.65" customHeight="1">
      <c r="A13" s="409">
        <v>3</v>
      </c>
      <c r="B13" s="376" t="s">
        <v>732</v>
      </c>
      <c r="C13" s="604">
        <v>0</v>
      </c>
      <c r="D13" s="604">
        <v>0</v>
      </c>
      <c r="E13" s="605">
        <f t="shared" si="0"/>
        <v>0</v>
      </c>
      <c r="F13" s="604">
        <v>0</v>
      </c>
      <c r="G13" s="604">
        <v>0</v>
      </c>
      <c r="H13" s="605">
        <f t="shared" si="1"/>
        <v>0</v>
      </c>
    </row>
    <row r="14" spans="1:21" ht="26.65" customHeight="1">
      <c r="A14" s="409">
        <v>4</v>
      </c>
      <c r="B14" s="377" t="s">
        <v>733</v>
      </c>
      <c r="C14" s="604">
        <v>0</v>
      </c>
      <c r="D14" s="604">
        <v>0</v>
      </c>
      <c r="E14" s="605">
        <f t="shared" si="0"/>
        <v>0</v>
      </c>
      <c r="F14" s="604">
        <v>0</v>
      </c>
      <c r="G14" s="604">
        <v>0</v>
      </c>
      <c r="H14" s="605">
        <f t="shared" si="1"/>
        <v>0</v>
      </c>
    </row>
    <row r="15" spans="1:21" ht="24.4" customHeight="1">
      <c r="A15" s="409">
        <v>5</v>
      </c>
      <c r="B15" s="377" t="s">
        <v>734</v>
      </c>
      <c r="C15" s="606">
        <f>SUM(C16:C18)</f>
        <v>2942618082.7799997</v>
      </c>
      <c r="D15" s="606">
        <f>SUM(D16:D18)</f>
        <v>153142858.11000001</v>
      </c>
      <c r="E15" s="607">
        <f t="shared" si="0"/>
        <v>3095760940.8899999</v>
      </c>
      <c r="F15" s="606">
        <f>SUM(F16:F18)</f>
        <v>2186762706.0099998</v>
      </c>
      <c r="G15" s="606">
        <f>SUM(G16:G18)</f>
        <v>324954337.75999999</v>
      </c>
      <c r="H15" s="607">
        <f t="shared" si="1"/>
        <v>2511717043.7699995</v>
      </c>
    </row>
    <row r="16" spans="1:21">
      <c r="A16" s="409">
        <v>5.0999999999999996</v>
      </c>
      <c r="B16" s="378" t="s">
        <v>735</v>
      </c>
      <c r="C16" s="604">
        <v>671229.43999999994</v>
      </c>
      <c r="D16" s="604">
        <v>0</v>
      </c>
      <c r="E16" s="605">
        <f t="shared" si="0"/>
        <v>671229.43999999994</v>
      </c>
      <c r="F16" s="604">
        <v>629983.1</v>
      </c>
      <c r="G16" s="604">
        <v>0</v>
      </c>
      <c r="H16" s="605">
        <f t="shared" si="1"/>
        <v>629983.1</v>
      </c>
    </row>
    <row r="17" spans="1:8">
      <c r="A17" s="409">
        <v>5.2</v>
      </c>
      <c r="B17" s="378" t="s">
        <v>569</v>
      </c>
      <c r="C17" s="604">
        <v>2941946853.3399997</v>
      </c>
      <c r="D17" s="604">
        <v>153142858.11000001</v>
      </c>
      <c r="E17" s="605">
        <f t="shared" si="0"/>
        <v>3095089711.4499998</v>
      </c>
      <c r="F17" s="604">
        <v>2186132722.9099998</v>
      </c>
      <c r="G17" s="604">
        <v>324954337.75999999</v>
      </c>
      <c r="H17" s="605">
        <f t="shared" si="1"/>
        <v>2511087060.6700001</v>
      </c>
    </row>
    <row r="18" spans="1:8">
      <c r="A18" s="409">
        <v>5.3</v>
      </c>
      <c r="B18" s="378" t="s">
        <v>736</v>
      </c>
      <c r="C18" s="604">
        <v>0</v>
      </c>
      <c r="D18" s="604">
        <v>0</v>
      </c>
      <c r="E18" s="605">
        <f t="shared" si="0"/>
        <v>0</v>
      </c>
      <c r="F18" s="604">
        <v>0</v>
      </c>
      <c r="G18" s="604">
        <v>0</v>
      </c>
      <c r="H18" s="605">
        <f t="shared" si="1"/>
        <v>0</v>
      </c>
    </row>
    <row r="19" spans="1:8">
      <c r="A19" s="409">
        <v>6</v>
      </c>
      <c r="B19" s="376" t="s">
        <v>737</v>
      </c>
      <c r="C19" s="604">
        <f>SUM(C20:C21)</f>
        <v>9805716660.2000008</v>
      </c>
      <c r="D19" s="604">
        <f>SUM(D20:D21)</f>
        <v>9585950108.5</v>
      </c>
      <c r="E19" s="605">
        <f t="shared" si="0"/>
        <v>19391666768.700001</v>
      </c>
      <c r="F19" s="604">
        <f>SUM(F20:F21)</f>
        <v>8570398402.2300062</v>
      </c>
      <c r="G19" s="604">
        <f>SUM(G20:G21)</f>
        <v>8122451887.1200094</v>
      </c>
      <c r="H19" s="605">
        <f t="shared" si="1"/>
        <v>16692850289.350016</v>
      </c>
    </row>
    <row r="20" spans="1:8">
      <c r="A20" s="409">
        <v>6.1</v>
      </c>
      <c r="B20" s="378" t="s">
        <v>569</v>
      </c>
      <c r="C20" s="604">
        <v>0</v>
      </c>
      <c r="D20" s="604">
        <v>0</v>
      </c>
      <c r="E20" s="605">
        <f t="shared" si="0"/>
        <v>0</v>
      </c>
      <c r="F20" s="604">
        <v>0</v>
      </c>
      <c r="G20" s="604">
        <v>0</v>
      </c>
      <c r="H20" s="605">
        <f t="shared" si="1"/>
        <v>0</v>
      </c>
    </row>
    <row r="21" spans="1:8">
      <c r="A21" s="409">
        <v>6.2</v>
      </c>
      <c r="B21" s="378" t="s">
        <v>736</v>
      </c>
      <c r="C21" s="604">
        <v>9805716660.2000008</v>
      </c>
      <c r="D21" s="604">
        <v>9585950108.5</v>
      </c>
      <c r="E21" s="605">
        <f t="shared" si="0"/>
        <v>19391666768.700001</v>
      </c>
      <c r="F21" s="604">
        <v>8570398402.2300062</v>
      </c>
      <c r="G21" s="604">
        <v>8122451887.1200094</v>
      </c>
      <c r="H21" s="605">
        <f t="shared" si="1"/>
        <v>16692850289.350016</v>
      </c>
    </row>
    <row r="22" spans="1:8">
      <c r="A22" s="409">
        <v>7</v>
      </c>
      <c r="B22" s="379" t="s">
        <v>738</v>
      </c>
      <c r="C22" s="604">
        <v>34257553.230000004</v>
      </c>
      <c r="D22" s="604">
        <v>0</v>
      </c>
      <c r="E22" s="605">
        <f t="shared" si="0"/>
        <v>34257553.230000004</v>
      </c>
      <c r="F22" s="604">
        <v>32403301.670479998</v>
      </c>
      <c r="G22" s="604">
        <v>0</v>
      </c>
      <c r="H22" s="605">
        <f t="shared" si="1"/>
        <v>32403301.670479998</v>
      </c>
    </row>
    <row r="23" spans="1:8" ht="21">
      <c r="A23" s="409">
        <v>8</v>
      </c>
      <c r="B23" s="380" t="s">
        <v>739</v>
      </c>
      <c r="C23" s="604">
        <v>0</v>
      </c>
      <c r="D23" s="604">
        <v>0</v>
      </c>
      <c r="E23" s="605">
        <f t="shared" si="0"/>
        <v>0</v>
      </c>
      <c r="F23" s="604">
        <v>0</v>
      </c>
      <c r="G23" s="604">
        <v>0</v>
      </c>
      <c r="H23" s="605">
        <f t="shared" si="1"/>
        <v>0</v>
      </c>
    </row>
    <row r="24" spans="1:8">
      <c r="A24" s="409">
        <v>9</v>
      </c>
      <c r="B24" s="377" t="s">
        <v>740</v>
      </c>
      <c r="C24" s="604">
        <f>SUM(C25:C26)</f>
        <v>559683707.41999984</v>
      </c>
      <c r="D24" s="604">
        <f>SUM(D25:D26)</f>
        <v>0</v>
      </c>
      <c r="E24" s="605">
        <f t="shared" si="0"/>
        <v>559683707.41999984</v>
      </c>
      <c r="F24" s="604">
        <f>SUM(F25:F26)</f>
        <v>487983969.53000003</v>
      </c>
      <c r="G24" s="604">
        <f>SUM(G25:G26)</f>
        <v>900526.44000000006</v>
      </c>
      <c r="H24" s="605">
        <f t="shared" si="1"/>
        <v>488884495.97000003</v>
      </c>
    </row>
    <row r="25" spans="1:8">
      <c r="A25" s="409">
        <v>9.1</v>
      </c>
      <c r="B25" s="381" t="s">
        <v>741</v>
      </c>
      <c r="C25" s="604">
        <v>539910864.2299999</v>
      </c>
      <c r="D25" s="604">
        <v>0</v>
      </c>
      <c r="E25" s="605">
        <f t="shared" si="0"/>
        <v>539910864.2299999</v>
      </c>
      <c r="F25" s="604">
        <v>465917722.72000003</v>
      </c>
      <c r="G25" s="604">
        <v>900526.44000000006</v>
      </c>
      <c r="H25" s="605">
        <f t="shared" si="1"/>
        <v>466818249.16000003</v>
      </c>
    </row>
    <row r="26" spans="1:8">
      <c r="A26" s="409">
        <v>9.1999999999999993</v>
      </c>
      <c r="B26" s="381" t="s">
        <v>742</v>
      </c>
      <c r="C26" s="604">
        <v>19772843.189999998</v>
      </c>
      <c r="D26" s="604">
        <v>0</v>
      </c>
      <c r="E26" s="605">
        <f t="shared" si="0"/>
        <v>19772843.189999998</v>
      </c>
      <c r="F26" s="604">
        <v>22066246.809999999</v>
      </c>
      <c r="G26" s="604">
        <v>0</v>
      </c>
      <c r="H26" s="605">
        <f t="shared" si="1"/>
        <v>22066246.809999999</v>
      </c>
    </row>
    <row r="27" spans="1:8">
      <c r="A27" s="409">
        <v>10</v>
      </c>
      <c r="B27" s="377" t="s">
        <v>36</v>
      </c>
      <c r="C27" s="604">
        <f>SUM(C28:C29)</f>
        <v>334097341.98000002</v>
      </c>
      <c r="D27" s="604">
        <f>SUM(D28:D29)</f>
        <v>0</v>
      </c>
      <c r="E27" s="605">
        <f t="shared" si="0"/>
        <v>334097341.98000002</v>
      </c>
      <c r="F27" s="604">
        <f>SUM(F28:F29)</f>
        <v>301498040.43999994</v>
      </c>
      <c r="G27" s="604">
        <f>SUM(G28:G29)</f>
        <v>0</v>
      </c>
      <c r="H27" s="605">
        <f t="shared" si="1"/>
        <v>301498040.43999994</v>
      </c>
    </row>
    <row r="28" spans="1:8">
      <c r="A28" s="409">
        <v>10.1</v>
      </c>
      <c r="B28" s="381" t="s">
        <v>743</v>
      </c>
      <c r="C28" s="604">
        <v>27502089.170000002</v>
      </c>
      <c r="D28" s="604">
        <v>0</v>
      </c>
      <c r="E28" s="605">
        <f t="shared" si="0"/>
        <v>27502089.170000002</v>
      </c>
      <c r="F28" s="604">
        <v>27502089.170000002</v>
      </c>
      <c r="G28" s="604">
        <v>0</v>
      </c>
      <c r="H28" s="605">
        <f t="shared" si="1"/>
        <v>27502089.170000002</v>
      </c>
    </row>
    <row r="29" spans="1:8">
      <c r="A29" s="409">
        <v>10.199999999999999</v>
      </c>
      <c r="B29" s="381" t="s">
        <v>744</v>
      </c>
      <c r="C29" s="604">
        <v>306595252.81</v>
      </c>
      <c r="D29" s="604">
        <v>0</v>
      </c>
      <c r="E29" s="605">
        <f t="shared" si="0"/>
        <v>306595252.81</v>
      </c>
      <c r="F29" s="604">
        <v>273995951.26999992</v>
      </c>
      <c r="G29" s="604">
        <v>0</v>
      </c>
      <c r="H29" s="605">
        <f t="shared" si="1"/>
        <v>273995951.26999992</v>
      </c>
    </row>
    <row r="30" spans="1:8">
      <c r="A30" s="409">
        <v>11</v>
      </c>
      <c r="B30" s="377" t="s">
        <v>745</v>
      </c>
      <c r="C30" s="604">
        <f>SUM(C31:C32)</f>
        <v>13890056.640000001</v>
      </c>
      <c r="D30" s="604">
        <f>SUM(D31:D32)</f>
        <v>0</v>
      </c>
      <c r="E30" s="605">
        <f t="shared" si="0"/>
        <v>13890056.640000001</v>
      </c>
      <c r="F30" s="604">
        <f>SUM(F31:F32)</f>
        <v>0</v>
      </c>
      <c r="G30" s="604">
        <f>SUM(G31:G32)</f>
        <v>0</v>
      </c>
      <c r="H30" s="605">
        <f t="shared" si="1"/>
        <v>0</v>
      </c>
    </row>
    <row r="31" spans="1:8">
      <c r="A31" s="409">
        <v>11.1</v>
      </c>
      <c r="B31" s="381" t="s">
        <v>746</v>
      </c>
      <c r="C31" s="604">
        <v>13890056.640000001</v>
      </c>
      <c r="D31" s="604">
        <v>0</v>
      </c>
      <c r="E31" s="605">
        <f t="shared" si="0"/>
        <v>13890056.640000001</v>
      </c>
      <c r="F31" s="604">
        <v>0</v>
      </c>
      <c r="G31" s="604">
        <v>0</v>
      </c>
      <c r="H31" s="605">
        <f t="shared" si="1"/>
        <v>0</v>
      </c>
    </row>
    <row r="32" spans="1:8">
      <c r="A32" s="409">
        <v>11.2</v>
      </c>
      <c r="B32" s="381" t="s">
        <v>747</v>
      </c>
      <c r="C32" s="604">
        <v>0</v>
      </c>
      <c r="D32" s="604">
        <v>0</v>
      </c>
      <c r="E32" s="605">
        <f t="shared" si="0"/>
        <v>0</v>
      </c>
      <c r="F32" s="604">
        <v>0</v>
      </c>
      <c r="G32" s="604">
        <v>0</v>
      </c>
      <c r="H32" s="605">
        <f t="shared" si="1"/>
        <v>0</v>
      </c>
    </row>
    <row r="33" spans="1:8">
      <c r="A33" s="409">
        <v>13</v>
      </c>
      <c r="B33" s="377" t="s">
        <v>99</v>
      </c>
      <c r="C33" s="604">
        <v>494027858.43000007</v>
      </c>
      <c r="D33" s="604">
        <v>84577509.160000011</v>
      </c>
      <c r="E33" s="605">
        <f t="shared" si="0"/>
        <v>578605367.59000003</v>
      </c>
      <c r="F33" s="604">
        <v>461975046.67000014</v>
      </c>
      <c r="G33" s="604">
        <v>73734662.249999985</v>
      </c>
      <c r="H33" s="605">
        <f t="shared" si="1"/>
        <v>535709708.92000014</v>
      </c>
    </row>
    <row r="34" spans="1:8">
      <c r="A34" s="409">
        <v>13.1</v>
      </c>
      <c r="B34" s="382" t="s">
        <v>748</v>
      </c>
      <c r="C34" s="604">
        <v>277871766.55000001</v>
      </c>
      <c r="D34" s="604">
        <v>0</v>
      </c>
      <c r="E34" s="605">
        <f t="shared" si="0"/>
        <v>277871766.55000001</v>
      </c>
      <c r="F34" s="604">
        <v>280956058.53000003</v>
      </c>
      <c r="G34" s="604">
        <v>0</v>
      </c>
      <c r="H34" s="605">
        <f t="shared" si="1"/>
        <v>280956058.53000003</v>
      </c>
    </row>
    <row r="35" spans="1:8">
      <c r="A35" s="409">
        <v>13.2</v>
      </c>
      <c r="B35" s="382" t="s">
        <v>749</v>
      </c>
      <c r="C35" s="604">
        <v>0</v>
      </c>
      <c r="D35" s="604">
        <v>0</v>
      </c>
      <c r="E35" s="605">
        <f t="shared" si="0"/>
        <v>0</v>
      </c>
      <c r="F35" s="604">
        <v>0</v>
      </c>
      <c r="G35" s="604">
        <v>0</v>
      </c>
      <c r="H35" s="605">
        <f t="shared" si="1"/>
        <v>0</v>
      </c>
    </row>
    <row r="36" spans="1:8">
      <c r="A36" s="409">
        <v>14</v>
      </c>
      <c r="B36" s="383" t="s">
        <v>750</v>
      </c>
      <c r="C36" s="604">
        <f>SUM(C7,C11,C13,C14,C15,C19,C22,C23,C24,C27,C30,C33)</f>
        <v>14859608868.35</v>
      </c>
      <c r="D36" s="604">
        <f>SUM(D7,D11,D13,D14,D15,D19,D22,D23,D24,D27,D30,D33)</f>
        <v>13677880029.120001</v>
      </c>
      <c r="E36" s="605">
        <f t="shared" si="0"/>
        <v>28537488897.470001</v>
      </c>
      <c r="F36" s="604">
        <f>SUM(F7,F11,F13,F14,F15,F19,F22,F23,F24,F27,F30,F33)</f>
        <v>13053343544.060488</v>
      </c>
      <c r="G36" s="604">
        <f>SUM(G7,G11,G13,G14,G15,G19,G22,G23,G24,G27,G30,G33)</f>
        <v>13652615168.310011</v>
      </c>
      <c r="H36" s="605">
        <f t="shared" si="1"/>
        <v>26705958712.370499</v>
      </c>
    </row>
    <row r="37" spans="1:8" ht="22.5" customHeight="1">
      <c r="A37" s="409"/>
      <c r="B37" s="384" t="s">
        <v>104</v>
      </c>
      <c r="C37" s="704"/>
      <c r="D37" s="705"/>
      <c r="E37" s="705"/>
      <c r="F37" s="705"/>
      <c r="G37" s="705"/>
      <c r="H37" s="706"/>
    </row>
    <row r="38" spans="1:8">
      <c r="A38" s="409">
        <v>15</v>
      </c>
      <c r="B38" s="385" t="s">
        <v>751</v>
      </c>
      <c r="C38" s="608">
        <v>80285279.12999998</v>
      </c>
      <c r="D38" s="608">
        <v>0</v>
      </c>
      <c r="E38" s="609">
        <f>C38+D38</f>
        <v>80285279.12999998</v>
      </c>
      <c r="F38" s="608">
        <v>58188022.379999995</v>
      </c>
      <c r="G38" s="608">
        <v>0</v>
      </c>
      <c r="H38" s="609">
        <f>F38+G38</f>
        <v>58188022.379999995</v>
      </c>
    </row>
    <row r="39" spans="1:8">
      <c r="A39" s="409">
        <v>15.1</v>
      </c>
      <c r="B39" s="386" t="s">
        <v>731</v>
      </c>
      <c r="C39" s="608">
        <v>80285279.12999998</v>
      </c>
      <c r="D39" s="608">
        <v>0</v>
      </c>
      <c r="E39" s="609">
        <f t="shared" ref="E39:E53" si="2">C39+D39</f>
        <v>80285279.12999998</v>
      </c>
      <c r="F39" s="608">
        <v>58188022.379999995</v>
      </c>
      <c r="G39" s="608">
        <v>0</v>
      </c>
      <c r="H39" s="609">
        <f t="shared" ref="H39:H53" si="3">F39+G39</f>
        <v>58188022.379999995</v>
      </c>
    </row>
    <row r="40" spans="1:8" ht="24" customHeight="1">
      <c r="A40" s="409">
        <v>16</v>
      </c>
      <c r="B40" s="379" t="s">
        <v>752</v>
      </c>
      <c r="C40" s="608">
        <v>0</v>
      </c>
      <c r="D40" s="608">
        <v>0</v>
      </c>
      <c r="E40" s="609">
        <f t="shared" si="2"/>
        <v>0</v>
      </c>
      <c r="F40" s="608">
        <v>0</v>
      </c>
      <c r="G40" s="608">
        <v>0</v>
      </c>
      <c r="H40" s="609">
        <f t="shared" si="3"/>
        <v>0</v>
      </c>
    </row>
    <row r="41" spans="1:8" ht="21">
      <c r="A41" s="409">
        <v>17</v>
      </c>
      <c r="B41" s="379" t="s">
        <v>753</v>
      </c>
      <c r="C41" s="608">
        <f>SUM(C42:C45)</f>
        <v>10955941418.589998</v>
      </c>
      <c r="D41" s="608">
        <f>SUM(D42:D45)</f>
        <v>11299637308.07</v>
      </c>
      <c r="E41" s="609">
        <f t="shared" si="2"/>
        <v>22255578726.659996</v>
      </c>
      <c r="F41" s="608">
        <f>SUM(F42:F45)</f>
        <v>9293575235.0999985</v>
      </c>
      <c r="G41" s="608">
        <f>SUM(G42:G45)</f>
        <v>12377594755.629997</v>
      </c>
      <c r="H41" s="609">
        <f t="shared" si="3"/>
        <v>21671169990.729996</v>
      </c>
    </row>
    <row r="42" spans="1:8">
      <c r="A42" s="409">
        <v>17.100000000000001</v>
      </c>
      <c r="B42" s="387" t="s">
        <v>754</v>
      </c>
      <c r="C42" s="608">
        <v>8993538037.3199978</v>
      </c>
      <c r="D42" s="608">
        <v>9970181103.9099998</v>
      </c>
      <c r="E42" s="609">
        <f t="shared" si="2"/>
        <v>18963719141.229996</v>
      </c>
      <c r="F42" s="608">
        <v>7534412575.0199986</v>
      </c>
      <c r="G42" s="608">
        <v>10182399196.269999</v>
      </c>
      <c r="H42" s="609">
        <f t="shared" si="3"/>
        <v>17716811771.289997</v>
      </c>
    </row>
    <row r="43" spans="1:8">
      <c r="A43" s="409">
        <v>17.2</v>
      </c>
      <c r="B43" s="388" t="s">
        <v>100</v>
      </c>
      <c r="C43" s="608">
        <v>1960340402.96</v>
      </c>
      <c r="D43" s="608">
        <v>635529462.20000005</v>
      </c>
      <c r="E43" s="609">
        <f t="shared" si="2"/>
        <v>2595869865.1599998</v>
      </c>
      <c r="F43" s="608">
        <v>1756855696.4099998</v>
      </c>
      <c r="G43" s="608">
        <v>873885608.25999963</v>
      </c>
      <c r="H43" s="609">
        <f t="shared" si="3"/>
        <v>2630741304.6699996</v>
      </c>
    </row>
    <row r="44" spans="1:8">
      <c r="A44" s="409">
        <v>17.3</v>
      </c>
      <c r="B44" s="387" t="s">
        <v>755</v>
      </c>
      <c r="C44" s="608">
        <v>0</v>
      </c>
      <c r="D44" s="608">
        <v>620622160.5</v>
      </c>
      <c r="E44" s="609">
        <f t="shared" si="2"/>
        <v>620622160.5</v>
      </c>
      <c r="F44" s="608">
        <v>0</v>
      </c>
      <c r="G44" s="608">
        <v>1259907122.46</v>
      </c>
      <c r="H44" s="609">
        <f t="shared" si="3"/>
        <v>1259907122.46</v>
      </c>
    </row>
    <row r="45" spans="1:8">
      <c r="A45" s="409">
        <v>17.399999999999999</v>
      </c>
      <c r="B45" s="387" t="s">
        <v>756</v>
      </c>
      <c r="C45" s="608">
        <v>2062978.31</v>
      </c>
      <c r="D45" s="608">
        <v>73304581.459999993</v>
      </c>
      <c r="E45" s="609">
        <f t="shared" si="2"/>
        <v>75367559.769999996</v>
      </c>
      <c r="F45" s="608">
        <v>2306963.67</v>
      </c>
      <c r="G45" s="608">
        <v>61402828.640000001</v>
      </c>
      <c r="H45" s="609">
        <f t="shared" si="3"/>
        <v>63709792.310000002</v>
      </c>
    </row>
    <row r="46" spans="1:8">
      <c r="A46" s="409">
        <v>18</v>
      </c>
      <c r="B46" s="377" t="s">
        <v>757</v>
      </c>
      <c r="C46" s="608">
        <v>13358068.750000004</v>
      </c>
      <c r="D46" s="608">
        <v>7023009.4699999997</v>
      </c>
      <c r="E46" s="609">
        <f t="shared" si="2"/>
        <v>20381078.220000003</v>
      </c>
      <c r="F46" s="608">
        <v>14721555.170000002</v>
      </c>
      <c r="G46" s="608">
        <v>4171051.5</v>
      </c>
      <c r="H46" s="609">
        <f t="shared" si="3"/>
        <v>18892606.670000002</v>
      </c>
    </row>
    <row r="47" spans="1:8">
      <c r="A47" s="409">
        <v>19</v>
      </c>
      <c r="B47" s="377" t="s">
        <v>758</v>
      </c>
      <c r="C47" s="608">
        <f>SUM(C48:C49)</f>
        <v>128126238.91</v>
      </c>
      <c r="D47" s="608">
        <f>SUM(D48:D49)</f>
        <v>0</v>
      </c>
      <c r="E47" s="609">
        <f t="shared" si="2"/>
        <v>128126238.91</v>
      </c>
      <c r="F47" s="608">
        <f>SUM(F48:F49)</f>
        <v>16149656.59</v>
      </c>
      <c r="G47" s="608">
        <f>SUM(G48:G49)</f>
        <v>0</v>
      </c>
      <c r="H47" s="609">
        <f t="shared" si="3"/>
        <v>16149656.59</v>
      </c>
    </row>
    <row r="48" spans="1:8">
      <c r="A48" s="409">
        <v>19.100000000000001</v>
      </c>
      <c r="B48" s="389" t="s">
        <v>759</v>
      </c>
      <c r="C48" s="608">
        <v>18272712.129999999</v>
      </c>
      <c r="D48" s="608">
        <v>0</v>
      </c>
      <c r="E48" s="609">
        <f t="shared" si="2"/>
        <v>18272712.129999999</v>
      </c>
      <c r="F48" s="608">
        <v>14115200.65</v>
      </c>
      <c r="G48" s="608">
        <v>0</v>
      </c>
      <c r="H48" s="609">
        <f t="shared" si="3"/>
        <v>14115200.65</v>
      </c>
    </row>
    <row r="49" spans="1:8">
      <c r="A49" s="409">
        <v>19.2</v>
      </c>
      <c r="B49" s="390" t="s">
        <v>760</v>
      </c>
      <c r="C49" s="608">
        <v>109853526.78</v>
      </c>
      <c r="D49" s="608">
        <v>0</v>
      </c>
      <c r="E49" s="609">
        <f t="shared" si="2"/>
        <v>109853526.78</v>
      </c>
      <c r="F49" s="608">
        <v>2034455.94</v>
      </c>
      <c r="G49" s="608">
        <v>0</v>
      </c>
      <c r="H49" s="609">
        <f t="shared" si="3"/>
        <v>2034455.94</v>
      </c>
    </row>
    <row r="50" spans="1:8">
      <c r="A50" s="409">
        <v>20</v>
      </c>
      <c r="B50" s="391" t="s">
        <v>101</v>
      </c>
      <c r="C50" s="608">
        <v>0</v>
      </c>
      <c r="D50" s="608">
        <v>1314207597.1500001</v>
      </c>
      <c r="E50" s="609">
        <f t="shared" si="2"/>
        <v>1314207597.1500001</v>
      </c>
      <c r="F50" s="608">
        <v>0</v>
      </c>
      <c r="G50" s="608">
        <v>593206120.08000016</v>
      </c>
      <c r="H50" s="609">
        <f t="shared" si="3"/>
        <v>593206120.08000016</v>
      </c>
    </row>
    <row r="51" spans="1:8">
      <c r="A51" s="409">
        <v>21</v>
      </c>
      <c r="B51" s="392" t="s">
        <v>89</v>
      </c>
      <c r="C51" s="608">
        <v>324199869.98999995</v>
      </c>
      <c r="D51" s="608">
        <v>97700693.960000008</v>
      </c>
      <c r="E51" s="609">
        <f t="shared" si="2"/>
        <v>421900563.94999993</v>
      </c>
      <c r="F51" s="608">
        <v>320592971.69999999</v>
      </c>
      <c r="G51" s="608">
        <v>80592886.730000004</v>
      </c>
      <c r="H51" s="609">
        <f t="shared" si="3"/>
        <v>401185858.43000001</v>
      </c>
    </row>
    <row r="52" spans="1:8">
      <c r="A52" s="409">
        <v>21.1</v>
      </c>
      <c r="B52" s="388" t="s">
        <v>761</v>
      </c>
      <c r="C52" s="608">
        <v>221145142.94</v>
      </c>
      <c r="D52" s="608">
        <v>0</v>
      </c>
      <c r="E52" s="609">
        <f t="shared" si="2"/>
        <v>221145142.94</v>
      </c>
      <c r="F52" s="608">
        <v>238458109.94</v>
      </c>
      <c r="G52" s="608">
        <v>0</v>
      </c>
      <c r="H52" s="609">
        <f t="shared" si="3"/>
        <v>238458109.94</v>
      </c>
    </row>
    <row r="53" spans="1:8">
      <c r="A53" s="409">
        <v>22</v>
      </c>
      <c r="B53" s="391" t="s">
        <v>762</v>
      </c>
      <c r="C53" s="608">
        <f>SUM(C38,C40,C41,C46,C47,C50,C51)</f>
        <v>11501910875.369997</v>
      </c>
      <c r="D53" s="608">
        <f>SUM(D38,D40,D41,D46,D47,D50,D51)</f>
        <v>12718568608.649998</v>
      </c>
      <c r="E53" s="609">
        <f t="shared" si="2"/>
        <v>24220479484.019997</v>
      </c>
      <c r="F53" s="608">
        <f>SUM(F38,F40,F41,F46,F47,F50,F51)</f>
        <v>9703227440.9399986</v>
      </c>
      <c r="G53" s="608">
        <f>SUM(G38,G40,G41,G46,G47,G50,G51)</f>
        <v>13055564813.939997</v>
      </c>
      <c r="H53" s="609">
        <f t="shared" si="3"/>
        <v>22758792254.879997</v>
      </c>
    </row>
    <row r="54" spans="1:8" ht="24" customHeight="1">
      <c r="A54" s="409"/>
      <c r="B54" s="393" t="s">
        <v>763</v>
      </c>
      <c r="C54" s="707"/>
      <c r="D54" s="708"/>
      <c r="E54" s="708"/>
      <c r="F54" s="708"/>
      <c r="G54" s="708"/>
      <c r="H54" s="709"/>
    </row>
    <row r="55" spans="1:8">
      <c r="A55" s="409">
        <v>23</v>
      </c>
      <c r="B55" s="391" t="s">
        <v>105</v>
      </c>
      <c r="C55" s="608">
        <v>21015907.690000001</v>
      </c>
      <c r="D55" s="608">
        <v>0</v>
      </c>
      <c r="E55" s="609">
        <f>C55+D55</f>
        <v>21015907.690000001</v>
      </c>
      <c r="F55" s="608">
        <v>21014386.690000001</v>
      </c>
      <c r="G55" s="608">
        <v>0</v>
      </c>
      <c r="H55" s="609">
        <f>F55+G55</f>
        <v>21014386.690000001</v>
      </c>
    </row>
    <row r="56" spans="1:8">
      <c r="A56" s="409">
        <v>24</v>
      </c>
      <c r="B56" s="391" t="s">
        <v>764</v>
      </c>
      <c r="C56" s="608">
        <v>0</v>
      </c>
      <c r="D56" s="608">
        <v>0</v>
      </c>
      <c r="E56" s="609">
        <f t="shared" ref="E56:E69" si="4">C56+D56</f>
        <v>0</v>
      </c>
      <c r="F56" s="608">
        <v>0</v>
      </c>
      <c r="G56" s="608">
        <v>0</v>
      </c>
      <c r="H56" s="609">
        <f t="shared" ref="H56:H69" si="5">F56+G56</f>
        <v>0</v>
      </c>
    </row>
    <row r="57" spans="1:8">
      <c r="A57" s="409">
        <v>25</v>
      </c>
      <c r="B57" s="391" t="s">
        <v>102</v>
      </c>
      <c r="C57" s="608">
        <v>521190199.20999998</v>
      </c>
      <c r="D57" s="608">
        <v>0</v>
      </c>
      <c r="E57" s="609">
        <f t="shared" si="4"/>
        <v>521190199.20999998</v>
      </c>
      <c r="F57" s="608">
        <v>521189671.20999998</v>
      </c>
      <c r="G57" s="608">
        <v>0</v>
      </c>
      <c r="H57" s="609">
        <f t="shared" si="5"/>
        <v>521189671.20999998</v>
      </c>
    </row>
    <row r="58" spans="1:8">
      <c r="A58" s="409">
        <v>26</v>
      </c>
      <c r="B58" s="377" t="s">
        <v>765</v>
      </c>
      <c r="C58" s="608">
        <v>-100</v>
      </c>
      <c r="D58" s="608">
        <v>0</v>
      </c>
      <c r="E58" s="609">
        <f t="shared" si="4"/>
        <v>-100</v>
      </c>
      <c r="F58" s="608">
        <v>0</v>
      </c>
      <c r="G58" s="608">
        <v>0</v>
      </c>
      <c r="H58" s="609">
        <f t="shared" si="5"/>
        <v>0</v>
      </c>
    </row>
    <row r="59" spans="1:8" ht="21">
      <c r="A59" s="409">
        <v>27</v>
      </c>
      <c r="B59" s="377" t="s">
        <v>766</v>
      </c>
      <c r="C59" s="608">
        <f>SUM(C60:C61)</f>
        <v>-93262627.140000001</v>
      </c>
      <c r="D59" s="608">
        <f>SUM(D60:D61)</f>
        <v>0</v>
      </c>
      <c r="E59" s="609">
        <f t="shared" si="4"/>
        <v>-93262627.140000001</v>
      </c>
      <c r="F59" s="608">
        <v>-56655471.789999999</v>
      </c>
      <c r="G59" s="608">
        <v>0</v>
      </c>
      <c r="H59" s="609">
        <f t="shared" si="5"/>
        <v>-56655471.789999999</v>
      </c>
    </row>
    <row r="60" spans="1:8">
      <c r="A60" s="409">
        <v>27.1</v>
      </c>
      <c r="B60" s="389" t="s">
        <v>767</v>
      </c>
      <c r="C60" s="608">
        <v>0</v>
      </c>
      <c r="D60" s="608">
        <v>0</v>
      </c>
      <c r="E60" s="609">
        <f t="shared" si="4"/>
        <v>0</v>
      </c>
      <c r="F60" s="608">
        <v>0</v>
      </c>
      <c r="G60" s="608">
        <v>0</v>
      </c>
      <c r="H60" s="609">
        <f t="shared" si="5"/>
        <v>0</v>
      </c>
    </row>
    <row r="61" spans="1:8">
      <c r="A61" s="409">
        <v>27.2</v>
      </c>
      <c r="B61" s="387" t="s">
        <v>768</v>
      </c>
      <c r="C61" s="608">
        <v>-93262627.140000001</v>
      </c>
      <c r="D61" s="608">
        <v>0</v>
      </c>
      <c r="E61" s="609">
        <f t="shared" si="4"/>
        <v>-93262627.140000001</v>
      </c>
      <c r="F61" s="608">
        <v>-56655471.789999999</v>
      </c>
      <c r="G61" s="608">
        <v>0</v>
      </c>
      <c r="H61" s="609">
        <f t="shared" si="5"/>
        <v>-56655471.789999999</v>
      </c>
    </row>
    <row r="62" spans="1:8">
      <c r="A62" s="409">
        <v>28</v>
      </c>
      <c r="B62" s="392" t="s">
        <v>769</v>
      </c>
      <c r="C62" s="608">
        <v>0</v>
      </c>
      <c r="D62" s="608">
        <v>0</v>
      </c>
      <c r="E62" s="609">
        <f t="shared" si="4"/>
        <v>0</v>
      </c>
      <c r="F62" s="608">
        <v>0</v>
      </c>
      <c r="G62" s="608">
        <v>0</v>
      </c>
      <c r="H62" s="609">
        <f t="shared" si="5"/>
        <v>0</v>
      </c>
    </row>
    <row r="63" spans="1:8">
      <c r="A63" s="409">
        <v>29</v>
      </c>
      <c r="B63" s="377" t="s">
        <v>770</v>
      </c>
      <c r="C63" s="608">
        <f>SUM(C64:C66)</f>
        <v>10862262.57</v>
      </c>
      <c r="D63" s="608">
        <f>SUM(D64:D66)</f>
        <v>0</v>
      </c>
      <c r="E63" s="609">
        <f t="shared" si="4"/>
        <v>10862262.57</v>
      </c>
      <c r="F63" s="608">
        <v>-6644466.3399999999</v>
      </c>
      <c r="G63" s="608">
        <v>0</v>
      </c>
      <c r="H63" s="609">
        <f t="shared" si="5"/>
        <v>-6644466.3399999999</v>
      </c>
    </row>
    <row r="64" spans="1:8">
      <c r="A64" s="409">
        <v>29.1</v>
      </c>
      <c r="B64" s="378" t="s">
        <v>771</v>
      </c>
      <c r="C64" s="608">
        <v>0</v>
      </c>
      <c r="D64" s="608">
        <v>0</v>
      </c>
      <c r="E64" s="609">
        <f t="shared" si="4"/>
        <v>0</v>
      </c>
      <c r="F64" s="608">
        <v>0</v>
      </c>
      <c r="G64" s="608">
        <v>0</v>
      </c>
      <c r="H64" s="609">
        <f t="shared" si="5"/>
        <v>0</v>
      </c>
    </row>
    <row r="65" spans="1:8" ht="25.15" customHeight="1">
      <c r="A65" s="409">
        <v>29.2</v>
      </c>
      <c r="B65" s="389" t="s">
        <v>772</v>
      </c>
      <c r="C65" s="608">
        <v>0</v>
      </c>
      <c r="D65" s="608">
        <v>0</v>
      </c>
      <c r="E65" s="609">
        <f t="shared" si="4"/>
        <v>0</v>
      </c>
      <c r="F65" s="608">
        <v>0</v>
      </c>
      <c r="G65" s="608">
        <v>0</v>
      </c>
      <c r="H65" s="609">
        <f t="shared" si="5"/>
        <v>0</v>
      </c>
    </row>
    <row r="66" spans="1:8" ht="22.5" customHeight="1">
      <c r="A66" s="409">
        <v>29.3</v>
      </c>
      <c r="B66" s="381" t="s">
        <v>773</v>
      </c>
      <c r="C66" s="608">
        <v>10862262.57</v>
      </c>
      <c r="D66" s="608">
        <v>0</v>
      </c>
      <c r="E66" s="609">
        <f t="shared" si="4"/>
        <v>10862262.57</v>
      </c>
      <c r="F66" s="608">
        <v>-6644466.3399999999</v>
      </c>
      <c r="G66" s="608">
        <v>0</v>
      </c>
      <c r="H66" s="609">
        <f t="shared" si="5"/>
        <v>-6644466.3399999999</v>
      </c>
    </row>
    <row r="67" spans="1:8">
      <c r="A67" s="409">
        <v>30</v>
      </c>
      <c r="B67" s="377" t="s">
        <v>103</v>
      </c>
      <c r="C67" s="608">
        <v>3857203770.7600007</v>
      </c>
      <c r="D67" s="608">
        <v>0</v>
      </c>
      <c r="E67" s="609">
        <f t="shared" si="4"/>
        <v>3857203770.7600007</v>
      </c>
      <c r="F67" s="608">
        <v>3468262337.519999</v>
      </c>
      <c r="G67" s="608">
        <v>0</v>
      </c>
      <c r="H67" s="609">
        <f t="shared" si="5"/>
        <v>3468262337.519999</v>
      </c>
    </row>
    <row r="68" spans="1:8">
      <c r="A68" s="409">
        <v>31</v>
      </c>
      <c r="B68" s="394" t="s">
        <v>774</v>
      </c>
      <c r="C68" s="608">
        <f>SUM(C55,C56,C57,C58,C59,C62,C63,C67)</f>
        <v>4317009413.0900011</v>
      </c>
      <c r="D68" s="608">
        <f>SUM(D55,D56,D57,D58,D59,D62,D63,D67)</f>
        <v>0</v>
      </c>
      <c r="E68" s="609">
        <f t="shared" si="4"/>
        <v>4317009413.0900011</v>
      </c>
      <c r="F68" s="608">
        <v>3947166457.289999</v>
      </c>
      <c r="G68" s="608">
        <v>0</v>
      </c>
      <c r="H68" s="609">
        <f t="shared" si="5"/>
        <v>3947166457.289999</v>
      </c>
    </row>
    <row r="69" spans="1:8">
      <c r="A69" s="409">
        <v>32</v>
      </c>
      <c r="B69" s="395" t="s">
        <v>775</v>
      </c>
      <c r="C69" s="608">
        <f>SUM(C53,C68)</f>
        <v>15818920288.459999</v>
      </c>
      <c r="D69" s="608">
        <f>SUM(D53,D68)</f>
        <v>12718568608.649998</v>
      </c>
      <c r="E69" s="609">
        <f t="shared" si="4"/>
        <v>28537488897.109997</v>
      </c>
      <c r="F69" s="608">
        <v>13650393898.229998</v>
      </c>
      <c r="G69" s="608">
        <v>13055564813.939997</v>
      </c>
      <c r="H69" s="609">
        <f t="shared" si="5"/>
        <v>26705958712.169994</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35"/>
  <sheetViews>
    <sheetView zoomScale="80" zoomScaleNormal="80" workbookViewId="0">
      <selection sqref="A1:C1"/>
    </sheetView>
  </sheetViews>
  <sheetFormatPr defaultColWidth="43.5703125" defaultRowHeight="11.25"/>
  <cols>
    <col min="1" max="1" width="8" style="145" customWidth="1"/>
    <col min="2" max="2" width="66.28515625" style="146" customWidth="1"/>
    <col min="3" max="3" width="131.42578125" style="147" customWidth="1"/>
    <col min="4" max="5" width="10.28515625" style="138" customWidth="1"/>
    <col min="6" max="6" width="67.7109375" style="138" customWidth="1"/>
    <col min="7" max="16384" width="43.5703125" style="138"/>
  </cols>
  <sheetData>
    <row r="1" spans="1:3" ht="12.75" thickTop="1" thickBot="1">
      <c r="A1" s="818" t="s">
        <v>187</v>
      </c>
      <c r="B1" s="819"/>
      <c r="C1" s="820"/>
    </row>
    <row r="2" spans="1:3" ht="26.25" customHeight="1">
      <c r="A2" s="361"/>
      <c r="B2" s="821" t="s">
        <v>188</v>
      </c>
      <c r="C2" s="821"/>
    </row>
    <row r="3" spans="1:3" s="143" customFormat="1" ht="11.25" customHeight="1">
      <c r="A3" s="142"/>
      <c r="B3" s="821" t="s">
        <v>263</v>
      </c>
      <c r="C3" s="821"/>
    </row>
    <row r="4" spans="1:3" ht="12" customHeight="1" thickBot="1">
      <c r="A4" s="822" t="s">
        <v>267</v>
      </c>
      <c r="B4" s="823"/>
      <c r="C4" s="824"/>
    </row>
    <row r="5" spans="1:3" ht="12" thickTop="1">
      <c r="A5" s="139"/>
      <c r="B5" s="825" t="s">
        <v>189</v>
      </c>
      <c r="C5" s="826"/>
    </row>
    <row r="6" spans="1:3">
      <c r="A6" s="361"/>
      <c r="B6" s="827" t="s">
        <v>264</v>
      </c>
      <c r="C6" s="828"/>
    </row>
    <row r="7" spans="1:3">
      <c r="A7" s="361"/>
      <c r="B7" s="827" t="s">
        <v>190</v>
      </c>
      <c r="C7" s="828"/>
    </row>
    <row r="8" spans="1:3">
      <c r="A8" s="361"/>
      <c r="B8" s="827" t="s">
        <v>265</v>
      </c>
      <c r="C8" s="828"/>
    </row>
    <row r="9" spans="1:3">
      <c r="A9" s="361"/>
      <c r="B9" s="833" t="s">
        <v>266</v>
      </c>
      <c r="C9" s="834"/>
    </row>
    <row r="10" spans="1:3">
      <c r="A10" s="361"/>
      <c r="B10" s="829" t="s">
        <v>191</v>
      </c>
      <c r="C10" s="830" t="s">
        <v>191</v>
      </c>
    </row>
    <row r="11" spans="1:3">
      <c r="A11" s="361"/>
      <c r="B11" s="829" t="s">
        <v>192</v>
      </c>
      <c r="C11" s="830" t="s">
        <v>192</v>
      </c>
    </row>
    <row r="12" spans="1:3">
      <c r="A12" s="361"/>
      <c r="B12" s="829" t="s">
        <v>193</v>
      </c>
      <c r="C12" s="830" t="s">
        <v>193</v>
      </c>
    </row>
    <row r="13" spans="1:3">
      <c r="A13" s="361"/>
      <c r="B13" s="829" t="s">
        <v>194</v>
      </c>
      <c r="C13" s="830" t="s">
        <v>194</v>
      </c>
    </row>
    <row r="14" spans="1:3">
      <c r="A14" s="361"/>
      <c r="B14" s="829" t="s">
        <v>195</v>
      </c>
      <c r="C14" s="830" t="s">
        <v>195</v>
      </c>
    </row>
    <row r="15" spans="1:3" ht="21.75" customHeight="1">
      <c r="A15" s="361"/>
      <c r="B15" s="829" t="s">
        <v>196</v>
      </c>
      <c r="C15" s="830" t="s">
        <v>196</v>
      </c>
    </row>
    <row r="16" spans="1:3">
      <c r="A16" s="361"/>
      <c r="B16" s="829" t="s">
        <v>197</v>
      </c>
      <c r="C16" s="830" t="s">
        <v>198</v>
      </c>
    </row>
    <row r="17" spans="1:6">
      <c r="A17" s="361"/>
      <c r="B17" s="829" t="s">
        <v>199</v>
      </c>
      <c r="C17" s="830" t="s">
        <v>200</v>
      </c>
    </row>
    <row r="18" spans="1:6">
      <c r="A18" s="361"/>
      <c r="B18" s="829" t="s">
        <v>201</v>
      </c>
      <c r="C18" s="830" t="s">
        <v>202</v>
      </c>
    </row>
    <row r="19" spans="1:6">
      <c r="A19" s="361"/>
      <c r="B19" s="829" t="s">
        <v>203</v>
      </c>
      <c r="C19" s="830" t="s">
        <v>203</v>
      </c>
    </row>
    <row r="20" spans="1:6">
      <c r="A20" s="361"/>
      <c r="B20" s="831" t="s">
        <v>958</v>
      </c>
      <c r="C20" s="832" t="s">
        <v>204</v>
      </c>
    </row>
    <row r="21" spans="1:6">
      <c r="A21" s="361"/>
      <c r="B21" s="829" t="s">
        <v>947</v>
      </c>
      <c r="C21" s="830" t="s">
        <v>205</v>
      </c>
    </row>
    <row r="22" spans="1:6" ht="23.25" customHeight="1">
      <c r="A22" s="361"/>
      <c r="B22" s="829" t="s">
        <v>206</v>
      </c>
      <c r="C22" s="830" t="s">
        <v>207</v>
      </c>
      <c r="F22" s="575"/>
    </row>
    <row r="23" spans="1:6">
      <c r="A23" s="361"/>
      <c r="B23" s="829" t="s">
        <v>208</v>
      </c>
      <c r="C23" s="830" t="s">
        <v>208</v>
      </c>
    </row>
    <row r="24" spans="1:6">
      <c r="A24" s="361"/>
      <c r="B24" s="829" t="s">
        <v>209</v>
      </c>
      <c r="C24" s="830" t="s">
        <v>210</v>
      </c>
    </row>
    <row r="25" spans="1:6" ht="12" thickBot="1">
      <c r="A25" s="140"/>
      <c r="B25" s="840" t="s">
        <v>211</v>
      </c>
      <c r="C25" s="841"/>
    </row>
    <row r="26" spans="1:6" ht="12.75" thickTop="1" thickBot="1">
      <c r="A26" s="822" t="s">
        <v>844</v>
      </c>
      <c r="B26" s="823"/>
      <c r="C26" s="824"/>
    </row>
    <row r="27" spans="1:6" ht="12.75" thickTop="1" thickBot="1">
      <c r="A27" s="141"/>
      <c r="B27" s="842" t="s">
        <v>845</v>
      </c>
      <c r="C27" s="843"/>
    </row>
    <row r="28" spans="1:6" ht="12.75" thickTop="1" thickBot="1">
      <c r="A28" s="822" t="s">
        <v>268</v>
      </c>
      <c r="B28" s="823"/>
      <c r="C28" s="824"/>
    </row>
    <row r="29" spans="1:6" ht="12" thickTop="1">
      <c r="A29" s="139"/>
      <c r="B29" s="844" t="s">
        <v>848</v>
      </c>
      <c r="C29" s="845" t="s">
        <v>212</v>
      </c>
    </row>
    <row r="30" spans="1:6">
      <c r="A30" s="361"/>
      <c r="B30" s="835" t="s">
        <v>216</v>
      </c>
      <c r="C30" s="836" t="s">
        <v>213</v>
      </c>
    </row>
    <row r="31" spans="1:6">
      <c r="A31" s="361"/>
      <c r="B31" s="835" t="s">
        <v>846</v>
      </c>
      <c r="C31" s="836" t="s">
        <v>214</v>
      </c>
    </row>
    <row r="32" spans="1:6">
      <c r="A32" s="361"/>
      <c r="B32" s="835" t="s">
        <v>847</v>
      </c>
      <c r="C32" s="836" t="s">
        <v>215</v>
      </c>
    </row>
    <row r="33" spans="1:3">
      <c r="A33" s="361"/>
      <c r="B33" s="835" t="s">
        <v>219</v>
      </c>
      <c r="C33" s="836" t="s">
        <v>220</v>
      </c>
    </row>
    <row r="34" spans="1:3">
      <c r="A34" s="361"/>
      <c r="B34" s="835" t="s">
        <v>849</v>
      </c>
      <c r="C34" s="836" t="s">
        <v>217</v>
      </c>
    </row>
    <row r="35" spans="1:3">
      <c r="A35" s="361"/>
      <c r="B35" s="835" t="s">
        <v>850</v>
      </c>
      <c r="C35" s="836" t="s">
        <v>218</v>
      </c>
    </row>
    <row r="36" spans="1:3">
      <c r="A36" s="361"/>
      <c r="B36" s="837" t="s">
        <v>851</v>
      </c>
      <c r="C36" s="838"/>
    </row>
    <row r="37" spans="1:3" ht="24.75" customHeight="1">
      <c r="A37" s="361"/>
      <c r="B37" s="835" t="s">
        <v>852</v>
      </c>
      <c r="C37" s="836" t="s">
        <v>221</v>
      </c>
    </row>
    <row r="38" spans="1:3" ht="23.25" customHeight="1">
      <c r="A38" s="361"/>
      <c r="B38" s="835" t="s">
        <v>853</v>
      </c>
      <c r="C38" s="836" t="s">
        <v>222</v>
      </c>
    </row>
    <row r="39" spans="1:3" ht="23.25" customHeight="1">
      <c r="A39" s="418"/>
      <c r="B39" s="837" t="s">
        <v>854</v>
      </c>
      <c r="C39" s="839"/>
    </row>
    <row r="40" spans="1:3" ht="12" customHeight="1">
      <c r="A40" s="361"/>
      <c r="B40" s="835" t="s">
        <v>855</v>
      </c>
      <c r="C40" s="836"/>
    </row>
    <row r="41" spans="1:3" ht="12" thickBot="1">
      <c r="A41" s="822" t="s">
        <v>269</v>
      </c>
      <c r="B41" s="823"/>
      <c r="C41" s="824"/>
    </row>
    <row r="42" spans="1:3" ht="12" thickTop="1">
      <c r="A42" s="139"/>
      <c r="B42" s="825" t="s">
        <v>299</v>
      </c>
      <c r="C42" s="826" t="s">
        <v>223</v>
      </c>
    </row>
    <row r="43" spans="1:3">
      <c r="A43" s="361"/>
      <c r="B43" s="827" t="s">
        <v>298</v>
      </c>
      <c r="C43" s="828"/>
    </row>
    <row r="44" spans="1:3" ht="23.25" customHeight="1" thickBot="1">
      <c r="A44" s="140"/>
      <c r="B44" s="846" t="s">
        <v>224</v>
      </c>
      <c r="C44" s="847" t="s">
        <v>225</v>
      </c>
    </row>
    <row r="45" spans="1:3" ht="11.25" customHeight="1" thickTop="1" thickBot="1">
      <c r="A45" s="822" t="s">
        <v>270</v>
      </c>
      <c r="B45" s="823"/>
      <c r="C45" s="824"/>
    </row>
    <row r="46" spans="1:3" ht="26.25" customHeight="1" thickTop="1">
      <c r="A46" s="361"/>
      <c r="B46" s="827" t="s">
        <v>271</v>
      </c>
      <c r="C46" s="828"/>
    </row>
    <row r="47" spans="1:3" ht="12" thickBot="1">
      <c r="A47" s="822" t="s">
        <v>272</v>
      </c>
      <c r="B47" s="823"/>
      <c r="C47" s="824"/>
    </row>
    <row r="48" spans="1:3" ht="12" thickTop="1">
      <c r="A48" s="139"/>
      <c r="B48" s="825" t="s">
        <v>226</v>
      </c>
      <c r="C48" s="826" t="s">
        <v>226</v>
      </c>
    </row>
    <row r="49" spans="1:3" ht="11.25" customHeight="1">
      <c r="A49" s="361"/>
      <c r="B49" s="827" t="s">
        <v>227</v>
      </c>
      <c r="C49" s="828" t="s">
        <v>227</v>
      </c>
    </row>
    <row r="50" spans="1:3">
      <c r="A50" s="361"/>
      <c r="B50" s="827" t="s">
        <v>228</v>
      </c>
      <c r="C50" s="828" t="s">
        <v>228</v>
      </c>
    </row>
    <row r="51" spans="1:3" ht="11.25" customHeight="1">
      <c r="A51" s="361"/>
      <c r="B51" s="827" t="s">
        <v>857</v>
      </c>
      <c r="C51" s="828" t="s">
        <v>229</v>
      </c>
    </row>
    <row r="52" spans="1:3" ht="33.6" customHeight="1">
      <c r="A52" s="361"/>
      <c r="B52" s="827" t="s">
        <v>230</v>
      </c>
      <c r="C52" s="828" t="s">
        <v>230</v>
      </c>
    </row>
    <row r="53" spans="1:3" ht="11.25" customHeight="1">
      <c r="A53" s="361"/>
      <c r="B53" s="827" t="s">
        <v>319</v>
      </c>
      <c r="C53" s="828" t="s">
        <v>231</v>
      </c>
    </row>
    <row r="54" spans="1:3" ht="11.25" customHeight="1" thickBot="1">
      <c r="A54" s="822" t="s">
        <v>273</v>
      </c>
      <c r="B54" s="823"/>
      <c r="C54" s="824"/>
    </row>
    <row r="55" spans="1:3" ht="12" thickTop="1">
      <c r="A55" s="139"/>
      <c r="B55" s="825" t="s">
        <v>226</v>
      </c>
      <c r="C55" s="826" t="s">
        <v>226</v>
      </c>
    </row>
    <row r="56" spans="1:3">
      <c r="A56" s="361"/>
      <c r="B56" s="827" t="s">
        <v>232</v>
      </c>
      <c r="C56" s="828" t="s">
        <v>232</v>
      </c>
    </row>
    <row r="57" spans="1:3">
      <c r="A57" s="361"/>
      <c r="B57" s="827" t="s">
        <v>276</v>
      </c>
      <c r="C57" s="828" t="s">
        <v>233</v>
      </c>
    </row>
    <row r="58" spans="1:3">
      <c r="A58" s="361"/>
      <c r="B58" s="827" t="s">
        <v>234</v>
      </c>
      <c r="C58" s="828" t="s">
        <v>234</v>
      </c>
    </row>
    <row r="59" spans="1:3">
      <c r="A59" s="361"/>
      <c r="B59" s="827" t="s">
        <v>235</v>
      </c>
      <c r="C59" s="828" t="s">
        <v>235</v>
      </c>
    </row>
    <row r="60" spans="1:3">
      <c r="A60" s="361"/>
      <c r="B60" s="827" t="s">
        <v>236</v>
      </c>
      <c r="C60" s="828" t="s">
        <v>236</v>
      </c>
    </row>
    <row r="61" spans="1:3">
      <c r="A61" s="361"/>
      <c r="B61" s="827" t="s">
        <v>277</v>
      </c>
      <c r="C61" s="828" t="s">
        <v>237</v>
      </c>
    </row>
    <row r="62" spans="1:3">
      <c r="A62" s="361"/>
      <c r="B62" s="827" t="s">
        <v>238</v>
      </c>
      <c r="C62" s="828" t="s">
        <v>238</v>
      </c>
    </row>
    <row r="63" spans="1:3" ht="12" thickBot="1">
      <c r="A63" s="140"/>
      <c r="B63" s="846" t="s">
        <v>239</v>
      </c>
      <c r="C63" s="847" t="s">
        <v>239</v>
      </c>
    </row>
    <row r="64" spans="1:3" ht="11.25" customHeight="1" thickTop="1">
      <c r="A64" s="850" t="s">
        <v>274</v>
      </c>
      <c r="B64" s="851"/>
      <c r="C64" s="852"/>
    </row>
    <row r="65" spans="1:3" ht="12" thickBot="1">
      <c r="A65" s="140"/>
      <c r="B65" s="846" t="s">
        <v>240</v>
      </c>
      <c r="C65" s="847" t="s">
        <v>240</v>
      </c>
    </row>
    <row r="66" spans="1:3" ht="11.25" customHeight="1" thickTop="1" thickBot="1">
      <c r="A66" s="822" t="s">
        <v>275</v>
      </c>
      <c r="B66" s="823"/>
      <c r="C66" s="824"/>
    </row>
    <row r="67" spans="1:3" ht="12" thickTop="1">
      <c r="A67" s="139"/>
      <c r="B67" s="825" t="s">
        <v>241</v>
      </c>
      <c r="C67" s="826" t="s">
        <v>241</v>
      </c>
    </row>
    <row r="68" spans="1:3">
      <c r="A68" s="361"/>
      <c r="B68" s="827" t="s">
        <v>859</v>
      </c>
      <c r="C68" s="828" t="s">
        <v>242</v>
      </c>
    </row>
    <row r="69" spans="1:3">
      <c r="A69" s="361"/>
      <c r="B69" s="827" t="s">
        <v>243</v>
      </c>
      <c r="C69" s="828" t="s">
        <v>243</v>
      </c>
    </row>
    <row r="70" spans="1:3" ht="55.15" customHeight="1">
      <c r="A70" s="361"/>
      <c r="B70" s="848" t="s">
        <v>688</v>
      </c>
      <c r="C70" s="849" t="s">
        <v>244</v>
      </c>
    </row>
    <row r="71" spans="1:3" ht="33.75" customHeight="1">
      <c r="A71" s="361"/>
      <c r="B71" s="848" t="s">
        <v>278</v>
      </c>
      <c r="C71" s="849" t="s">
        <v>245</v>
      </c>
    </row>
    <row r="72" spans="1:3" ht="15.75" customHeight="1">
      <c r="A72" s="361"/>
      <c r="B72" s="848" t="s">
        <v>860</v>
      </c>
      <c r="C72" s="849" t="s">
        <v>246</v>
      </c>
    </row>
    <row r="73" spans="1:3">
      <c r="A73" s="361"/>
      <c r="B73" s="827" t="s">
        <v>247</v>
      </c>
      <c r="C73" s="828" t="s">
        <v>247</v>
      </c>
    </row>
    <row r="74" spans="1:3" ht="12" thickBot="1">
      <c r="A74" s="140"/>
      <c r="B74" s="846" t="s">
        <v>248</v>
      </c>
      <c r="C74" s="847" t="s">
        <v>248</v>
      </c>
    </row>
    <row r="75" spans="1:3" ht="12" thickTop="1">
      <c r="A75" s="850" t="s">
        <v>302</v>
      </c>
      <c r="B75" s="851"/>
      <c r="C75" s="852"/>
    </row>
    <row r="76" spans="1:3">
      <c r="A76" s="361"/>
      <c r="B76" s="827" t="s">
        <v>240</v>
      </c>
      <c r="C76" s="828"/>
    </row>
    <row r="77" spans="1:3">
      <c r="A77" s="361"/>
      <c r="B77" s="827" t="s">
        <v>300</v>
      </c>
      <c r="C77" s="828"/>
    </row>
    <row r="78" spans="1:3">
      <c r="A78" s="361"/>
      <c r="B78" s="827" t="s">
        <v>301</v>
      </c>
      <c r="C78" s="828"/>
    </row>
    <row r="79" spans="1:3">
      <c r="A79" s="850" t="s">
        <v>303</v>
      </c>
      <c r="B79" s="851"/>
      <c r="C79" s="852"/>
    </row>
    <row r="80" spans="1:3">
      <c r="A80" s="361"/>
      <c r="B80" s="827" t="s">
        <v>240</v>
      </c>
      <c r="C80" s="828"/>
    </row>
    <row r="81" spans="1:3">
      <c r="A81" s="361"/>
      <c r="B81" s="827" t="s">
        <v>304</v>
      </c>
      <c r="C81" s="828"/>
    </row>
    <row r="82" spans="1:3" ht="79.5" customHeight="1">
      <c r="A82" s="361"/>
      <c r="B82" s="827" t="s">
        <v>318</v>
      </c>
      <c r="C82" s="828"/>
    </row>
    <row r="83" spans="1:3" ht="53.25" customHeight="1">
      <c r="A83" s="361"/>
      <c r="B83" s="827" t="s">
        <v>317</v>
      </c>
      <c r="C83" s="828"/>
    </row>
    <row r="84" spans="1:3">
      <c r="A84" s="361"/>
      <c r="B84" s="827" t="s">
        <v>305</v>
      </c>
      <c r="C84" s="828"/>
    </row>
    <row r="85" spans="1:3">
      <c r="A85" s="361"/>
      <c r="B85" s="827" t="s">
        <v>306</v>
      </c>
      <c r="C85" s="828"/>
    </row>
    <row r="86" spans="1:3">
      <c r="A86" s="361"/>
      <c r="B86" s="827" t="s">
        <v>307</v>
      </c>
      <c r="C86" s="828"/>
    </row>
    <row r="87" spans="1:3">
      <c r="A87" s="850" t="s">
        <v>308</v>
      </c>
      <c r="B87" s="851"/>
      <c r="C87" s="852"/>
    </row>
    <row r="88" spans="1:3">
      <c r="A88" s="361"/>
      <c r="B88" s="827" t="s">
        <v>240</v>
      </c>
      <c r="C88" s="828"/>
    </row>
    <row r="89" spans="1:3">
      <c r="A89" s="361"/>
      <c r="B89" s="827" t="s">
        <v>310</v>
      </c>
      <c r="C89" s="828"/>
    </row>
    <row r="90" spans="1:3" ht="12" customHeight="1">
      <c r="A90" s="361"/>
      <c r="B90" s="827" t="s">
        <v>311</v>
      </c>
      <c r="C90" s="828"/>
    </row>
    <row r="91" spans="1:3">
      <c r="A91" s="361"/>
      <c r="B91" s="827" t="s">
        <v>312</v>
      </c>
      <c r="C91" s="828"/>
    </row>
    <row r="92" spans="1:3" ht="24.75" customHeight="1">
      <c r="A92" s="361"/>
      <c r="B92" s="853" t="s">
        <v>348</v>
      </c>
      <c r="C92" s="854"/>
    </row>
    <row r="93" spans="1:3" ht="24" customHeight="1">
      <c r="A93" s="361"/>
      <c r="B93" s="853" t="s">
        <v>349</v>
      </c>
      <c r="C93" s="854"/>
    </row>
    <row r="94" spans="1:3" ht="13.5" customHeight="1">
      <c r="A94" s="361"/>
      <c r="B94" s="855" t="s">
        <v>313</v>
      </c>
      <c r="C94" s="856"/>
    </row>
    <row r="95" spans="1:3" ht="11.25" customHeight="1" thickBot="1">
      <c r="A95" s="857" t="s">
        <v>344</v>
      </c>
      <c r="B95" s="858"/>
      <c r="C95" s="859"/>
    </row>
    <row r="96" spans="1:3" ht="12.75" thickTop="1" thickBot="1">
      <c r="A96" s="866" t="s">
        <v>249</v>
      </c>
      <c r="B96" s="866"/>
      <c r="C96" s="866"/>
    </row>
    <row r="97" spans="1:3">
      <c r="A97" s="201">
        <v>2</v>
      </c>
      <c r="B97" s="349" t="s">
        <v>324</v>
      </c>
      <c r="C97" s="349" t="s">
        <v>345</v>
      </c>
    </row>
    <row r="98" spans="1:3">
      <c r="A98" s="144">
        <v>3</v>
      </c>
      <c r="B98" s="350" t="s">
        <v>325</v>
      </c>
      <c r="C98" s="351" t="s">
        <v>346</v>
      </c>
    </row>
    <row r="99" spans="1:3">
      <c r="A99" s="144">
        <v>4</v>
      </c>
      <c r="B99" s="350" t="s">
        <v>326</v>
      </c>
      <c r="C99" s="351" t="s">
        <v>350</v>
      </c>
    </row>
    <row r="100" spans="1:3" ht="11.25" customHeight="1">
      <c r="A100" s="144">
        <v>5</v>
      </c>
      <c r="B100" s="350" t="s">
        <v>327</v>
      </c>
      <c r="C100" s="351" t="s">
        <v>347</v>
      </c>
    </row>
    <row r="101" spans="1:3" ht="12" customHeight="1">
      <c r="A101" s="144">
        <v>6</v>
      </c>
      <c r="B101" s="350" t="s">
        <v>342</v>
      </c>
      <c r="C101" s="351" t="s">
        <v>328</v>
      </c>
    </row>
    <row r="102" spans="1:3" ht="12" customHeight="1">
      <c r="A102" s="144">
        <v>7</v>
      </c>
      <c r="B102" s="350" t="s">
        <v>329</v>
      </c>
      <c r="C102" s="351" t="s">
        <v>343</v>
      </c>
    </row>
    <row r="103" spans="1:3">
      <c r="A103" s="144">
        <v>8</v>
      </c>
      <c r="B103" s="350" t="s">
        <v>334</v>
      </c>
      <c r="C103" s="351" t="s">
        <v>354</v>
      </c>
    </row>
    <row r="104" spans="1:3" ht="11.25" customHeight="1">
      <c r="A104" s="850" t="s">
        <v>314</v>
      </c>
      <c r="B104" s="851"/>
      <c r="C104" s="852"/>
    </row>
    <row r="105" spans="1:3" ht="12" customHeight="1">
      <c r="A105" s="361"/>
      <c r="B105" s="827" t="s">
        <v>240</v>
      </c>
      <c r="C105" s="828"/>
    </row>
    <row r="106" spans="1:3">
      <c r="A106" s="850" t="s">
        <v>489</v>
      </c>
      <c r="B106" s="851"/>
      <c r="C106" s="852"/>
    </row>
    <row r="107" spans="1:3" ht="12" customHeight="1">
      <c r="A107" s="361"/>
      <c r="B107" s="827" t="s">
        <v>491</v>
      </c>
      <c r="C107" s="828"/>
    </row>
    <row r="108" spans="1:3">
      <c r="A108" s="361"/>
      <c r="B108" s="827" t="s">
        <v>492</v>
      </c>
      <c r="C108" s="828"/>
    </row>
    <row r="109" spans="1:3">
      <c r="A109" s="361"/>
      <c r="B109" s="827" t="s">
        <v>490</v>
      </c>
      <c r="C109" s="828"/>
    </row>
    <row r="110" spans="1:3">
      <c r="A110" s="860" t="s">
        <v>724</v>
      </c>
      <c r="B110" s="860"/>
      <c r="C110" s="860"/>
    </row>
    <row r="111" spans="1:3">
      <c r="A111" s="861" t="s">
        <v>187</v>
      </c>
      <c r="B111" s="861"/>
      <c r="C111" s="861"/>
    </row>
    <row r="112" spans="1:3">
      <c r="A112" s="543">
        <v>1</v>
      </c>
      <c r="B112" s="862" t="s">
        <v>607</v>
      </c>
      <c r="C112" s="863"/>
    </row>
    <row r="113" spans="1:3">
      <c r="A113" s="543">
        <v>2</v>
      </c>
      <c r="B113" s="864" t="s">
        <v>608</v>
      </c>
      <c r="C113" s="865"/>
    </row>
    <row r="114" spans="1:3">
      <c r="A114" s="543">
        <v>3</v>
      </c>
      <c r="B114" s="862" t="s">
        <v>934</v>
      </c>
      <c r="C114" s="863"/>
    </row>
    <row r="115" spans="1:3">
      <c r="A115" s="543">
        <v>4</v>
      </c>
      <c r="B115" s="862" t="s">
        <v>933</v>
      </c>
      <c r="C115" s="863"/>
    </row>
    <row r="116" spans="1:3">
      <c r="A116" s="543">
        <v>5</v>
      </c>
      <c r="B116" s="547" t="s">
        <v>932</v>
      </c>
      <c r="C116" s="546"/>
    </row>
    <row r="117" spans="1:3">
      <c r="A117" s="543">
        <v>6</v>
      </c>
      <c r="B117" s="862" t="s">
        <v>945</v>
      </c>
      <c r="C117" s="863"/>
    </row>
    <row r="118" spans="1:3" ht="48.4" customHeight="1">
      <c r="A118" s="543">
        <v>7</v>
      </c>
      <c r="B118" s="862" t="s">
        <v>946</v>
      </c>
      <c r="C118" s="863"/>
    </row>
    <row r="119" spans="1:3">
      <c r="A119" s="520">
        <v>8</v>
      </c>
      <c r="B119" s="515" t="s">
        <v>634</v>
      </c>
      <c r="C119" s="540" t="s">
        <v>931</v>
      </c>
    </row>
    <row r="120" spans="1:3" ht="22.5">
      <c r="A120" s="543">
        <v>9.01</v>
      </c>
      <c r="B120" s="515" t="s">
        <v>518</v>
      </c>
      <c r="C120" s="516" t="s">
        <v>683</v>
      </c>
    </row>
    <row r="121" spans="1:3" ht="33.75">
      <c r="A121" s="543">
        <v>9.02</v>
      </c>
      <c r="B121" s="515" t="s">
        <v>519</v>
      </c>
      <c r="C121" s="516" t="s">
        <v>686</v>
      </c>
    </row>
    <row r="122" spans="1:3">
      <c r="A122" s="543">
        <v>9.0299999999999994</v>
      </c>
      <c r="B122" s="516" t="s">
        <v>868</v>
      </c>
      <c r="C122" s="516" t="s">
        <v>609</v>
      </c>
    </row>
    <row r="123" spans="1:3">
      <c r="A123" s="543">
        <v>9.0399999999999991</v>
      </c>
      <c r="B123" s="515" t="s">
        <v>520</v>
      </c>
      <c r="C123" s="516" t="s">
        <v>610</v>
      </c>
    </row>
    <row r="124" spans="1:3">
      <c r="A124" s="543">
        <v>9.0500000000000007</v>
      </c>
      <c r="B124" s="515" t="s">
        <v>521</v>
      </c>
      <c r="C124" s="516" t="s">
        <v>611</v>
      </c>
    </row>
    <row r="125" spans="1:3" ht="22.5">
      <c r="A125" s="543">
        <v>9.06</v>
      </c>
      <c r="B125" s="515" t="s">
        <v>522</v>
      </c>
      <c r="C125" s="516" t="s">
        <v>612</v>
      </c>
    </row>
    <row r="126" spans="1:3">
      <c r="A126" s="543">
        <v>9.07</v>
      </c>
      <c r="B126" s="545" t="s">
        <v>523</v>
      </c>
      <c r="C126" s="516" t="s">
        <v>613</v>
      </c>
    </row>
    <row r="127" spans="1:3" ht="22.5">
      <c r="A127" s="543">
        <v>9.08</v>
      </c>
      <c r="B127" s="515" t="s">
        <v>524</v>
      </c>
      <c r="C127" s="516" t="s">
        <v>614</v>
      </c>
    </row>
    <row r="128" spans="1:3" ht="22.5">
      <c r="A128" s="543">
        <v>9.09</v>
      </c>
      <c r="B128" s="515" t="s">
        <v>525</v>
      </c>
      <c r="C128" s="516" t="s">
        <v>615</v>
      </c>
    </row>
    <row r="129" spans="1:3">
      <c r="A129" s="544">
        <v>9.1</v>
      </c>
      <c r="B129" s="515" t="s">
        <v>526</v>
      </c>
      <c r="C129" s="516" t="s">
        <v>616</v>
      </c>
    </row>
    <row r="130" spans="1:3">
      <c r="A130" s="543">
        <v>9.11</v>
      </c>
      <c r="B130" s="515" t="s">
        <v>527</v>
      </c>
      <c r="C130" s="516" t="s">
        <v>617</v>
      </c>
    </row>
    <row r="131" spans="1:3">
      <c r="A131" s="543">
        <v>9.1199999999999992</v>
      </c>
      <c r="B131" s="515" t="s">
        <v>528</v>
      </c>
      <c r="C131" s="516" t="s">
        <v>618</v>
      </c>
    </row>
    <row r="132" spans="1:3">
      <c r="A132" s="543">
        <v>9.1300000000000008</v>
      </c>
      <c r="B132" s="515" t="s">
        <v>529</v>
      </c>
      <c r="C132" s="516" t="s">
        <v>619</v>
      </c>
    </row>
    <row r="133" spans="1:3">
      <c r="A133" s="543">
        <v>9.14</v>
      </c>
      <c r="B133" s="515" t="s">
        <v>530</v>
      </c>
      <c r="C133" s="516" t="s">
        <v>620</v>
      </c>
    </row>
    <row r="134" spans="1:3">
      <c r="A134" s="543">
        <v>9.15</v>
      </c>
      <c r="B134" s="515" t="s">
        <v>531</v>
      </c>
      <c r="C134" s="516" t="s">
        <v>621</v>
      </c>
    </row>
    <row r="135" spans="1:3" ht="22.5">
      <c r="A135" s="543">
        <v>9.16</v>
      </c>
      <c r="B135" s="515" t="s">
        <v>532</v>
      </c>
      <c r="C135" s="516" t="s">
        <v>622</v>
      </c>
    </row>
    <row r="136" spans="1:3">
      <c r="A136" s="543">
        <v>9.17</v>
      </c>
      <c r="B136" s="516" t="s">
        <v>533</v>
      </c>
      <c r="C136" s="516" t="s">
        <v>623</v>
      </c>
    </row>
    <row r="137" spans="1:3" ht="22.5">
      <c r="A137" s="543">
        <v>9.18</v>
      </c>
      <c r="B137" s="515" t="s">
        <v>534</v>
      </c>
      <c r="C137" s="516" t="s">
        <v>624</v>
      </c>
    </row>
    <row r="138" spans="1:3">
      <c r="A138" s="543">
        <v>9.19</v>
      </c>
      <c r="B138" s="515" t="s">
        <v>535</v>
      </c>
      <c r="C138" s="516" t="s">
        <v>625</v>
      </c>
    </row>
    <row r="139" spans="1:3">
      <c r="A139" s="544">
        <v>9.1999999999999993</v>
      </c>
      <c r="B139" s="515" t="s">
        <v>536</v>
      </c>
      <c r="C139" s="516" t="s">
        <v>626</v>
      </c>
    </row>
    <row r="140" spans="1:3">
      <c r="A140" s="543">
        <v>9.2100000000000009</v>
      </c>
      <c r="B140" s="515" t="s">
        <v>537</v>
      </c>
      <c r="C140" s="516" t="s">
        <v>627</v>
      </c>
    </row>
    <row r="141" spans="1:3">
      <c r="A141" s="543">
        <v>9.2200000000000006</v>
      </c>
      <c r="B141" s="515" t="s">
        <v>538</v>
      </c>
      <c r="C141" s="516" t="s">
        <v>628</v>
      </c>
    </row>
    <row r="142" spans="1:3" ht="22.5">
      <c r="A142" s="543">
        <v>9.23</v>
      </c>
      <c r="B142" s="515" t="s">
        <v>539</v>
      </c>
      <c r="C142" s="516" t="s">
        <v>629</v>
      </c>
    </row>
    <row r="143" spans="1:3" ht="22.5">
      <c r="A143" s="543">
        <v>9.24</v>
      </c>
      <c r="B143" s="515" t="s">
        <v>540</v>
      </c>
      <c r="C143" s="516" t="s">
        <v>630</v>
      </c>
    </row>
    <row r="144" spans="1:3">
      <c r="A144" s="543">
        <v>9.2500000000000107</v>
      </c>
      <c r="B144" s="515" t="s">
        <v>541</v>
      </c>
      <c r="C144" s="516" t="s">
        <v>631</v>
      </c>
    </row>
    <row r="145" spans="1:3" ht="22.5">
      <c r="A145" s="543">
        <v>9.2600000000000193</v>
      </c>
      <c r="B145" s="515" t="s">
        <v>632</v>
      </c>
      <c r="C145" s="542" t="s">
        <v>633</v>
      </c>
    </row>
    <row r="146" spans="1:3" s="362" customFormat="1" ht="22.5">
      <c r="A146" s="543">
        <v>9.2700000000000298</v>
      </c>
      <c r="B146" s="515" t="s">
        <v>99</v>
      </c>
      <c r="C146" s="542" t="s">
        <v>684</v>
      </c>
    </row>
    <row r="147" spans="1:3" s="362" customFormat="1">
      <c r="A147" s="521"/>
      <c r="B147" s="868" t="s">
        <v>635</v>
      </c>
      <c r="C147" s="869"/>
    </row>
    <row r="148" spans="1:3" s="362" customFormat="1">
      <c r="A148" s="520">
        <v>1</v>
      </c>
      <c r="B148" s="870" t="s">
        <v>930</v>
      </c>
      <c r="C148" s="871"/>
    </row>
    <row r="149" spans="1:3" s="362" customFormat="1">
      <c r="A149" s="520">
        <v>2</v>
      </c>
      <c r="B149" s="870" t="s">
        <v>685</v>
      </c>
      <c r="C149" s="871"/>
    </row>
    <row r="150" spans="1:3" s="362" customFormat="1">
      <c r="A150" s="520">
        <v>3</v>
      </c>
      <c r="B150" s="870" t="s">
        <v>682</v>
      </c>
      <c r="C150" s="871"/>
    </row>
    <row r="151" spans="1:3" s="362" customFormat="1">
      <c r="A151" s="521"/>
      <c r="B151" s="868" t="s">
        <v>636</v>
      </c>
      <c r="C151" s="869"/>
    </row>
    <row r="152" spans="1:3" s="362" customFormat="1">
      <c r="A152" s="520">
        <v>1</v>
      </c>
      <c r="B152" s="873" t="s">
        <v>929</v>
      </c>
      <c r="C152" s="876"/>
    </row>
    <row r="153" spans="1:3" s="362" customFormat="1">
      <c r="A153" s="520">
        <v>2</v>
      </c>
      <c r="B153" s="515" t="s">
        <v>866</v>
      </c>
      <c r="C153" s="540" t="s">
        <v>950</v>
      </c>
    </row>
    <row r="154" spans="1:3" ht="22.5">
      <c r="A154" s="520">
        <v>3</v>
      </c>
      <c r="B154" s="515" t="s">
        <v>865</v>
      </c>
      <c r="C154" s="540" t="s">
        <v>928</v>
      </c>
    </row>
    <row r="155" spans="1:3">
      <c r="A155" s="520">
        <v>4</v>
      </c>
      <c r="B155" s="515" t="s">
        <v>511</v>
      </c>
      <c r="C155" s="515" t="s">
        <v>951</v>
      </c>
    </row>
    <row r="156" spans="1:3" ht="25.15" customHeight="1">
      <c r="A156" s="521"/>
      <c r="B156" s="868" t="s">
        <v>637</v>
      </c>
      <c r="C156" s="869"/>
    </row>
    <row r="157" spans="1:3" ht="33.75">
      <c r="A157" s="520"/>
      <c r="B157" s="515" t="s">
        <v>917</v>
      </c>
      <c r="C157" s="522" t="s">
        <v>952</v>
      </c>
    </row>
    <row r="158" spans="1:3">
      <c r="A158" s="521"/>
      <c r="B158" s="868" t="s">
        <v>638</v>
      </c>
      <c r="C158" s="869"/>
    </row>
    <row r="159" spans="1:3" ht="39" customHeight="1">
      <c r="A159" s="521"/>
      <c r="B159" s="870" t="s">
        <v>927</v>
      </c>
      <c r="C159" s="871"/>
    </row>
    <row r="160" spans="1:3">
      <c r="A160" s="521" t="s">
        <v>639</v>
      </c>
      <c r="B160" s="541" t="s">
        <v>549</v>
      </c>
      <c r="C160" s="533" t="s">
        <v>640</v>
      </c>
    </row>
    <row r="161" spans="1:3">
      <c r="A161" s="521" t="s">
        <v>369</v>
      </c>
      <c r="B161" s="538" t="s">
        <v>550</v>
      </c>
      <c r="C161" s="540" t="s">
        <v>926</v>
      </c>
    </row>
    <row r="162" spans="1:3" ht="22.5">
      <c r="A162" s="521" t="s">
        <v>376</v>
      </c>
      <c r="B162" s="533" t="s">
        <v>551</v>
      </c>
      <c r="C162" s="540" t="s">
        <v>641</v>
      </c>
    </row>
    <row r="163" spans="1:3">
      <c r="A163" s="521" t="s">
        <v>642</v>
      </c>
      <c r="B163" s="538" t="s">
        <v>552</v>
      </c>
      <c r="C163" s="539" t="s">
        <v>643</v>
      </c>
    </row>
    <row r="164" spans="1:3" ht="22.5">
      <c r="A164" s="521" t="s">
        <v>644</v>
      </c>
      <c r="B164" s="538" t="s">
        <v>881</v>
      </c>
      <c r="C164" s="532" t="s">
        <v>925</v>
      </c>
    </row>
    <row r="165" spans="1:3" ht="22.5">
      <c r="A165" s="521" t="s">
        <v>377</v>
      </c>
      <c r="B165" s="538" t="s">
        <v>553</v>
      </c>
      <c r="C165" s="532" t="s">
        <v>646</v>
      </c>
    </row>
    <row r="166" spans="1:3" ht="22.5">
      <c r="A166" s="521" t="s">
        <v>645</v>
      </c>
      <c r="B166" s="536" t="s">
        <v>556</v>
      </c>
      <c r="C166" s="537" t="s">
        <v>653</v>
      </c>
    </row>
    <row r="167" spans="1:3" ht="22.5">
      <c r="A167" s="521" t="s">
        <v>647</v>
      </c>
      <c r="B167" s="536" t="s">
        <v>554</v>
      </c>
      <c r="C167" s="532" t="s">
        <v>649</v>
      </c>
    </row>
    <row r="168" spans="1:3" ht="26.65" customHeight="1">
      <c r="A168" s="521" t="s">
        <v>648</v>
      </c>
      <c r="B168" s="536" t="s">
        <v>555</v>
      </c>
      <c r="C168" s="537" t="s">
        <v>651</v>
      </c>
    </row>
    <row r="169" spans="1:3" ht="22.5">
      <c r="A169" s="521" t="s">
        <v>650</v>
      </c>
      <c r="B169" s="516" t="s">
        <v>557</v>
      </c>
      <c r="C169" s="537" t="s">
        <v>655</v>
      </c>
    </row>
    <row r="170" spans="1:3" ht="22.5">
      <c r="A170" s="521" t="s">
        <v>652</v>
      </c>
      <c r="B170" s="536" t="s">
        <v>558</v>
      </c>
      <c r="C170" s="535" t="s">
        <v>656</v>
      </c>
    </row>
    <row r="171" spans="1:3">
      <c r="A171" s="521" t="s">
        <v>654</v>
      </c>
      <c r="B171" s="534" t="s">
        <v>559</v>
      </c>
      <c r="C171" s="533" t="s">
        <v>657</v>
      </c>
    </row>
    <row r="172" spans="1:3" ht="22.5">
      <c r="A172" s="521"/>
      <c r="B172" s="532" t="s">
        <v>924</v>
      </c>
      <c r="C172" s="516" t="s">
        <v>658</v>
      </c>
    </row>
    <row r="173" spans="1:3" ht="22.5">
      <c r="A173" s="521"/>
      <c r="B173" s="532" t="s">
        <v>923</v>
      </c>
      <c r="C173" s="516" t="s">
        <v>659</v>
      </c>
    </row>
    <row r="174" spans="1:3" ht="22.5">
      <c r="A174" s="521"/>
      <c r="B174" s="532" t="s">
        <v>922</v>
      </c>
      <c r="C174" s="516" t="s">
        <v>660</v>
      </c>
    </row>
    <row r="175" spans="1:3">
      <c r="A175" s="521"/>
      <c r="B175" s="868" t="s">
        <v>661</v>
      </c>
      <c r="C175" s="869"/>
    </row>
    <row r="176" spans="1:3">
      <c r="A176" s="521"/>
      <c r="B176" s="870" t="s">
        <v>921</v>
      </c>
      <c r="C176" s="871"/>
    </row>
    <row r="177" spans="1:3">
      <c r="A177" s="520">
        <v>1</v>
      </c>
      <c r="B177" s="516" t="s">
        <v>563</v>
      </c>
      <c r="C177" s="516" t="s">
        <v>563</v>
      </c>
    </row>
    <row r="178" spans="1:3" ht="33.75">
      <c r="A178" s="520">
        <v>2</v>
      </c>
      <c r="B178" s="516" t="s">
        <v>662</v>
      </c>
      <c r="C178" s="516" t="s">
        <v>663</v>
      </c>
    </row>
    <row r="179" spans="1:3">
      <c r="A179" s="520">
        <v>3</v>
      </c>
      <c r="B179" s="516" t="s">
        <v>565</v>
      </c>
      <c r="C179" s="516" t="s">
        <v>664</v>
      </c>
    </row>
    <row r="180" spans="1:3" ht="22.5">
      <c r="A180" s="520">
        <v>4</v>
      </c>
      <c r="B180" s="516" t="s">
        <v>566</v>
      </c>
      <c r="C180" s="516" t="s">
        <v>665</v>
      </c>
    </row>
    <row r="181" spans="1:3" ht="22.5">
      <c r="A181" s="520">
        <v>5</v>
      </c>
      <c r="B181" s="516" t="s">
        <v>567</v>
      </c>
      <c r="C181" s="516" t="s">
        <v>687</v>
      </c>
    </row>
    <row r="182" spans="1:3" ht="45">
      <c r="A182" s="520">
        <v>6</v>
      </c>
      <c r="B182" s="516" t="s">
        <v>568</v>
      </c>
      <c r="C182" s="516" t="s">
        <v>666</v>
      </c>
    </row>
    <row r="183" spans="1:3">
      <c r="A183" s="521"/>
      <c r="B183" s="868" t="s">
        <v>667</v>
      </c>
      <c r="C183" s="869"/>
    </row>
    <row r="184" spans="1:3">
      <c r="A184" s="521"/>
      <c r="B184" s="872" t="s">
        <v>920</v>
      </c>
      <c r="C184" s="873"/>
    </row>
    <row r="185" spans="1:3" ht="22.5">
      <c r="A185" s="521">
        <v>1.1000000000000001</v>
      </c>
      <c r="B185" s="531" t="s">
        <v>573</v>
      </c>
      <c r="C185" s="516" t="s">
        <v>668</v>
      </c>
    </row>
    <row r="186" spans="1:3" ht="49.9" customHeight="1">
      <c r="A186" s="521" t="s">
        <v>157</v>
      </c>
      <c r="B186" s="517" t="s">
        <v>574</v>
      </c>
      <c r="C186" s="516" t="s">
        <v>669</v>
      </c>
    </row>
    <row r="187" spans="1:3">
      <c r="A187" s="521" t="s">
        <v>575</v>
      </c>
      <c r="B187" s="530" t="s">
        <v>576</v>
      </c>
      <c r="C187" s="874" t="s">
        <v>919</v>
      </c>
    </row>
    <row r="188" spans="1:3">
      <c r="A188" s="521" t="s">
        <v>577</v>
      </c>
      <c r="B188" s="530" t="s">
        <v>578</v>
      </c>
      <c r="C188" s="874"/>
    </row>
    <row r="189" spans="1:3">
      <c r="A189" s="521" t="s">
        <v>579</v>
      </c>
      <c r="B189" s="530" t="s">
        <v>580</v>
      </c>
      <c r="C189" s="874"/>
    </row>
    <row r="190" spans="1:3">
      <c r="A190" s="521" t="s">
        <v>581</v>
      </c>
      <c r="B190" s="530" t="s">
        <v>582</v>
      </c>
      <c r="C190" s="874"/>
    </row>
    <row r="191" spans="1:3" ht="25.5" customHeight="1">
      <c r="A191" s="521">
        <v>1.2</v>
      </c>
      <c r="B191" s="529" t="s">
        <v>895</v>
      </c>
      <c r="C191" s="515" t="s">
        <v>953</v>
      </c>
    </row>
    <row r="192" spans="1:3" ht="22.5">
      <c r="A192" s="521" t="s">
        <v>584</v>
      </c>
      <c r="B192" s="524" t="s">
        <v>585</v>
      </c>
      <c r="C192" s="527" t="s">
        <v>670</v>
      </c>
    </row>
    <row r="193" spans="1:4" ht="22.5">
      <c r="A193" s="521" t="s">
        <v>586</v>
      </c>
      <c r="B193" s="528" t="s">
        <v>587</v>
      </c>
      <c r="C193" s="527" t="s">
        <v>671</v>
      </c>
    </row>
    <row r="194" spans="1:4" ht="25.9" customHeight="1">
      <c r="A194" s="521" t="s">
        <v>588</v>
      </c>
      <c r="B194" s="526" t="s">
        <v>589</v>
      </c>
      <c r="C194" s="515" t="s">
        <v>672</v>
      </c>
    </row>
    <row r="195" spans="1:4" ht="22.5">
      <c r="A195" s="521" t="s">
        <v>590</v>
      </c>
      <c r="B195" s="525" t="s">
        <v>591</v>
      </c>
      <c r="C195" s="515" t="s">
        <v>673</v>
      </c>
      <c r="D195" s="363"/>
    </row>
    <row r="196" spans="1:4" ht="22.5">
      <c r="A196" s="521">
        <v>1.4</v>
      </c>
      <c r="B196" s="524" t="s">
        <v>680</v>
      </c>
      <c r="C196" s="523" t="s">
        <v>674</v>
      </c>
      <c r="D196" s="364"/>
    </row>
    <row r="197" spans="1:4" ht="12.75">
      <c r="A197" s="521">
        <v>1.5</v>
      </c>
      <c r="B197" s="524" t="s">
        <v>681</v>
      </c>
      <c r="C197" s="523" t="s">
        <v>674</v>
      </c>
      <c r="D197" s="365"/>
    </row>
    <row r="198" spans="1:4" ht="12.75">
      <c r="A198" s="521"/>
      <c r="B198" s="860" t="s">
        <v>675</v>
      </c>
      <c r="C198" s="860"/>
      <c r="D198" s="365"/>
    </row>
    <row r="199" spans="1:4" ht="12.75">
      <c r="A199" s="521"/>
      <c r="B199" s="872" t="s">
        <v>918</v>
      </c>
      <c r="C199" s="872"/>
      <c r="D199" s="365"/>
    </row>
    <row r="200" spans="1:4" ht="12.75">
      <c r="A200" s="520"/>
      <c r="B200" s="515" t="s">
        <v>917</v>
      </c>
      <c r="C200" s="522" t="s">
        <v>950</v>
      </c>
      <c r="D200" s="365"/>
    </row>
    <row r="201" spans="1:4" ht="12.75">
      <c r="A201" s="521"/>
      <c r="B201" s="860" t="s">
        <v>676</v>
      </c>
      <c r="C201" s="860"/>
      <c r="D201" s="366"/>
    </row>
    <row r="202" spans="1:4" ht="12.75">
      <c r="A202" s="520"/>
      <c r="B202" s="872" t="s">
        <v>916</v>
      </c>
      <c r="C202" s="872"/>
      <c r="D202" s="367"/>
    </row>
    <row r="203" spans="1:4" ht="12.75">
      <c r="B203" s="860" t="s">
        <v>714</v>
      </c>
      <c r="C203" s="860"/>
      <c r="D203" s="368"/>
    </row>
    <row r="204" spans="1:4" ht="22.5">
      <c r="A204" s="517">
        <v>1</v>
      </c>
      <c r="B204" s="515" t="s">
        <v>690</v>
      </c>
      <c r="C204" s="515" t="s">
        <v>702</v>
      </c>
      <c r="D204" s="367"/>
    </row>
    <row r="205" spans="1:4" ht="18" customHeight="1">
      <c r="A205" s="517">
        <v>2</v>
      </c>
      <c r="B205" s="515" t="s">
        <v>691</v>
      </c>
      <c r="C205" s="515" t="s">
        <v>703</v>
      </c>
      <c r="D205" s="368"/>
    </row>
    <row r="206" spans="1:4" ht="22.5">
      <c r="A206" s="517">
        <v>3</v>
      </c>
      <c r="B206" s="515" t="s">
        <v>692</v>
      </c>
      <c r="C206" s="515" t="s">
        <v>704</v>
      </c>
      <c r="D206" s="369"/>
    </row>
    <row r="207" spans="1:4" ht="12.75">
      <c r="A207" s="517">
        <v>4</v>
      </c>
      <c r="B207" s="515" t="s">
        <v>693</v>
      </c>
      <c r="C207" s="515" t="s">
        <v>705</v>
      </c>
      <c r="D207" s="369"/>
    </row>
    <row r="208" spans="1:4" ht="22.5">
      <c r="A208" s="517">
        <v>5</v>
      </c>
      <c r="B208" s="515" t="s">
        <v>694</v>
      </c>
      <c r="C208" s="515" t="s">
        <v>706</v>
      </c>
    </row>
    <row r="209" spans="1:3" ht="24.4" customHeight="1">
      <c r="A209" s="517">
        <v>6</v>
      </c>
      <c r="B209" s="515" t="s">
        <v>695</v>
      </c>
      <c r="C209" s="515" t="s">
        <v>707</v>
      </c>
    </row>
    <row r="210" spans="1:3" ht="22.5">
      <c r="A210" s="517">
        <v>7</v>
      </c>
      <c r="B210" s="515" t="s">
        <v>696</v>
      </c>
      <c r="C210" s="515" t="s">
        <v>708</v>
      </c>
    </row>
    <row r="211" spans="1:3">
      <c r="A211" s="517">
        <v>7.1</v>
      </c>
      <c r="B211" s="519" t="s">
        <v>697</v>
      </c>
      <c r="C211" s="515" t="s">
        <v>709</v>
      </c>
    </row>
    <row r="212" spans="1:3" ht="22.5">
      <c r="A212" s="517">
        <v>7.2</v>
      </c>
      <c r="B212" s="519" t="s">
        <v>698</v>
      </c>
      <c r="C212" s="515" t="s">
        <v>710</v>
      </c>
    </row>
    <row r="213" spans="1:3">
      <c r="A213" s="517">
        <v>7.3</v>
      </c>
      <c r="B213" s="518" t="s">
        <v>699</v>
      </c>
      <c r="C213" s="515" t="s">
        <v>711</v>
      </c>
    </row>
    <row r="214" spans="1:3" ht="39.4" customHeight="1">
      <c r="A214" s="517">
        <v>8</v>
      </c>
      <c r="B214" s="515" t="s">
        <v>700</v>
      </c>
      <c r="C214" s="515" t="s">
        <v>712</v>
      </c>
    </row>
    <row r="215" spans="1:3">
      <c r="A215" s="517">
        <v>9</v>
      </c>
      <c r="B215" s="515" t="s">
        <v>701</v>
      </c>
      <c r="C215" s="515" t="s">
        <v>713</v>
      </c>
    </row>
    <row r="216" spans="1:3" ht="22.5">
      <c r="A216" s="555">
        <v>10.1</v>
      </c>
      <c r="B216" s="556" t="s">
        <v>721</v>
      </c>
      <c r="C216" s="548" t="s">
        <v>722</v>
      </c>
    </row>
    <row r="217" spans="1:3">
      <c r="A217" s="875"/>
      <c r="B217" s="557" t="s">
        <v>908</v>
      </c>
      <c r="C217" s="515" t="s">
        <v>915</v>
      </c>
    </row>
    <row r="218" spans="1:3">
      <c r="A218" s="875"/>
      <c r="B218" s="516" t="s">
        <v>572</v>
      </c>
      <c r="C218" s="515" t="s">
        <v>914</v>
      </c>
    </row>
    <row r="219" spans="1:3">
      <c r="A219" s="875"/>
      <c r="B219" s="516" t="s">
        <v>907</v>
      </c>
      <c r="C219" s="515" t="s">
        <v>954</v>
      </c>
    </row>
    <row r="220" spans="1:3">
      <c r="A220" s="875"/>
      <c r="B220" s="516" t="s">
        <v>715</v>
      </c>
      <c r="C220" s="515" t="s">
        <v>913</v>
      </c>
    </row>
    <row r="221" spans="1:3" ht="22.5">
      <c r="A221" s="875"/>
      <c r="B221" s="516" t="s">
        <v>719</v>
      </c>
      <c r="C221" s="516" t="s">
        <v>912</v>
      </c>
    </row>
    <row r="222" spans="1:3" ht="33.75">
      <c r="A222" s="875"/>
      <c r="B222" s="516" t="s">
        <v>718</v>
      </c>
      <c r="C222" s="515" t="s">
        <v>911</v>
      </c>
    </row>
    <row r="223" spans="1:3">
      <c r="A223" s="875"/>
      <c r="B223" s="516" t="s">
        <v>955</v>
      </c>
      <c r="C223" s="515" t="s">
        <v>910</v>
      </c>
    </row>
    <row r="224" spans="1:3" ht="22.5">
      <c r="A224" s="875"/>
      <c r="B224" s="516" t="s">
        <v>956</v>
      </c>
      <c r="C224" s="515" t="s">
        <v>909</v>
      </c>
    </row>
    <row r="225" spans="1:3" ht="12.75">
      <c r="A225" s="549"/>
      <c r="B225" s="550"/>
      <c r="C225" s="551"/>
    </row>
    <row r="226" spans="1:3" ht="12.75">
      <c r="A226" s="549"/>
      <c r="B226" s="551"/>
      <c r="C226" s="551"/>
    </row>
    <row r="227" spans="1:3" ht="12.75">
      <c r="A227" s="549"/>
      <c r="B227" s="551"/>
      <c r="C227" s="551"/>
    </row>
    <row r="228" spans="1:3" ht="12.75">
      <c r="A228" s="549"/>
      <c r="B228" s="552"/>
      <c r="C228" s="551"/>
    </row>
    <row r="229" spans="1:3" ht="12.75">
      <c r="A229" s="867"/>
      <c r="B229" s="553"/>
      <c r="C229" s="551"/>
    </row>
    <row r="230" spans="1:3" ht="12.75">
      <c r="A230" s="867"/>
      <c r="B230" s="553"/>
      <c r="C230" s="551"/>
    </row>
    <row r="231" spans="1:3" ht="12.75">
      <c r="A231" s="867"/>
      <c r="B231" s="553"/>
      <c r="C231" s="551"/>
    </row>
    <row r="232" spans="1:3" ht="12.75">
      <c r="A232" s="867"/>
      <c r="B232" s="553"/>
      <c r="C232" s="554"/>
    </row>
    <row r="233" spans="1:3" ht="40.5" customHeight="1">
      <c r="A233" s="867"/>
      <c r="B233" s="553"/>
      <c r="C233" s="551"/>
    </row>
    <row r="234" spans="1:3" ht="24" customHeight="1">
      <c r="A234" s="867"/>
      <c r="B234" s="553"/>
      <c r="C234" s="551"/>
    </row>
    <row r="235" spans="1:3" ht="12.75">
      <c r="A235" s="867"/>
      <c r="B235" s="553"/>
      <c r="C235" s="551"/>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U45"/>
  <sheetViews>
    <sheetView zoomScale="85" zoomScaleNormal="85" workbookViewId="0"/>
  </sheetViews>
  <sheetFormatPr defaultRowHeight="15"/>
  <cols>
    <col min="2" max="2" width="66.7109375" customWidth="1"/>
    <col min="3" max="8" width="17.7109375" style="599" customWidth="1"/>
    <col min="9" max="9" width="15.28515625" style="596" bestFit="1" customWidth="1"/>
    <col min="10" max="10" width="14.7109375" style="596" bestFit="1" customWidth="1"/>
    <col min="11" max="12" width="15.28515625" style="596" bestFit="1" customWidth="1"/>
    <col min="13" max="13" width="14.7109375" style="596" bestFit="1" customWidth="1"/>
    <col min="14" max="14" width="15.28515625" style="596" bestFit="1" customWidth="1"/>
    <col min="15" max="20" width="8.7109375" style="596" bestFit="1" customWidth="1"/>
    <col min="21" max="21" width="8.7109375" style="596"/>
  </cols>
  <sheetData>
    <row r="1" spans="1:8" ht="15.75">
      <c r="A1" s="10" t="s">
        <v>108</v>
      </c>
      <c r="B1" s="277" t="str">
        <f>Info!C2</f>
        <v>სს თიბისი ბანკი</v>
      </c>
      <c r="C1" s="597"/>
      <c r="D1" s="598"/>
      <c r="E1" s="598"/>
      <c r="F1" s="598"/>
      <c r="G1" s="598"/>
    </row>
    <row r="2" spans="1:8" ht="15.75">
      <c r="A2" s="10" t="s">
        <v>109</v>
      </c>
      <c r="B2" s="309">
        <f>'1. key ratios'!B2</f>
        <v>45199</v>
      </c>
      <c r="C2" s="600"/>
      <c r="D2" s="601"/>
      <c r="E2" s="601"/>
      <c r="F2" s="601"/>
      <c r="G2" s="601"/>
      <c r="H2" s="602"/>
    </row>
    <row r="3" spans="1:8" ht="15.75">
      <c r="A3" s="10"/>
      <c r="B3" s="9"/>
      <c r="C3" s="600"/>
      <c r="D3" s="601"/>
      <c r="E3" s="601"/>
      <c r="F3" s="601"/>
      <c r="G3" s="601"/>
      <c r="H3" s="602"/>
    </row>
    <row r="4" spans="1:8">
      <c r="A4" s="717" t="s">
        <v>25</v>
      </c>
      <c r="B4" s="715" t="s">
        <v>166</v>
      </c>
      <c r="C4" s="713" t="s">
        <v>114</v>
      </c>
      <c r="D4" s="713"/>
      <c r="E4" s="713"/>
      <c r="F4" s="713" t="s">
        <v>115</v>
      </c>
      <c r="G4" s="713"/>
      <c r="H4" s="714"/>
    </row>
    <row r="5" spans="1:8" ht="15.4" customHeight="1">
      <c r="A5" s="718"/>
      <c r="B5" s="716"/>
      <c r="C5" s="611" t="s">
        <v>26</v>
      </c>
      <c r="D5" s="611" t="s">
        <v>88</v>
      </c>
      <c r="E5" s="611" t="s">
        <v>66</v>
      </c>
      <c r="F5" s="611" t="s">
        <v>26</v>
      </c>
      <c r="G5" s="611" t="s">
        <v>88</v>
      </c>
      <c r="H5" s="611" t="s">
        <v>66</v>
      </c>
    </row>
    <row r="6" spans="1:8">
      <c r="A6" s="419">
        <v>1</v>
      </c>
      <c r="B6" s="397" t="s">
        <v>776</v>
      </c>
      <c r="C6" s="608">
        <f>SUM(C7:C12)</f>
        <v>1299005241.3700011</v>
      </c>
      <c r="D6" s="608">
        <f>SUM(D7:D12)</f>
        <v>598703188.26000094</v>
      </c>
      <c r="E6" s="609">
        <f>C6+D6</f>
        <v>1897708429.630002</v>
      </c>
      <c r="F6" s="608">
        <f>SUM(F7:F12)</f>
        <v>1103936714.6643996</v>
      </c>
      <c r="G6" s="608">
        <f>SUM(G7:G12)</f>
        <v>456422461.40059853</v>
      </c>
      <c r="H6" s="609">
        <f>F6+G6</f>
        <v>1560359176.0649981</v>
      </c>
    </row>
    <row r="7" spans="1:8">
      <c r="A7" s="419">
        <v>1.1000000000000001</v>
      </c>
      <c r="B7" s="398" t="s">
        <v>730</v>
      </c>
      <c r="C7" s="608">
        <v>0</v>
      </c>
      <c r="D7" s="608">
        <v>0</v>
      </c>
      <c r="E7" s="609">
        <f t="shared" ref="E7:E45" si="0">C7+D7</f>
        <v>0</v>
      </c>
      <c r="F7" s="608">
        <v>0</v>
      </c>
      <c r="G7" s="608">
        <v>0</v>
      </c>
      <c r="H7" s="609">
        <f t="shared" ref="H7:H45" si="1">F7+G7</f>
        <v>0</v>
      </c>
    </row>
    <row r="8" spans="1:8" ht="21">
      <c r="A8" s="419">
        <v>1.2</v>
      </c>
      <c r="B8" s="398" t="s">
        <v>777</v>
      </c>
      <c r="C8" s="608">
        <v>0</v>
      </c>
      <c r="D8" s="608">
        <v>0</v>
      </c>
      <c r="E8" s="609">
        <f t="shared" si="0"/>
        <v>0</v>
      </c>
      <c r="F8" s="608">
        <v>0</v>
      </c>
      <c r="G8" s="608">
        <v>0</v>
      </c>
      <c r="H8" s="609">
        <f t="shared" si="1"/>
        <v>0</v>
      </c>
    </row>
    <row r="9" spans="1:8" ht="21.4" customHeight="1">
      <c r="A9" s="419">
        <v>1.3</v>
      </c>
      <c r="B9" s="389" t="s">
        <v>778</v>
      </c>
      <c r="C9" s="608">
        <v>0</v>
      </c>
      <c r="D9" s="608">
        <v>0</v>
      </c>
      <c r="E9" s="609">
        <f t="shared" si="0"/>
        <v>0</v>
      </c>
      <c r="F9" s="608">
        <v>0</v>
      </c>
      <c r="G9" s="608">
        <v>0</v>
      </c>
      <c r="H9" s="609">
        <f t="shared" si="1"/>
        <v>0</v>
      </c>
    </row>
    <row r="10" spans="1:8" ht="21">
      <c r="A10" s="419">
        <v>1.4</v>
      </c>
      <c r="B10" s="389" t="s">
        <v>734</v>
      </c>
      <c r="C10" s="608">
        <v>207064355.75999999</v>
      </c>
      <c r="D10" s="608">
        <v>9408993.3000000007</v>
      </c>
      <c r="E10" s="609">
        <f t="shared" si="0"/>
        <v>216473349.06</v>
      </c>
      <c r="F10" s="608">
        <v>132659785.13</v>
      </c>
      <c r="G10" s="608">
        <v>6982707</v>
      </c>
      <c r="H10" s="609">
        <f t="shared" si="1"/>
        <v>139642492.13</v>
      </c>
    </row>
    <row r="11" spans="1:8">
      <c r="A11" s="419">
        <v>1.5</v>
      </c>
      <c r="B11" s="389" t="s">
        <v>737</v>
      </c>
      <c r="C11" s="608">
        <v>1091940885.6100011</v>
      </c>
      <c r="D11" s="608">
        <v>589294194.96000099</v>
      </c>
      <c r="E11" s="609">
        <f t="shared" si="0"/>
        <v>1681235080.5700021</v>
      </c>
      <c r="F11" s="608">
        <v>971276929.53439951</v>
      </c>
      <c r="G11" s="608">
        <v>449439754.40059853</v>
      </c>
      <c r="H11" s="609">
        <f t="shared" si="1"/>
        <v>1420716683.934998</v>
      </c>
    </row>
    <row r="12" spans="1:8">
      <c r="A12" s="419">
        <v>1.6</v>
      </c>
      <c r="B12" s="390" t="s">
        <v>99</v>
      </c>
      <c r="C12" s="608">
        <v>0</v>
      </c>
      <c r="D12" s="608">
        <v>0</v>
      </c>
      <c r="E12" s="609">
        <f t="shared" si="0"/>
        <v>0</v>
      </c>
      <c r="F12" s="608">
        <v>0</v>
      </c>
      <c r="G12" s="608">
        <v>0</v>
      </c>
      <c r="H12" s="609">
        <f t="shared" si="1"/>
        <v>0</v>
      </c>
    </row>
    <row r="13" spans="1:8">
      <c r="A13" s="419">
        <v>2</v>
      </c>
      <c r="B13" s="399" t="s">
        <v>779</v>
      </c>
      <c r="C13" s="608">
        <f>SUM(C14:C17)</f>
        <v>-704764951.4000001</v>
      </c>
      <c r="D13" s="608">
        <f>SUM(D14:D17)</f>
        <v>-206176485.23999998</v>
      </c>
      <c r="E13" s="609">
        <f t="shared" si="0"/>
        <v>-910941436.6400001</v>
      </c>
      <c r="F13" s="608">
        <f>SUM(F14:F17)</f>
        <v>-496866578.88589996</v>
      </c>
      <c r="G13" s="608">
        <f>SUM(G14:G17)</f>
        <v>-214362198.20710003</v>
      </c>
      <c r="H13" s="609">
        <f t="shared" si="1"/>
        <v>-711228777.09299994</v>
      </c>
    </row>
    <row r="14" spans="1:8">
      <c r="A14" s="419">
        <v>2.1</v>
      </c>
      <c r="B14" s="389" t="s">
        <v>780</v>
      </c>
      <c r="C14" s="608">
        <v>0</v>
      </c>
      <c r="D14" s="608">
        <v>0</v>
      </c>
      <c r="E14" s="609">
        <f t="shared" si="0"/>
        <v>0</v>
      </c>
      <c r="F14" s="608">
        <v>0</v>
      </c>
      <c r="G14" s="608">
        <v>0</v>
      </c>
      <c r="H14" s="609">
        <f t="shared" si="1"/>
        <v>0</v>
      </c>
    </row>
    <row r="15" spans="1:8" ht="24.4" customHeight="1">
      <c r="A15" s="419">
        <v>2.2000000000000002</v>
      </c>
      <c r="B15" s="389" t="s">
        <v>781</v>
      </c>
      <c r="C15" s="608">
        <v>0</v>
      </c>
      <c r="D15" s="608">
        <v>0</v>
      </c>
      <c r="E15" s="609">
        <f t="shared" si="0"/>
        <v>0</v>
      </c>
      <c r="F15" s="608">
        <v>0</v>
      </c>
      <c r="G15" s="608">
        <v>0</v>
      </c>
      <c r="H15" s="609">
        <f t="shared" si="1"/>
        <v>0</v>
      </c>
    </row>
    <row r="16" spans="1:8" ht="20.65" customHeight="1">
      <c r="A16" s="419">
        <v>2.2999999999999998</v>
      </c>
      <c r="B16" s="389" t="s">
        <v>782</v>
      </c>
      <c r="C16" s="608">
        <v>-704764951.4000001</v>
      </c>
      <c r="D16" s="608">
        <v>-206176485.23999998</v>
      </c>
      <c r="E16" s="609">
        <f t="shared" si="0"/>
        <v>-910941436.6400001</v>
      </c>
      <c r="F16" s="608">
        <v>-496866578.88589996</v>
      </c>
      <c r="G16" s="608">
        <v>-214362198.20710003</v>
      </c>
      <c r="H16" s="609">
        <f t="shared" si="1"/>
        <v>-711228777.09299994</v>
      </c>
    </row>
    <row r="17" spans="1:8">
      <c r="A17" s="419">
        <v>2.4</v>
      </c>
      <c r="B17" s="389" t="s">
        <v>783</v>
      </c>
      <c r="C17" s="608">
        <v>0</v>
      </c>
      <c r="D17" s="608">
        <v>0</v>
      </c>
      <c r="E17" s="609">
        <f t="shared" si="0"/>
        <v>0</v>
      </c>
      <c r="F17" s="608">
        <v>0</v>
      </c>
      <c r="G17" s="608">
        <v>0</v>
      </c>
      <c r="H17" s="609">
        <f t="shared" si="1"/>
        <v>0</v>
      </c>
    </row>
    <row r="18" spans="1:8">
      <c r="A18" s="419">
        <v>3</v>
      </c>
      <c r="B18" s="399" t="s">
        <v>784</v>
      </c>
      <c r="C18" s="608">
        <v>9999999.8699999992</v>
      </c>
      <c r="D18" s="608">
        <v>0</v>
      </c>
      <c r="E18" s="609">
        <f t="shared" si="0"/>
        <v>9999999.8699999992</v>
      </c>
      <c r="F18" s="608">
        <v>5958500</v>
      </c>
      <c r="G18" s="608">
        <v>0</v>
      </c>
      <c r="H18" s="609">
        <f t="shared" si="1"/>
        <v>5958500</v>
      </c>
    </row>
    <row r="19" spans="1:8">
      <c r="A19" s="419">
        <v>4</v>
      </c>
      <c r="B19" s="399" t="s">
        <v>785</v>
      </c>
      <c r="C19" s="608">
        <v>267787556.76999995</v>
      </c>
      <c r="D19" s="608">
        <v>114614247.23999998</v>
      </c>
      <c r="E19" s="609">
        <f t="shared" si="0"/>
        <v>382401804.00999993</v>
      </c>
      <c r="F19" s="608">
        <v>229218719.21089998</v>
      </c>
      <c r="G19" s="608">
        <v>86474239.83540003</v>
      </c>
      <c r="H19" s="609">
        <f t="shared" si="1"/>
        <v>315692959.04629999</v>
      </c>
    </row>
    <row r="20" spans="1:8">
      <c r="A20" s="419">
        <v>5</v>
      </c>
      <c r="B20" s="399" t="s">
        <v>786</v>
      </c>
      <c r="C20" s="608">
        <v>-106839323.23999999</v>
      </c>
      <c r="D20" s="608">
        <v>-89323976.719999984</v>
      </c>
      <c r="E20" s="609">
        <f t="shared" si="0"/>
        <v>-196163299.95999998</v>
      </c>
      <c r="F20" s="608">
        <v>-82276041.426099986</v>
      </c>
      <c r="G20" s="608">
        <v>-80984553.877699926</v>
      </c>
      <c r="H20" s="609">
        <f t="shared" si="1"/>
        <v>-163260595.30379993</v>
      </c>
    </row>
    <row r="21" spans="1:8" ht="38.65" customHeight="1">
      <c r="A21" s="419">
        <v>6</v>
      </c>
      <c r="B21" s="399" t="s">
        <v>787</v>
      </c>
      <c r="C21" s="608">
        <v>5604269.2499999991</v>
      </c>
      <c r="D21" s="608">
        <v>1965694.5400000003</v>
      </c>
      <c r="E21" s="609">
        <f t="shared" si="0"/>
        <v>7569963.7899999991</v>
      </c>
      <c r="F21" s="608">
        <v>7573043.6349999988</v>
      </c>
      <c r="G21" s="608">
        <v>802265.11400000018</v>
      </c>
      <c r="H21" s="609">
        <f t="shared" si="1"/>
        <v>8375308.7489999989</v>
      </c>
    </row>
    <row r="22" spans="1:8" ht="27.4" customHeight="1">
      <c r="A22" s="419">
        <v>7</v>
      </c>
      <c r="B22" s="399" t="s">
        <v>788</v>
      </c>
      <c r="C22" s="608">
        <v>0</v>
      </c>
      <c r="D22" s="608">
        <v>0</v>
      </c>
      <c r="E22" s="609">
        <f t="shared" si="0"/>
        <v>0</v>
      </c>
      <c r="F22" s="608">
        <v>0</v>
      </c>
      <c r="G22" s="608">
        <v>0</v>
      </c>
      <c r="H22" s="609">
        <f t="shared" si="1"/>
        <v>0</v>
      </c>
    </row>
    <row r="23" spans="1:8" ht="37.15" customHeight="1">
      <c r="A23" s="419">
        <v>8</v>
      </c>
      <c r="B23" s="400" t="s">
        <v>789</v>
      </c>
      <c r="C23" s="608">
        <v>57295189.250000007</v>
      </c>
      <c r="D23" s="608">
        <v>6213333.3499999996</v>
      </c>
      <c r="E23" s="609">
        <f t="shared" si="0"/>
        <v>63508522.600000009</v>
      </c>
      <c r="F23" s="608">
        <v>0</v>
      </c>
      <c r="G23" s="608">
        <v>13794638.782500001</v>
      </c>
      <c r="H23" s="609">
        <f t="shared" si="1"/>
        <v>13794638.782500001</v>
      </c>
    </row>
    <row r="24" spans="1:8" ht="34.5" customHeight="1">
      <c r="A24" s="419">
        <v>9</v>
      </c>
      <c r="B24" s="400" t="s">
        <v>790</v>
      </c>
      <c r="C24" s="608">
        <v>0</v>
      </c>
      <c r="D24" s="608">
        <v>0</v>
      </c>
      <c r="E24" s="609">
        <f t="shared" si="0"/>
        <v>0</v>
      </c>
      <c r="F24" s="608">
        <v>0</v>
      </c>
      <c r="G24" s="608">
        <v>0</v>
      </c>
      <c r="H24" s="609">
        <f t="shared" si="1"/>
        <v>0</v>
      </c>
    </row>
    <row r="25" spans="1:8">
      <c r="A25" s="419">
        <v>10</v>
      </c>
      <c r="B25" s="399" t="s">
        <v>791</v>
      </c>
      <c r="C25" s="608">
        <v>202165633.89999998</v>
      </c>
      <c r="D25" s="608">
        <v>0</v>
      </c>
      <c r="E25" s="609">
        <f t="shared" si="0"/>
        <v>202165633.89999998</v>
      </c>
      <c r="F25" s="608">
        <v>270767483.2295996</v>
      </c>
      <c r="G25" s="608">
        <v>0</v>
      </c>
      <c r="H25" s="609">
        <f t="shared" si="1"/>
        <v>270767483.2295996</v>
      </c>
    </row>
    <row r="26" spans="1:8" ht="27" customHeight="1">
      <c r="A26" s="419">
        <v>11</v>
      </c>
      <c r="B26" s="401" t="s">
        <v>792</v>
      </c>
      <c r="C26" s="608">
        <v>0</v>
      </c>
      <c r="D26" s="608">
        <v>0</v>
      </c>
      <c r="E26" s="609">
        <f t="shared" si="0"/>
        <v>0</v>
      </c>
      <c r="F26" s="608">
        <v>0</v>
      </c>
      <c r="G26" s="608">
        <v>0</v>
      </c>
      <c r="H26" s="609">
        <f t="shared" si="1"/>
        <v>0</v>
      </c>
    </row>
    <row r="27" spans="1:8">
      <c r="A27" s="419">
        <v>12</v>
      </c>
      <c r="B27" s="399" t="s">
        <v>793</v>
      </c>
      <c r="C27" s="608">
        <v>15359108.539999999</v>
      </c>
      <c r="D27" s="608">
        <v>369140.54</v>
      </c>
      <c r="E27" s="609">
        <f t="shared" si="0"/>
        <v>15728249.079999998</v>
      </c>
      <c r="F27" s="608">
        <v>3388242.4325999995</v>
      </c>
      <c r="G27" s="608">
        <v>10337355.7293</v>
      </c>
      <c r="H27" s="609">
        <f t="shared" si="1"/>
        <v>13725598.161899999</v>
      </c>
    </row>
    <row r="28" spans="1:8">
      <c r="A28" s="419">
        <v>13</v>
      </c>
      <c r="B28" s="402" t="s">
        <v>794</v>
      </c>
      <c r="C28" s="608">
        <v>-46350958.280000009</v>
      </c>
      <c r="D28" s="608">
        <v>-24627445.669999998</v>
      </c>
      <c r="E28" s="609">
        <f t="shared" si="0"/>
        <v>-70978403.950000003</v>
      </c>
      <c r="F28" s="608">
        <v>-38529042.662700005</v>
      </c>
      <c r="G28" s="608">
        <v>-20020315.543299992</v>
      </c>
      <c r="H28" s="609">
        <f t="shared" si="1"/>
        <v>-58549358.206</v>
      </c>
    </row>
    <row r="29" spans="1:8">
      <c r="A29" s="419">
        <v>14</v>
      </c>
      <c r="B29" s="403" t="s">
        <v>795</v>
      </c>
      <c r="C29" s="608">
        <f>SUM(C30:C31)</f>
        <v>-275478429.81999999</v>
      </c>
      <c r="D29" s="608">
        <f>SUM(D30:D31)</f>
        <v>-11672510.23</v>
      </c>
      <c r="E29" s="609">
        <f t="shared" si="0"/>
        <v>-287150940.05000001</v>
      </c>
      <c r="F29" s="608">
        <f>SUM(F30:F31)</f>
        <v>-218507262.49210003</v>
      </c>
      <c r="G29" s="608">
        <f>SUM(G30:G31)</f>
        <v>-11645292.389799999</v>
      </c>
      <c r="H29" s="609">
        <f t="shared" si="1"/>
        <v>-230152554.88190004</v>
      </c>
    </row>
    <row r="30" spans="1:8">
      <c r="A30" s="419">
        <v>14.1</v>
      </c>
      <c r="B30" s="381" t="s">
        <v>796</v>
      </c>
      <c r="C30" s="608">
        <v>-246657423.30999997</v>
      </c>
      <c r="D30" s="608">
        <v>0</v>
      </c>
      <c r="E30" s="609">
        <f t="shared" si="0"/>
        <v>-246657423.30999997</v>
      </c>
      <c r="F30" s="608">
        <v>-198407661.68640003</v>
      </c>
      <c r="G30" s="608">
        <v>-2727653.5399999996</v>
      </c>
      <c r="H30" s="609">
        <f t="shared" si="1"/>
        <v>-201135315.22640002</v>
      </c>
    </row>
    <row r="31" spans="1:8">
      <c r="A31" s="419">
        <v>14.2</v>
      </c>
      <c r="B31" s="381" t="s">
        <v>797</v>
      </c>
      <c r="C31" s="608">
        <v>-28821006.509999994</v>
      </c>
      <c r="D31" s="608">
        <v>-11672510.23</v>
      </c>
      <c r="E31" s="609">
        <f t="shared" si="0"/>
        <v>-40493516.739999995</v>
      </c>
      <c r="F31" s="608">
        <v>-20099600.805700004</v>
      </c>
      <c r="G31" s="608">
        <v>-8917638.8498</v>
      </c>
      <c r="H31" s="609">
        <f t="shared" si="1"/>
        <v>-29017239.655500002</v>
      </c>
    </row>
    <row r="32" spans="1:8">
      <c r="A32" s="419">
        <v>15</v>
      </c>
      <c r="B32" s="404" t="s">
        <v>798</v>
      </c>
      <c r="C32" s="608">
        <v>-65569714.929999992</v>
      </c>
      <c r="D32" s="608">
        <v>0</v>
      </c>
      <c r="E32" s="609">
        <f t="shared" si="0"/>
        <v>-65569714.929999992</v>
      </c>
      <c r="F32" s="608">
        <v>-56149654.005099997</v>
      </c>
      <c r="G32" s="608">
        <v>0</v>
      </c>
      <c r="H32" s="609">
        <f t="shared" si="1"/>
        <v>-56149654.005099997</v>
      </c>
    </row>
    <row r="33" spans="1:8" ht="22.5" customHeight="1">
      <c r="A33" s="419">
        <v>16</v>
      </c>
      <c r="B33" s="377" t="s">
        <v>799</v>
      </c>
      <c r="C33" s="608">
        <v>779330.19000000029</v>
      </c>
      <c r="D33" s="608">
        <v>701792.31999999983</v>
      </c>
      <c r="E33" s="609">
        <f t="shared" si="0"/>
        <v>1481122.5100000002</v>
      </c>
      <c r="F33" s="608">
        <v>2518151.1217</v>
      </c>
      <c r="G33" s="608">
        <v>885633.14479999954</v>
      </c>
      <c r="H33" s="609">
        <f t="shared" si="1"/>
        <v>3403784.2664999994</v>
      </c>
    </row>
    <row r="34" spans="1:8">
      <c r="A34" s="419">
        <v>17</v>
      </c>
      <c r="B34" s="399" t="s">
        <v>800</v>
      </c>
      <c r="C34" s="608">
        <f>SUM(C35:C36)</f>
        <v>-57891.950000000128</v>
      </c>
      <c r="D34" s="608">
        <f>SUM(D35:D36)</f>
        <v>-233120.40999999974</v>
      </c>
      <c r="E34" s="609">
        <f t="shared" si="0"/>
        <v>-291012.35999999987</v>
      </c>
      <c r="F34" s="608">
        <f>SUM(F35:F36)</f>
        <v>-3533834.1157</v>
      </c>
      <c r="G34" s="608">
        <f>SUM(G35:G36)</f>
        <v>29803.392400000004</v>
      </c>
      <c r="H34" s="609">
        <f t="shared" si="1"/>
        <v>-3504030.7233000002</v>
      </c>
    </row>
    <row r="35" spans="1:8">
      <c r="A35" s="419">
        <v>17.100000000000001</v>
      </c>
      <c r="B35" s="405" t="s">
        <v>801</v>
      </c>
      <c r="C35" s="608">
        <v>-57891.950000000128</v>
      </c>
      <c r="D35" s="608">
        <v>-233120.40999999974</v>
      </c>
      <c r="E35" s="609">
        <f t="shared" si="0"/>
        <v>-291012.35999999987</v>
      </c>
      <c r="F35" s="608">
        <v>-1533834.1157</v>
      </c>
      <c r="G35" s="608">
        <v>29803.392400000004</v>
      </c>
      <c r="H35" s="609">
        <f t="shared" si="1"/>
        <v>-1504030.7233</v>
      </c>
    </row>
    <row r="36" spans="1:8">
      <c r="A36" s="419">
        <v>17.2</v>
      </c>
      <c r="B36" s="381" t="s">
        <v>802</v>
      </c>
      <c r="C36" s="608">
        <v>0</v>
      </c>
      <c r="D36" s="608">
        <v>0</v>
      </c>
      <c r="E36" s="609">
        <f t="shared" si="0"/>
        <v>0</v>
      </c>
      <c r="F36" s="608">
        <v>-2000000</v>
      </c>
      <c r="G36" s="608">
        <v>0</v>
      </c>
      <c r="H36" s="609">
        <f t="shared" si="1"/>
        <v>-2000000</v>
      </c>
    </row>
    <row r="37" spans="1:8" ht="41.65" customHeight="1">
      <c r="A37" s="419">
        <v>18</v>
      </c>
      <c r="B37" s="406" t="s">
        <v>803</v>
      </c>
      <c r="C37" s="608">
        <f>SUM(C38:C39)</f>
        <v>-106674502.58000001</v>
      </c>
      <c r="D37" s="608">
        <f>SUM(D38:D39)</f>
        <v>2680376.5100000021</v>
      </c>
      <c r="E37" s="609">
        <f t="shared" si="0"/>
        <v>-103994126.07000001</v>
      </c>
      <c r="F37" s="608">
        <f>SUM(F38:F39)</f>
        <v>-128973739.40309998</v>
      </c>
      <c r="G37" s="612">
        <f>SUM(G38:G39)</f>
        <v>39894872.146500006</v>
      </c>
      <c r="H37" s="609">
        <f t="shared" si="1"/>
        <v>-89078867.256599978</v>
      </c>
    </row>
    <row r="38" spans="1:8" ht="21">
      <c r="A38" s="419">
        <v>18.100000000000001</v>
      </c>
      <c r="B38" s="389" t="s">
        <v>804</v>
      </c>
      <c r="C38" s="608">
        <v>-626644.54</v>
      </c>
      <c r="D38" s="608">
        <v>1094.5900000000001</v>
      </c>
      <c r="E38" s="609">
        <f t="shared" si="0"/>
        <v>-625549.95000000007</v>
      </c>
      <c r="F38" s="608">
        <v>127330.7439</v>
      </c>
      <c r="G38" s="608">
        <v>1293694.9391000001</v>
      </c>
      <c r="H38" s="609">
        <f t="shared" si="1"/>
        <v>1421025.6830000002</v>
      </c>
    </row>
    <row r="39" spans="1:8">
      <c r="A39" s="419">
        <v>18.2</v>
      </c>
      <c r="B39" s="389" t="s">
        <v>805</v>
      </c>
      <c r="C39" s="608">
        <v>-106047858.04000001</v>
      </c>
      <c r="D39" s="608">
        <v>2679281.9200000023</v>
      </c>
      <c r="E39" s="609">
        <f t="shared" si="0"/>
        <v>-103368576.12</v>
      </c>
      <c r="F39" s="608">
        <v>-129101070.14699998</v>
      </c>
      <c r="G39" s="608">
        <v>38601177.207400009</v>
      </c>
      <c r="H39" s="609">
        <f t="shared" si="1"/>
        <v>-90499892.939599976</v>
      </c>
    </row>
    <row r="40" spans="1:8" ht="24.4" customHeight="1">
      <c r="A40" s="419">
        <v>19</v>
      </c>
      <c r="B40" s="406" t="s">
        <v>806</v>
      </c>
      <c r="C40" s="608">
        <v>0</v>
      </c>
      <c r="D40" s="608">
        <v>0</v>
      </c>
      <c r="E40" s="609">
        <f t="shared" si="0"/>
        <v>0</v>
      </c>
      <c r="F40" s="608">
        <v>0</v>
      </c>
      <c r="G40" s="608">
        <v>0</v>
      </c>
      <c r="H40" s="609">
        <f t="shared" si="1"/>
        <v>0</v>
      </c>
    </row>
    <row r="41" spans="1:8" ht="25.15" customHeight="1">
      <c r="A41" s="419">
        <v>20</v>
      </c>
      <c r="B41" s="406" t="s">
        <v>807</v>
      </c>
      <c r="C41" s="608">
        <v>460918.82999999961</v>
      </c>
      <c r="D41" s="608">
        <v>0</v>
      </c>
      <c r="E41" s="609">
        <f t="shared" si="0"/>
        <v>460918.82999999961</v>
      </c>
      <c r="F41" s="608">
        <v>0</v>
      </c>
      <c r="G41" s="608">
        <v>0</v>
      </c>
      <c r="H41" s="609">
        <f t="shared" si="1"/>
        <v>0</v>
      </c>
    </row>
    <row r="42" spans="1:8" ht="33" customHeight="1">
      <c r="A42" s="419">
        <v>21</v>
      </c>
      <c r="B42" s="407" t="s">
        <v>808</v>
      </c>
      <c r="C42" s="608">
        <v>0</v>
      </c>
      <c r="D42" s="608">
        <v>0</v>
      </c>
      <c r="E42" s="609">
        <f t="shared" si="0"/>
        <v>0</v>
      </c>
      <c r="F42" s="608">
        <v>0</v>
      </c>
      <c r="G42" s="608">
        <v>0</v>
      </c>
      <c r="H42" s="609">
        <f t="shared" si="1"/>
        <v>0</v>
      </c>
    </row>
    <row r="43" spans="1:8">
      <c r="A43" s="419">
        <v>22</v>
      </c>
      <c r="B43" s="408" t="s">
        <v>809</v>
      </c>
      <c r="C43" s="608">
        <f>SUM(C6,C13,C18,C19,C20,C21,C22,C23,C24,C25,C26,C27,C28,C29,C32,C33,C34,C37,C40,C41,C42)</f>
        <v>552721475.77000105</v>
      </c>
      <c r="D43" s="608">
        <f>SUM(D6,D13,D18,D19,D20,D21,D22,D23,D24,D25,D26,D27,D28,D29,D32,D33,D34,D37,D40,D41,D42)</f>
        <v>393214234.49000096</v>
      </c>
      <c r="E43" s="609">
        <f t="shared" si="0"/>
        <v>945935710.26000202</v>
      </c>
      <c r="F43" s="608">
        <f>SUM(F6,F13,F18,F19,F20,F21,F22,F23,F24,F25,F26,F27,F28,F29,F32,F33,F34,F37,F40,F41,F42)</f>
        <v>598524701.3034991</v>
      </c>
      <c r="G43" s="608">
        <f>SUM(G6,G13,G18,G19,G20,G21,G22,G23,G24,G25,G26,G27,G28,G29,G32,G33,G34,G37,G40,G41,G42)</f>
        <v>281628909.52759862</v>
      </c>
      <c r="H43" s="609">
        <f t="shared" si="1"/>
        <v>880153610.83109772</v>
      </c>
    </row>
    <row r="44" spans="1:8">
      <c r="A44" s="419">
        <v>23</v>
      </c>
      <c r="B44" s="408" t="s">
        <v>810</v>
      </c>
      <c r="C44" s="608">
        <v>142183301.88999999</v>
      </c>
      <c r="D44" s="608">
        <v>0</v>
      </c>
      <c r="E44" s="609">
        <f t="shared" si="0"/>
        <v>142183301.88999999</v>
      </c>
      <c r="F44" s="608">
        <v>98582660.058599994</v>
      </c>
      <c r="G44" s="608">
        <v>0</v>
      </c>
      <c r="H44" s="609">
        <f t="shared" si="1"/>
        <v>98582660.058599994</v>
      </c>
    </row>
    <row r="45" spans="1:8">
      <c r="A45" s="419">
        <v>24</v>
      </c>
      <c r="B45" s="408" t="s">
        <v>811</v>
      </c>
      <c r="C45" s="608">
        <f>C43-C44</f>
        <v>410538173.88000107</v>
      </c>
      <c r="D45" s="608">
        <f>D43-D44</f>
        <v>393214234.49000096</v>
      </c>
      <c r="E45" s="609">
        <f t="shared" si="0"/>
        <v>803752408.37000203</v>
      </c>
      <c r="F45" s="608">
        <f>F43-F44</f>
        <v>499942041.24489909</v>
      </c>
      <c r="G45" s="608">
        <f>G43-G44</f>
        <v>281628909.52759862</v>
      </c>
      <c r="H45" s="609">
        <f t="shared" si="1"/>
        <v>781570950.77249765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V47"/>
  <sheetViews>
    <sheetView zoomScale="85" zoomScaleNormal="85" workbookViewId="0"/>
  </sheetViews>
  <sheetFormatPr defaultRowHeight="15"/>
  <cols>
    <col min="1" max="1" width="8.7109375" style="417"/>
    <col min="2" max="2" width="87.7109375" bestFit="1" customWidth="1"/>
    <col min="3" max="8" width="14.28515625" style="599" bestFit="1" customWidth="1"/>
    <col min="9" max="9" width="12.28515625" customWidth="1"/>
  </cols>
  <sheetData>
    <row r="1" spans="1:22" ht="15.75">
      <c r="A1" s="10" t="s">
        <v>108</v>
      </c>
      <c r="B1" s="277" t="str">
        <f>Info!C2</f>
        <v>სს თიბისი ბანკი</v>
      </c>
      <c r="C1" s="597"/>
      <c r="D1" s="598"/>
      <c r="E1" s="598"/>
      <c r="F1" s="598"/>
      <c r="G1" s="598"/>
    </row>
    <row r="2" spans="1:22" ht="15.75">
      <c r="A2" s="10" t="s">
        <v>109</v>
      </c>
      <c r="B2" s="309">
        <f>'1. key ratios'!B2</f>
        <v>45199</v>
      </c>
      <c r="C2" s="600"/>
      <c r="D2" s="601"/>
      <c r="E2" s="601"/>
      <c r="F2" s="601"/>
      <c r="G2" s="601"/>
      <c r="H2" s="602"/>
    </row>
    <row r="3" spans="1:22" ht="15.75">
      <c r="A3" s="10"/>
      <c r="B3" s="9"/>
      <c r="C3" s="600"/>
      <c r="D3" s="601"/>
      <c r="E3" s="601"/>
      <c r="F3" s="601"/>
      <c r="G3" s="601"/>
      <c r="H3" s="602"/>
    </row>
    <row r="4" spans="1:22" ht="15.75">
      <c r="A4" s="710" t="s">
        <v>25</v>
      </c>
      <c r="B4" s="719" t="s">
        <v>151</v>
      </c>
      <c r="C4" s="720" t="s">
        <v>114</v>
      </c>
      <c r="D4" s="720"/>
      <c r="E4" s="720"/>
      <c r="F4" s="720" t="s">
        <v>115</v>
      </c>
      <c r="G4" s="720"/>
      <c r="H4" s="721"/>
    </row>
    <row r="5" spans="1:22">
      <c r="A5" s="710"/>
      <c r="B5" s="719"/>
      <c r="C5" s="611" t="s">
        <v>26</v>
      </c>
      <c r="D5" s="611" t="s">
        <v>88</v>
      </c>
      <c r="E5" s="611" t="s">
        <v>66</v>
      </c>
      <c r="F5" s="611" t="s">
        <v>26</v>
      </c>
      <c r="G5" s="611" t="s">
        <v>88</v>
      </c>
      <c r="H5" s="613" t="s">
        <v>66</v>
      </c>
    </row>
    <row r="6" spans="1:22" ht="15.75">
      <c r="A6" s="409">
        <v>1</v>
      </c>
      <c r="B6" s="410" t="s">
        <v>812</v>
      </c>
      <c r="C6" s="614">
        <v>0</v>
      </c>
      <c r="D6" s="614">
        <v>0</v>
      </c>
      <c r="E6" s="615">
        <f t="shared" ref="E6:E43" si="0">C6+D6</f>
        <v>0</v>
      </c>
      <c r="F6" s="614">
        <v>0</v>
      </c>
      <c r="G6" s="614">
        <v>0</v>
      </c>
      <c r="H6" s="616">
        <f t="shared" ref="H6:H43" si="1">F6+G6</f>
        <v>0</v>
      </c>
      <c r="O6" s="610"/>
      <c r="P6" s="610"/>
      <c r="Q6" s="610"/>
      <c r="R6" s="610"/>
      <c r="S6" s="610"/>
      <c r="T6" s="610"/>
      <c r="U6" s="610"/>
      <c r="V6" s="610"/>
    </row>
    <row r="7" spans="1:22" ht="15.75">
      <c r="A7" s="409">
        <v>2</v>
      </c>
      <c r="B7" s="410" t="s">
        <v>177</v>
      </c>
      <c r="C7" s="614">
        <v>0</v>
      </c>
      <c r="D7" s="614">
        <v>0</v>
      </c>
      <c r="E7" s="615">
        <f t="shared" si="0"/>
        <v>0</v>
      </c>
      <c r="F7" s="614">
        <v>0</v>
      </c>
      <c r="G7" s="614">
        <v>0</v>
      </c>
      <c r="H7" s="616">
        <f t="shared" si="1"/>
        <v>0</v>
      </c>
      <c r="O7" s="610"/>
      <c r="P7" s="610"/>
      <c r="Q7" s="610"/>
      <c r="R7" s="610"/>
      <c r="S7" s="610"/>
      <c r="T7" s="610"/>
    </row>
    <row r="8" spans="1:22" ht="15.75">
      <c r="A8" s="409">
        <v>3</v>
      </c>
      <c r="B8" s="410" t="s">
        <v>179</v>
      </c>
      <c r="C8" s="614">
        <f>C9+C10</f>
        <v>3972241150.42555</v>
      </c>
      <c r="D8" s="614">
        <f>D9+D10</f>
        <v>5364935610.4171724</v>
      </c>
      <c r="E8" s="615">
        <f t="shared" si="0"/>
        <v>9337176760.8427219</v>
      </c>
      <c r="F8" s="614">
        <f>F9+F10</f>
        <v>3507033084.2505322</v>
      </c>
      <c r="G8" s="614">
        <f>G9+G10</f>
        <v>4699842618.6063976</v>
      </c>
      <c r="H8" s="616">
        <f t="shared" si="1"/>
        <v>8206875702.8569298</v>
      </c>
      <c r="O8" s="610"/>
      <c r="P8" s="610"/>
      <c r="Q8" s="610"/>
      <c r="R8" s="610"/>
      <c r="S8" s="610"/>
      <c r="T8" s="610"/>
    </row>
    <row r="9" spans="1:22" ht="15.75">
      <c r="A9" s="409">
        <v>3.1</v>
      </c>
      <c r="B9" s="411" t="s">
        <v>813</v>
      </c>
      <c r="C9" s="614">
        <v>3474097701.8663502</v>
      </c>
      <c r="D9" s="614">
        <v>5118661415.0026798</v>
      </c>
      <c r="E9" s="615">
        <f t="shared" si="0"/>
        <v>8592759116.86903</v>
      </c>
      <c r="F9" s="614">
        <v>2978659860.7669802</v>
      </c>
      <c r="G9" s="614">
        <v>4355934704.05509</v>
      </c>
      <c r="H9" s="616">
        <f t="shared" si="1"/>
        <v>7334594564.8220701</v>
      </c>
      <c r="O9" s="610"/>
      <c r="P9" s="610"/>
      <c r="Q9" s="610"/>
      <c r="R9" s="610"/>
      <c r="S9" s="610"/>
      <c r="T9" s="610"/>
    </row>
    <row r="10" spans="1:22" ht="15.75">
      <c r="A10" s="409">
        <v>3.2</v>
      </c>
      <c r="B10" s="411" t="s">
        <v>814</v>
      </c>
      <c r="C10" s="614">
        <v>498143448.55919999</v>
      </c>
      <c r="D10" s="614">
        <v>246274195.41449299</v>
      </c>
      <c r="E10" s="615">
        <f t="shared" si="0"/>
        <v>744417643.97369301</v>
      </c>
      <c r="F10" s="614">
        <v>528373223.48355198</v>
      </c>
      <c r="G10" s="614">
        <v>343907914.55130798</v>
      </c>
      <c r="H10" s="616">
        <f t="shared" si="1"/>
        <v>872281138.0348599</v>
      </c>
      <c r="O10" s="610"/>
      <c r="P10" s="610"/>
      <c r="Q10" s="610"/>
      <c r="R10" s="610"/>
      <c r="S10" s="610"/>
      <c r="T10" s="610"/>
    </row>
    <row r="11" spans="1:22" ht="25.5">
      <c r="A11" s="409">
        <v>4</v>
      </c>
      <c r="B11" s="410" t="s">
        <v>178</v>
      </c>
      <c r="C11" s="614">
        <f>C12+C13</f>
        <v>807659200</v>
      </c>
      <c r="D11" s="614">
        <f>D12+D13</f>
        <v>0</v>
      </c>
      <c r="E11" s="615">
        <f t="shared" si="0"/>
        <v>807659200</v>
      </c>
      <c r="F11" s="614">
        <f>F12+F13</f>
        <v>625815000</v>
      </c>
      <c r="G11" s="614">
        <f>G12+G13</f>
        <v>0</v>
      </c>
      <c r="H11" s="616">
        <f t="shared" si="1"/>
        <v>625815000</v>
      </c>
      <c r="O11" s="610"/>
      <c r="P11" s="610"/>
      <c r="Q11" s="610"/>
      <c r="R11" s="610"/>
      <c r="S11" s="610"/>
      <c r="T11" s="610"/>
    </row>
    <row r="12" spans="1:22" ht="15.75">
      <c r="A12" s="409">
        <v>4.0999999999999996</v>
      </c>
      <c r="B12" s="411" t="s">
        <v>815</v>
      </c>
      <c r="C12" s="614">
        <v>807659200</v>
      </c>
      <c r="D12" s="614">
        <v>0</v>
      </c>
      <c r="E12" s="615">
        <f t="shared" si="0"/>
        <v>807659200</v>
      </c>
      <c r="F12" s="614">
        <v>625815000</v>
      </c>
      <c r="G12" s="614">
        <v>0</v>
      </c>
      <c r="H12" s="616">
        <f t="shared" si="1"/>
        <v>625815000</v>
      </c>
      <c r="O12" s="610"/>
      <c r="P12" s="610"/>
      <c r="Q12" s="610"/>
      <c r="R12" s="610"/>
      <c r="S12" s="610"/>
      <c r="T12" s="610"/>
    </row>
    <row r="13" spans="1:22" ht="15.75">
      <c r="A13" s="409">
        <v>4.2</v>
      </c>
      <c r="B13" s="411" t="s">
        <v>816</v>
      </c>
      <c r="C13" s="614">
        <v>0</v>
      </c>
      <c r="D13" s="614">
        <v>0</v>
      </c>
      <c r="E13" s="615">
        <f t="shared" si="0"/>
        <v>0</v>
      </c>
      <c r="F13" s="614">
        <v>0</v>
      </c>
      <c r="G13" s="614">
        <v>0</v>
      </c>
      <c r="H13" s="616">
        <f t="shared" si="1"/>
        <v>0</v>
      </c>
      <c r="O13" s="610"/>
      <c r="P13" s="610"/>
      <c r="Q13" s="610"/>
      <c r="R13" s="610"/>
      <c r="S13" s="610"/>
      <c r="T13" s="610"/>
    </row>
    <row r="14" spans="1:22" ht="15.75">
      <c r="A14" s="409">
        <v>5</v>
      </c>
      <c r="B14" s="412" t="s">
        <v>817</v>
      </c>
      <c r="C14" s="614">
        <f>C15+C16+C17+C23+C24+C25+C26</f>
        <v>19658216902.038151</v>
      </c>
      <c r="D14" s="614">
        <f>D15+D16+D17+D23+D24+D25+D26</f>
        <v>25129359093.346527</v>
      </c>
      <c r="E14" s="615">
        <f t="shared" si="0"/>
        <v>44787575995.384674</v>
      </c>
      <c r="F14" s="614">
        <f>F15+F16+F17+F23+F24+F25+F26</f>
        <v>11489397932.22027</v>
      </c>
      <c r="G14" s="614">
        <f>G15+G16+G17+G23+G24+G25+G26</f>
        <v>16449827337.799953</v>
      </c>
      <c r="H14" s="616">
        <f t="shared" si="1"/>
        <v>27939225270.020226</v>
      </c>
      <c r="O14" s="610"/>
      <c r="P14" s="610"/>
      <c r="Q14" s="610"/>
      <c r="R14" s="610"/>
      <c r="S14" s="610"/>
      <c r="T14" s="610"/>
    </row>
    <row r="15" spans="1:22" ht="15.75">
      <c r="A15" s="409">
        <v>5.0999999999999996</v>
      </c>
      <c r="B15" s="413" t="s">
        <v>818</v>
      </c>
      <c r="C15" s="614">
        <v>336495717.39633399</v>
      </c>
      <c r="D15" s="614">
        <v>470528178.245933</v>
      </c>
      <c r="E15" s="615">
        <f t="shared" si="0"/>
        <v>807023895.64226699</v>
      </c>
      <c r="F15" s="614">
        <v>299690386.17440701</v>
      </c>
      <c r="G15" s="614">
        <v>252700208.14183199</v>
      </c>
      <c r="H15" s="616">
        <f t="shared" si="1"/>
        <v>552390594.316239</v>
      </c>
      <c r="O15" s="610"/>
      <c r="P15" s="610"/>
      <c r="Q15" s="610"/>
      <c r="R15" s="610"/>
      <c r="S15" s="610"/>
      <c r="T15" s="610"/>
    </row>
    <row r="16" spans="1:22" ht="15.75">
      <c r="A16" s="409">
        <v>5.2</v>
      </c>
      <c r="B16" s="413" t="s">
        <v>819</v>
      </c>
      <c r="C16" s="614">
        <v>242754614.49042001</v>
      </c>
      <c r="D16" s="614">
        <v>2302733.0113110002</v>
      </c>
      <c r="E16" s="615">
        <f t="shared" si="0"/>
        <v>245057347.50173101</v>
      </c>
      <c r="F16" s="614">
        <v>219880251.2868</v>
      </c>
      <c r="G16" s="614">
        <v>3316721.663768</v>
      </c>
      <c r="H16" s="616">
        <f t="shared" si="1"/>
        <v>223196972.95056799</v>
      </c>
      <c r="O16" s="610"/>
      <c r="P16" s="610"/>
      <c r="Q16" s="610"/>
      <c r="R16" s="610"/>
      <c r="S16" s="610"/>
      <c r="T16" s="610"/>
    </row>
    <row r="17" spans="1:20" ht="15.75">
      <c r="A17" s="409">
        <v>5.3</v>
      </c>
      <c r="B17" s="413" t="s">
        <v>820</v>
      </c>
      <c r="C17" s="614">
        <f>C18+C19+C20+C21+C22</f>
        <v>13576311631.387566</v>
      </c>
      <c r="D17" s="614">
        <f>D18+D19+D20+D21+D22</f>
        <v>21292904102.57959</v>
      </c>
      <c r="E17" s="615">
        <f t="shared" si="0"/>
        <v>34869215733.967155</v>
      </c>
      <c r="F17" s="614">
        <v>7663075954.943655</v>
      </c>
      <c r="G17" s="614">
        <v>13949947299.166336</v>
      </c>
      <c r="H17" s="616">
        <f t="shared" si="1"/>
        <v>21613023254.109993</v>
      </c>
      <c r="O17" s="610"/>
      <c r="P17" s="610"/>
      <c r="Q17" s="610"/>
      <c r="R17" s="610"/>
      <c r="S17" s="610"/>
      <c r="T17" s="610"/>
    </row>
    <row r="18" spans="1:20" ht="15.75">
      <c r="A18" s="409" t="s">
        <v>180</v>
      </c>
      <c r="B18" s="414" t="s">
        <v>821</v>
      </c>
      <c r="C18" s="614">
        <v>7984807861.9262505</v>
      </c>
      <c r="D18" s="614">
        <v>9267777188.0421696</v>
      </c>
      <c r="E18" s="615">
        <f t="shared" si="0"/>
        <v>17252585049.968422</v>
      </c>
      <c r="F18" s="614">
        <v>3441559705.6272602</v>
      </c>
      <c r="G18" s="614">
        <v>4167117070.6385899</v>
      </c>
      <c r="H18" s="616">
        <f t="shared" si="1"/>
        <v>7608676776.2658501</v>
      </c>
      <c r="O18" s="610"/>
      <c r="P18" s="610"/>
      <c r="Q18" s="610"/>
      <c r="R18" s="610"/>
      <c r="S18" s="610"/>
      <c r="T18" s="610"/>
    </row>
    <row r="19" spans="1:20" ht="15.75">
      <c r="A19" s="409" t="s">
        <v>181</v>
      </c>
      <c r="B19" s="415" t="s">
        <v>822</v>
      </c>
      <c r="C19" s="614">
        <v>2868862539.8776999</v>
      </c>
      <c r="D19" s="614">
        <v>5990067557.9993696</v>
      </c>
      <c r="E19" s="615">
        <f t="shared" si="0"/>
        <v>8858930097.8770695</v>
      </c>
      <c r="F19" s="614">
        <v>2223629813.0763698</v>
      </c>
      <c r="G19" s="614">
        <v>5398684265.7722397</v>
      </c>
      <c r="H19" s="616">
        <f t="shared" si="1"/>
        <v>7622314078.8486099</v>
      </c>
      <c r="O19" s="610"/>
      <c r="P19" s="610"/>
      <c r="Q19" s="610"/>
      <c r="R19" s="610"/>
      <c r="S19" s="610"/>
      <c r="T19" s="610"/>
    </row>
    <row r="20" spans="1:20" ht="15.75">
      <c r="A20" s="409" t="s">
        <v>182</v>
      </c>
      <c r="B20" s="415" t="s">
        <v>823</v>
      </c>
      <c r="C20" s="614">
        <v>0</v>
      </c>
      <c r="D20" s="614">
        <v>0</v>
      </c>
      <c r="E20" s="615">
        <f t="shared" si="0"/>
        <v>0</v>
      </c>
      <c r="F20" s="614">
        <v>0</v>
      </c>
      <c r="G20" s="614">
        <v>0</v>
      </c>
      <c r="H20" s="616">
        <f t="shared" si="1"/>
        <v>0</v>
      </c>
      <c r="O20" s="610"/>
      <c r="P20" s="610"/>
      <c r="Q20" s="610"/>
      <c r="R20" s="610"/>
      <c r="S20" s="610"/>
      <c r="T20" s="610"/>
    </row>
    <row r="21" spans="1:20" ht="15.75">
      <c r="A21" s="409" t="s">
        <v>183</v>
      </c>
      <c r="B21" s="415" t="s">
        <v>824</v>
      </c>
      <c r="C21" s="614">
        <v>2053857664.9245999</v>
      </c>
      <c r="D21" s="614">
        <v>5427873858.2751999</v>
      </c>
      <c r="E21" s="615">
        <f t="shared" si="0"/>
        <v>7481731523.1997995</v>
      </c>
      <c r="F21" s="614">
        <v>1820047486.5069101</v>
      </c>
      <c r="G21" s="614">
        <v>4176491563.8283501</v>
      </c>
      <c r="H21" s="616">
        <f t="shared" si="1"/>
        <v>5996539050.3352604</v>
      </c>
      <c r="O21" s="610"/>
      <c r="P21" s="610"/>
      <c r="Q21" s="610"/>
      <c r="R21" s="610"/>
      <c r="S21" s="610"/>
      <c r="T21" s="610"/>
    </row>
    <row r="22" spans="1:20" ht="15.75">
      <c r="A22" s="409" t="s">
        <v>184</v>
      </c>
      <c r="B22" s="415" t="s">
        <v>541</v>
      </c>
      <c r="C22" s="614">
        <v>668783564.65901303</v>
      </c>
      <c r="D22" s="614">
        <v>607185498.26285303</v>
      </c>
      <c r="E22" s="615">
        <f t="shared" si="0"/>
        <v>1275969062.9218659</v>
      </c>
      <c r="F22" s="614">
        <v>177838949.733114</v>
      </c>
      <c r="G22" s="614">
        <v>207654398.927156</v>
      </c>
      <c r="H22" s="616">
        <f t="shared" si="1"/>
        <v>385493348.66026998</v>
      </c>
      <c r="O22" s="610"/>
      <c r="P22" s="610"/>
      <c r="Q22" s="610"/>
      <c r="R22" s="610"/>
      <c r="S22" s="610"/>
      <c r="T22" s="610"/>
    </row>
    <row r="23" spans="1:20" ht="15.75">
      <c r="A23" s="409">
        <v>5.4</v>
      </c>
      <c r="B23" s="413" t="s">
        <v>825</v>
      </c>
      <c r="C23" s="614">
        <v>3700314429.90976</v>
      </c>
      <c r="D23" s="614">
        <v>2288649665.0630002</v>
      </c>
      <c r="E23" s="615">
        <f t="shared" si="0"/>
        <v>5988964094.9727602</v>
      </c>
      <c r="F23" s="614">
        <v>2417566881.1379299</v>
      </c>
      <c r="G23" s="614">
        <v>1727217613.4038501</v>
      </c>
      <c r="H23" s="616">
        <f t="shared" si="1"/>
        <v>4144784494.54178</v>
      </c>
      <c r="O23" s="610"/>
      <c r="P23" s="610"/>
      <c r="Q23" s="610"/>
      <c r="R23" s="610"/>
      <c r="S23" s="610"/>
      <c r="T23" s="610"/>
    </row>
    <row r="24" spans="1:20" ht="15.75">
      <c r="A24" s="409">
        <v>5.5</v>
      </c>
      <c r="B24" s="413" t="s">
        <v>826</v>
      </c>
      <c r="C24" s="614">
        <v>2034770.8148020001</v>
      </c>
      <c r="D24" s="614">
        <v>54217482.959446996</v>
      </c>
      <c r="E24" s="615">
        <f t="shared" si="0"/>
        <v>56252253.774248995</v>
      </c>
      <c r="F24" s="614">
        <v>5948599.0774990004</v>
      </c>
      <c r="G24" s="614">
        <v>391946.37271899998</v>
      </c>
      <c r="H24" s="616">
        <f t="shared" si="1"/>
        <v>6340545.4502180004</v>
      </c>
      <c r="O24" s="610"/>
      <c r="P24" s="610"/>
      <c r="Q24" s="610"/>
      <c r="R24" s="610"/>
      <c r="S24" s="610"/>
      <c r="T24" s="610"/>
    </row>
    <row r="25" spans="1:20" ht="15.75">
      <c r="A25" s="409">
        <v>5.6</v>
      </c>
      <c r="B25" s="413" t="s">
        <v>827</v>
      </c>
      <c r="C25" s="614">
        <v>12835792.067444</v>
      </c>
      <c r="D25" s="614">
        <v>527732.23199999996</v>
      </c>
      <c r="E25" s="615">
        <f t="shared" si="0"/>
        <v>13363524.299444001</v>
      </c>
      <c r="F25" s="614">
        <v>10865266.817151999</v>
      </c>
      <c r="G25" s="614">
        <v>0</v>
      </c>
      <c r="H25" s="616">
        <f t="shared" si="1"/>
        <v>10865266.817151999</v>
      </c>
      <c r="O25" s="610"/>
      <c r="P25" s="610"/>
      <c r="Q25" s="610"/>
      <c r="R25" s="610"/>
      <c r="S25" s="610"/>
      <c r="T25" s="610"/>
    </row>
    <row r="26" spans="1:20" ht="15.75">
      <c r="A26" s="409">
        <v>5.7</v>
      </c>
      <c r="B26" s="413" t="s">
        <v>541</v>
      </c>
      <c r="C26" s="614">
        <v>1787469945.9718299</v>
      </c>
      <c r="D26" s="614">
        <v>1020229199.25525</v>
      </c>
      <c r="E26" s="615">
        <f t="shared" si="0"/>
        <v>2807699145.2270799</v>
      </c>
      <c r="F26" s="614">
        <v>872370592.78282499</v>
      </c>
      <c r="G26" s="614">
        <v>516253549.051449</v>
      </c>
      <c r="H26" s="616">
        <f t="shared" si="1"/>
        <v>1388624141.8342741</v>
      </c>
      <c r="O26" s="610"/>
      <c r="P26" s="610"/>
      <c r="Q26" s="610"/>
      <c r="R26" s="610"/>
      <c r="S26" s="610"/>
      <c r="T26" s="610"/>
    </row>
    <row r="27" spans="1:20" ht="15.75">
      <c r="A27" s="409">
        <v>6</v>
      </c>
      <c r="B27" s="412" t="s">
        <v>828</v>
      </c>
      <c r="C27" s="614">
        <v>570702138.32000005</v>
      </c>
      <c r="D27" s="614">
        <v>625172657.51781404</v>
      </c>
      <c r="E27" s="615">
        <f t="shared" si="0"/>
        <v>1195874795.8378141</v>
      </c>
      <c r="F27" s="614">
        <v>486306589.01999998</v>
      </c>
      <c r="G27" s="614">
        <v>611512294.101354</v>
      </c>
      <c r="H27" s="616">
        <f t="shared" si="1"/>
        <v>1097818883.1213541</v>
      </c>
      <c r="O27" s="610"/>
      <c r="P27" s="610"/>
      <c r="Q27" s="610"/>
      <c r="R27" s="610"/>
      <c r="S27" s="610"/>
      <c r="T27" s="610"/>
    </row>
    <row r="28" spans="1:20" ht="15.75">
      <c r="A28" s="409">
        <v>7</v>
      </c>
      <c r="B28" s="412" t="s">
        <v>829</v>
      </c>
      <c r="C28" s="614">
        <v>1040787050.15</v>
      </c>
      <c r="D28" s="614">
        <v>967503839.154459</v>
      </c>
      <c r="E28" s="615">
        <f t="shared" si="0"/>
        <v>2008290889.3044591</v>
      </c>
      <c r="F28" s="614">
        <v>893483163.96000004</v>
      </c>
      <c r="G28" s="614">
        <v>863723174.22633398</v>
      </c>
      <c r="H28" s="616">
        <f t="shared" si="1"/>
        <v>1757206338.1863341</v>
      </c>
      <c r="O28" s="610"/>
      <c r="P28" s="610"/>
      <c r="Q28" s="610"/>
      <c r="R28" s="610"/>
      <c r="S28" s="610"/>
      <c r="T28" s="610"/>
    </row>
    <row r="29" spans="1:20" ht="15.75">
      <c r="A29" s="409">
        <v>8</v>
      </c>
      <c r="B29" s="412" t="s">
        <v>830</v>
      </c>
      <c r="C29" s="614">
        <v>74977870.260000005</v>
      </c>
      <c r="D29" s="614">
        <v>94412492.892982006</v>
      </c>
      <c r="E29" s="615">
        <f t="shared" si="0"/>
        <v>169390363.152982</v>
      </c>
      <c r="F29" s="614">
        <v>29739128.120000001</v>
      </c>
      <c r="G29" s="614">
        <v>175344949.433036</v>
      </c>
      <c r="H29" s="616">
        <f t="shared" si="1"/>
        <v>205084077.553036</v>
      </c>
      <c r="O29" s="610"/>
      <c r="P29" s="610"/>
      <c r="Q29" s="610"/>
      <c r="R29" s="610"/>
      <c r="S29" s="610"/>
      <c r="T29" s="610"/>
    </row>
    <row r="30" spans="1:20" ht="15.75">
      <c r="A30" s="409">
        <v>9</v>
      </c>
      <c r="B30" s="410" t="s">
        <v>185</v>
      </c>
      <c r="C30" s="614">
        <f>C31+C32+C33+C34+C35+C36+C37</f>
        <v>2358127253.6269999</v>
      </c>
      <c r="D30" s="614">
        <f>D31+D32+D33+D34+D35+D36+D37</f>
        <v>6959438803.1258392</v>
      </c>
      <c r="E30" s="615">
        <f t="shared" si="0"/>
        <v>9317566056.7528381</v>
      </c>
      <c r="F30" s="614">
        <f>F31+F32+F33+F34+F35+F36+F37</f>
        <v>1644653934.0539999</v>
      </c>
      <c r="G30" s="614">
        <f>G31+G32+G33+G34+G35+G36+G37</f>
        <v>6523624094.2235498</v>
      </c>
      <c r="H30" s="616">
        <f t="shared" si="1"/>
        <v>8168278028.2775497</v>
      </c>
      <c r="O30" s="610"/>
      <c r="P30" s="610"/>
      <c r="Q30" s="610"/>
      <c r="R30" s="610"/>
      <c r="S30" s="610"/>
      <c r="T30" s="610"/>
    </row>
    <row r="31" spans="1:20" ht="25.5">
      <c r="A31" s="409">
        <v>9.1</v>
      </c>
      <c r="B31" s="411" t="s">
        <v>831</v>
      </c>
      <c r="C31" s="614">
        <v>1618819344.7808001</v>
      </c>
      <c r="D31" s="614">
        <v>2972636361.7569499</v>
      </c>
      <c r="E31" s="615">
        <f t="shared" si="0"/>
        <v>4591455706.5377502</v>
      </c>
      <c r="F31" s="614">
        <v>1127457558.5007999</v>
      </c>
      <c r="G31" s="614">
        <v>3058830534.0174298</v>
      </c>
      <c r="H31" s="616">
        <f t="shared" si="1"/>
        <v>4186288092.5182295</v>
      </c>
      <c r="O31" s="610"/>
      <c r="P31" s="610"/>
      <c r="Q31" s="610"/>
      <c r="R31" s="610"/>
      <c r="S31" s="610"/>
      <c r="T31" s="610"/>
    </row>
    <row r="32" spans="1:20" ht="25.5">
      <c r="A32" s="409">
        <v>9.1999999999999993</v>
      </c>
      <c r="B32" s="411" t="s">
        <v>832</v>
      </c>
      <c r="C32" s="614">
        <v>560405908.84619999</v>
      </c>
      <c r="D32" s="614">
        <v>3986802441.3688898</v>
      </c>
      <c r="E32" s="615">
        <f t="shared" si="0"/>
        <v>4547208350.2150898</v>
      </c>
      <c r="F32" s="614">
        <v>517196375.55320001</v>
      </c>
      <c r="G32" s="614">
        <v>3446655440.20612</v>
      </c>
      <c r="H32" s="616">
        <f t="shared" si="1"/>
        <v>3963851815.7593203</v>
      </c>
      <c r="O32" s="610"/>
      <c r="P32" s="610"/>
      <c r="Q32" s="610"/>
      <c r="R32" s="610"/>
      <c r="S32" s="610"/>
      <c r="T32" s="610"/>
    </row>
    <row r="33" spans="1:20" ht="25.5">
      <c r="A33" s="409">
        <v>9.3000000000000007</v>
      </c>
      <c r="B33" s="411" t="s">
        <v>833</v>
      </c>
      <c r="C33" s="614">
        <v>178902000</v>
      </c>
      <c r="D33" s="614">
        <v>0</v>
      </c>
      <c r="E33" s="615">
        <f t="shared" si="0"/>
        <v>178902000</v>
      </c>
      <c r="F33" s="614">
        <v>0</v>
      </c>
      <c r="G33" s="614">
        <v>18138120</v>
      </c>
      <c r="H33" s="616">
        <f t="shared" si="1"/>
        <v>18138120</v>
      </c>
      <c r="O33" s="610"/>
      <c r="P33" s="610"/>
      <c r="Q33" s="610"/>
      <c r="R33" s="610"/>
      <c r="S33" s="610"/>
      <c r="T33" s="610"/>
    </row>
    <row r="34" spans="1:20" ht="15.75">
      <c r="A34" s="409">
        <v>9.4</v>
      </c>
      <c r="B34" s="411" t="s">
        <v>834</v>
      </c>
      <c r="C34" s="614">
        <v>0</v>
      </c>
      <c r="D34" s="614">
        <v>0</v>
      </c>
      <c r="E34" s="615">
        <f t="shared" si="0"/>
        <v>0</v>
      </c>
      <c r="F34" s="614">
        <v>0</v>
      </c>
      <c r="G34" s="614">
        <v>0</v>
      </c>
      <c r="H34" s="616">
        <f t="shared" si="1"/>
        <v>0</v>
      </c>
      <c r="O34" s="610"/>
      <c r="P34" s="610"/>
      <c r="Q34" s="610"/>
      <c r="R34" s="610"/>
      <c r="S34" s="610"/>
      <c r="T34" s="610"/>
    </row>
    <row r="35" spans="1:20" ht="15.75">
      <c r="A35" s="409">
        <v>9.5</v>
      </c>
      <c r="B35" s="411" t="s">
        <v>835</v>
      </c>
      <c r="C35" s="614">
        <v>0</v>
      </c>
      <c r="D35" s="614">
        <v>0</v>
      </c>
      <c r="E35" s="615">
        <f t="shared" si="0"/>
        <v>0</v>
      </c>
      <c r="F35" s="614">
        <v>0</v>
      </c>
      <c r="G35" s="614">
        <v>0</v>
      </c>
      <c r="H35" s="616">
        <f t="shared" si="1"/>
        <v>0</v>
      </c>
      <c r="O35" s="610"/>
      <c r="P35" s="610"/>
      <c r="Q35" s="610"/>
      <c r="R35" s="610"/>
      <c r="S35" s="610"/>
      <c r="T35" s="610"/>
    </row>
    <row r="36" spans="1:20" ht="25.5">
      <c r="A36" s="409">
        <v>9.6</v>
      </c>
      <c r="B36" s="411" t="s">
        <v>836</v>
      </c>
      <c r="C36" s="614">
        <v>0</v>
      </c>
      <c r="D36" s="614">
        <v>0</v>
      </c>
      <c r="E36" s="615">
        <f t="shared" si="0"/>
        <v>0</v>
      </c>
      <c r="F36" s="614">
        <v>0</v>
      </c>
      <c r="G36" s="614">
        <v>0</v>
      </c>
      <c r="H36" s="616">
        <f t="shared" si="1"/>
        <v>0</v>
      </c>
      <c r="O36" s="610"/>
      <c r="P36" s="610"/>
      <c r="Q36" s="610"/>
      <c r="R36" s="610"/>
      <c r="S36" s="610"/>
      <c r="T36" s="610"/>
    </row>
    <row r="37" spans="1:20" ht="25.5">
      <c r="A37" s="409">
        <v>9.6999999999999993</v>
      </c>
      <c r="B37" s="411" t="s">
        <v>837</v>
      </c>
      <c r="C37" s="614">
        <v>0</v>
      </c>
      <c r="D37" s="614">
        <v>0</v>
      </c>
      <c r="E37" s="615">
        <f t="shared" si="0"/>
        <v>0</v>
      </c>
      <c r="F37" s="614">
        <v>0</v>
      </c>
      <c r="G37" s="614">
        <v>0</v>
      </c>
      <c r="H37" s="616">
        <f t="shared" si="1"/>
        <v>0</v>
      </c>
      <c r="O37" s="610"/>
      <c r="P37" s="610"/>
      <c r="Q37" s="610"/>
      <c r="R37" s="610"/>
      <c r="S37" s="610"/>
      <c r="T37" s="610"/>
    </row>
    <row r="38" spans="1:20" ht="15.75">
      <c r="A38" s="409">
        <v>10</v>
      </c>
      <c r="B38" s="412" t="s">
        <v>838</v>
      </c>
      <c r="C38" s="614">
        <f>C39+C40+C41+C42</f>
        <v>1072850475.2888821</v>
      </c>
      <c r="D38" s="614">
        <f>D39+D40+D41+D42</f>
        <v>89228340.823680013</v>
      </c>
      <c r="E38" s="615">
        <f t="shared" si="0"/>
        <v>1162078816.1125622</v>
      </c>
      <c r="F38" s="614">
        <f>F39+F40+F41+F42</f>
        <v>956446105.57555103</v>
      </c>
      <c r="G38" s="614">
        <f>G39+G40+G41+G42</f>
        <v>176923346.23709807</v>
      </c>
      <c r="H38" s="616">
        <f t="shared" si="1"/>
        <v>1133369451.812649</v>
      </c>
      <c r="O38" s="610"/>
      <c r="P38" s="610"/>
      <c r="Q38" s="610"/>
      <c r="R38" s="610"/>
      <c r="S38" s="610"/>
      <c r="T38" s="610"/>
    </row>
    <row r="39" spans="1:20" ht="15.75">
      <c r="A39" s="409">
        <v>10.1</v>
      </c>
      <c r="B39" s="411" t="s">
        <v>839</v>
      </c>
      <c r="C39" s="614">
        <v>36389841.076499999</v>
      </c>
      <c r="D39" s="614">
        <v>2043229.7413999997</v>
      </c>
      <c r="E39" s="615">
        <f>C39+D39</f>
        <v>38433070.817900002</v>
      </c>
      <c r="F39" s="614">
        <v>47345650.340000004</v>
      </c>
      <c r="G39" s="614">
        <v>2835619.65</v>
      </c>
      <c r="H39" s="616">
        <f t="shared" si="1"/>
        <v>50181269.990000002</v>
      </c>
      <c r="O39" s="610"/>
      <c r="P39" s="610"/>
      <c r="Q39" s="610"/>
      <c r="R39" s="610"/>
      <c r="S39" s="610"/>
      <c r="T39" s="610"/>
    </row>
    <row r="40" spans="1:20" ht="25.5">
      <c r="A40" s="409">
        <v>10.199999999999999</v>
      </c>
      <c r="B40" s="411" t="s">
        <v>840</v>
      </c>
      <c r="C40" s="614">
        <v>31863248.219999999</v>
      </c>
      <c r="D40" s="614">
        <v>907035.48710000049</v>
      </c>
      <c r="E40" s="615">
        <f>C40+D40</f>
        <v>32770283.7071</v>
      </c>
      <c r="F40" s="614">
        <v>13271912.030000001</v>
      </c>
      <c r="G40" s="614">
        <v>451590.50262700004</v>
      </c>
      <c r="H40" s="616">
        <f t="shared" si="1"/>
        <v>13723502.532627001</v>
      </c>
      <c r="O40" s="610"/>
      <c r="P40" s="610"/>
      <c r="Q40" s="610"/>
      <c r="R40" s="610"/>
      <c r="S40" s="610"/>
      <c r="T40" s="610"/>
    </row>
    <row r="41" spans="1:20" ht="25.5">
      <c r="A41" s="409">
        <v>10.3</v>
      </c>
      <c r="B41" s="411" t="s">
        <v>841</v>
      </c>
      <c r="C41" s="614">
        <v>701417802.67238212</v>
      </c>
      <c r="D41" s="614">
        <v>44949539.696884006</v>
      </c>
      <c r="E41" s="615">
        <f t="shared" si="0"/>
        <v>746367342.36926615</v>
      </c>
      <c r="F41" s="614">
        <v>607470342.41555095</v>
      </c>
      <c r="G41" s="614">
        <v>98507942.30914104</v>
      </c>
      <c r="H41" s="616">
        <f t="shared" si="1"/>
        <v>705978284.72469199</v>
      </c>
      <c r="O41" s="610"/>
      <c r="P41" s="610"/>
      <c r="Q41" s="610"/>
      <c r="R41" s="610"/>
      <c r="S41" s="610"/>
      <c r="T41" s="610"/>
    </row>
    <row r="42" spans="1:20" ht="25.5">
      <c r="A42" s="409">
        <v>10.4</v>
      </c>
      <c r="B42" s="411" t="s">
        <v>842</v>
      </c>
      <c r="C42" s="614">
        <v>303179583.32000005</v>
      </c>
      <c r="D42" s="614">
        <v>41328535.898295999</v>
      </c>
      <c r="E42" s="615">
        <f t="shared" si="0"/>
        <v>344508119.21829605</v>
      </c>
      <c r="F42" s="614">
        <v>288358200.79000008</v>
      </c>
      <c r="G42" s="614">
        <v>75128193.775330022</v>
      </c>
      <c r="H42" s="616">
        <f t="shared" si="1"/>
        <v>363486394.56533009</v>
      </c>
      <c r="O42" s="610"/>
      <c r="P42" s="610"/>
      <c r="Q42" s="610"/>
      <c r="R42" s="610"/>
      <c r="S42" s="610"/>
      <c r="T42" s="610"/>
    </row>
    <row r="43" spans="1:20" ht="15.75">
      <c r="A43" s="409">
        <v>11</v>
      </c>
      <c r="B43" s="416" t="s">
        <v>186</v>
      </c>
      <c r="C43" s="614">
        <v>3361884</v>
      </c>
      <c r="D43" s="614">
        <v>24542496.377094001</v>
      </c>
      <c r="E43" s="615">
        <f t="shared" si="0"/>
        <v>27904380.377094001</v>
      </c>
      <c r="F43" s="614">
        <v>5201804.6900000004</v>
      </c>
      <c r="G43" s="614">
        <v>17715617.249558855</v>
      </c>
      <c r="H43" s="616">
        <f t="shared" si="1"/>
        <v>22917421.939558856</v>
      </c>
      <c r="O43" s="610"/>
      <c r="P43" s="610"/>
      <c r="Q43" s="610"/>
      <c r="R43" s="610"/>
      <c r="S43" s="610"/>
      <c r="T43" s="610"/>
    </row>
    <row r="44" spans="1:20" ht="15.75">
      <c r="C44" s="617"/>
      <c r="D44" s="617"/>
      <c r="E44" s="617"/>
      <c r="F44" s="617"/>
      <c r="G44" s="617"/>
      <c r="H44" s="617"/>
      <c r="O44" s="610"/>
      <c r="P44" s="610"/>
      <c r="Q44" s="610"/>
      <c r="R44" s="610"/>
      <c r="S44" s="610"/>
      <c r="T44" s="610"/>
    </row>
    <row r="45" spans="1:20" ht="15.75">
      <c r="C45" s="617"/>
      <c r="D45" s="617"/>
      <c r="E45" s="617"/>
      <c r="F45" s="617"/>
      <c r="G45" s="617"/>
      <c r="H45" s="617"/>
    </row>
    <row r="46" spans="1:20" ht="15.75">
      <c r="C46" s="617"/>
      <c r="D46" s="617"/>
      <c r="E46" s="617"/>
      <c r="F46" s="617"/>
      <c r="G46" s="617"/>
      <c r="H46" s="617"/>
    </row>
    <row r="47" spans="1:20" ht="15.75">
      <c r="C47" s="617"/>
      <c r="D47" s="617"/>
      <c r="E47" s="617"/>
      <c r="F47" s="617"/>
      <c r="G47" s="617"/>
      <c r="H47" s="617"/>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5" zoomScaleNormal="85" workbookViewId="0">
      <pane xSplit="1" ySplit="4" topLeftCell="B5" activePane="bottomRight" state="frozen"/>
      <selection activeCell="L18" sqref="L18"/>
      <selection pane="topRight" activeCell="L18" sqref="L18"/>
      <selection pane="bottomLeft" activeCell="L18" sqref="L18"/>
      <selection pane="bottomRight" activeCell="B5" sqref="B5"/>
    </sheetView>
  </sheetViews>
  <sheetFormatPr defaultColWidth="9.28515625" defaultRowHeight="12.75"/>
  <cols>
    <col min="1" max="1" width="9.5703125" style="1" bestFit="1" customWidth="1"/>
    <col min="2" max="2" width="93.5703125" style="1" customWidth="1"/>
    <col min="3" max="4" width="12.7109375" style="1" customWidth="1"/>
    <col min="5" max="7" width="12.7109375" style="6" bestFit="1" customWidth="1"/>
    <col min="8" max="11" width="9.7109375" style="6" customWidth="1"/>
    <col min="12" max="16384" width="9.28515625" style="6"/>
  </cols>
  <sheetData>
    <row r="1" spans="1:7" ht="15">
      <c r="A1" s="10" t="s">
        <v>108</v>
      </c>
      <c r="B1" s="9" t="str">
        <f>Info!C2</f>
        <v>სს თიბისი ბანკი</v>
      </c>
      <c r="C1" s="9"/>
    </row>
    <row r="2" spans="1:7" ht="15">
      <c r="A2" s="10" t="s">
        <v>109</v>
      </c>
      <c r="B2" s="309">
        <f>'1. key ratios'!B2</f>
        <v>45199</v>
      </c>
      <c r="C2" s="9"/>
    </row>
    <row r="3" spans="1:7" ht="15">
      <c r="A3" s="10"/>
      <c r="B3" s="9"/>
      <c r="C3" s="9"/>
    </row>
    <row r="4" spans="1:7" ht="15" customHeight="1" thickBot="1">
      <c r="A4" s="134" t="s">
        <v>253</v>
      </c>
      <c r="B4" s="135" t="s">
        <v>107</v>
      </c>
      <c r="C4" s="136" t="s">
        <v>87</v>
      </c>
    </row>
    <row r="5" spans="1:7" ht="15" customHeight="1">
      <c r="A5" s="132" t="s">
        <v>25</v>
      </c>
      <c r="B5" s="133"/>
      <c r="C5" s="294" t="str">
        <f>INT((MONTH($B$2))/3)&amp;"Q"&amp;"-"&amp;YEAR($B$2)</f>
        <v>3Q-2023</v>
      </c>
      <c r="D5" s="294" t="str">
        <f>IF(INT(MONTH($B$2))=3, "4"&amp;"Q"&amp;"-"&amp;YEAR($B$2)-1, IF(INT(MONTH($B$2))=6, "1"&amp;"Q"&amp;"-"&amp;YEAR($B$2), IF(INT(MONTH($B$2))=9, "2"&amp;"Q"&amp;"-"&amp;YEAR($B$2),IF(INT(MONTH($B$2))=12, "3"&amp;"Q"&amp;"-"&amp;YEAR($B$2), 0))))</f>
        <v>2Q-2023</v>
      </c>
      <c r="E5" s="294" t="str">
        <f>IF(INT(MONTH($B$2))=3, "3"&amp;"Q"&amp;"-"&amp;YEAR($B$2)-1, IF(INT(MONTH($B$2))=6, "4"&amp;"Q"&amp;"-"&amp;YEAR($B$2)-1, IF(INT(MONTH($B$2))=9, "1"&amp;"Q"&amp;"-"&amp;YEAR($B$2),IF(INT(MONTH($B$2))=12, "2"&amp;"Q"&amp;"-"&amp;YEAR($B$2), 0))))</f>
        <v>1Q-2023</v>
      </c>
      <c r="F5" s="294" t="str">
        <f>IF(INT(MONTH($B$2))=3, "2"&amp;"Q"&amp;"-"&amp;YEAR($B$2)-1, IF(INT(MONTH($B$2))=6, "3"&amp;"Q"&amp;"-"&amp;YEAR($B$2)-1, IF(INT(MONTH($B$2))=9, "4"&amp;"Q"&amp;"-"&amp;YEAR($B$2)-1,IF(INT(MONTH($B$2))=12, "1"&amp;"Q"&amp;"-"&amp;YEAR($B$2), 0))))</f>
        <v>4Q-2022</v>
      </c>
      <c r="G5" s="294" t="str">
        <f>IF(INT(MONTH($B$2))=3, "1"&amp;"Q"&amp;"-"&amp;YEAR($B$2)-1, IF(INT(MONTH($B$2))=6, "2"&amp;"Q"&amp;"-"&amp;YEAR($B$2)-1, IF(INT(MONTH($B$2))=9, "3"&amp;"Q"&amp;"-"&amp;YEAR($B$2)-1,IF(INT(MONTH($B$2))=12, "4"&amp;"Q"&amp;"-"&amp;YEAR($B$2)-1, 0))))</f>
        <v>3Q-2022</v>
      </c>
    </row>
    <row r="6" spans="1:7" ht="15" customHeight="1">
      <c r="A6" s="232">
        <v>1</v>
      </c>
      <c r="B6" s="283" t="s">
        <v>112</v>
      </c>
      <c r="C6" s="233">
        <v>19953719756.055115</v>
      </c>
      <c r="D6" s="285">
        <f>D7+D9+D10</f>
        <v>18796064318.403576</v>
      </c>
      <c r="E6" s="234">
        <f t="shared" ref="E6:G6" si="0">E7+E9+E10</f>
        <v>18112219200.910744</v>
      </c>
      <c r="F6" s="233">
        <f t="shared" si="0"/>
        <v>18488515550.390907</v>
      </c>
      <c r="G6" s="286">
        <f t="shared" si="0"/>
        <v>18409117000.070145</v>
      </c>
    </row>
    <row r="7" spans="1:7" ht="15" customHeight="1">
      <c r="A7" s="232">
        <v>1.1000000000000001</v>
      </c>
      <c r="B7" s="235" t="s">
        <v>436</v>
      </c>
      <c r="C7" s="236">
        <v>18634295055.909477</v>
      </c>
      <c r="D7" s="236">
        <v>17561009604.112816</v>
      </c>
      <c r="E7" s="236">
        <v>16865749622.993767</v>
      </c>
      <c r="F7" s="236">
        <v>17318378454.566204</v>
      </c>
      <c r="G7" s="236">
        <v>17330273868.255093</v>
      </c>
    </row>
    <row r="8" spans="1:7" ht="25.5">
      <c r="A8" s="232" t="s">
        <v>157</v>
      </c>
      <c r="B8" s="237" t="s">
        <v>250</v>
      </c>
      <c r="C8" s="236">
        <v>29108544.867899999</v>
      </c>
      <c r="D8" s="236">
        <v>29108544.867899999</v>
      </c>
      <c r="E8" s="236">
        <v>29108544.867899999</v>
      </c>
      <c r="F8" s="236">
        <v>29108544.867899999</v>
      </c>
      <c r="G8" s="236">
        <v>29108544.867899999</v>
      </c>
    </row>
    <row r="9" spans="1:7" ht="15" customHeight="1">
      <c r="A9" s="232">
        <v>1.2</v>
      </c>
      <c r="B9" s="235" t="s">
        <v>21</v>
      </c>
      <c r="C9" s="236">
        <v>1260916295.4050052</v>
      </c>
      <c r="D9" s="236">
        <v>1162602222.084528</v>
      </c>
      <c r="E9" s="236">
        <v>1192102674.3048613</v>
      </c>
      <c r="F9" s="236">
        <v>1111999536.9519684</v>
      </c>
      <c r="G9" s="236">
        <v>1007444649.2208805</v>
      </c>
    </row>
    <row r="10" spans="1:7" ht="15" customHeight="1">
      <c r="A10" s="232">
        <v>1.3</v>
      </c>
      <c r="B10" s="284" t="s">
        <v>74</v>
      </c>
      <c r="C10" s="236">
        <v>58508404.740630999</v>
      </c>
      <c r="D10" s="236">
        <v>72452492.206234038</v>
      </c>
      <c r="E10" s="236">
        <v>54366903.612112358</v>
      </c>
      <c r="F10" s="236">
        <v>58137558.87273436</v>
      </c>
      <c r="G10" s="236">
        <v>71398482.594167978</v>
      </c>
    </row>
    <row r="11" spans="1:7" ht="15" customHeight="1">
      <c r="A11" s="232">
        <v>2</v>
      </c>
      <c r="B11" s="283" t="s">
        <v>113</v>
      </c>
      <c r="C11" s="236">
        <v>77956617.507061094</v>
      </c>
      <c r="D11" s="236">
        <v>20084941.503317785</v>
      </c>
      <c r="E11" s="236">
        <v>18174618.59038027</v>
      </c>
      <c r="F11" s="236">
        <v>93833494.423371479</v>
      </c>
      <c r="G11" s="236">
        <v>110984771.99744771</v>
      </c>
    </row>
    <row r="12" spans="1:7" ht="15" customHeight="1">
      <c r="A12" s="232">
        <v>3</v>
      </c>
      <c r="B12" s="283" t="s">
        <v>111</v>
      </c>
      <c r="C12" s="236">
        <v>2636658633.7196875</v>
      </c>
      <c r="D12" s="236">
        <v>2636658633.7196875</v>
      </c>
      <c r="E12" s="236">
        <v>2636658633.7196875</v>
      </c>
      <c r="F12" s="236">
        <v>2636658633.7196875</v>
      </c>
      <c r="G12" s="236">
        <v>2102695570.9899507</v>
      </c>
    </row>
    <row r="13" spans="1:7" ht="15" customHeight="1" thickBot="1">
      <c r="A13" s="71">
        <v>4</v>
      </c>
      <c r="B13" s="289" t="s">
        <v>158</v>
      </c>
      <c r="C13" s="154">
        <v>22668335007.281864</v>
      </c>
      <c r="D13" s="287">
        <f>D6+D11+D12</f>
        <v>21452807893.626583</v>
      </c>
      <c r="E13" s="155">
        <f t="shared" ref="E13:G13" si="1">E6+E11+E12</f>
        <v>20767052453.220814</v>
      </c>
      <c r="F13" s="154">
        <f t="shared" si="1"/>
        <v>21219007678.533966</v>
      </c>
      <c r="G13" s="288">
        <f t="shared" si="1"/>
        <v>20622797343.057545</v>
      </c>
    </row>
    <row r="14" spans="1:7">
      <c r="B14" s="14"/>
    </row>
    <row r="15" spans="1:7" ht="25.5">
      <c r="B15" s="14" t="s">
        <v>437</v>
      </c>
    </row>
    <row r="16" spans="1:7">
      <c r="B16" s="14"/>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5" zoomScaleNormal="85" workbookViewId="0">
      <pane xSplit="1" ySplit="4" topLeftCell="B5" activePane="bottomRight" state="frozen"/>
      <selection pane="topRight" activeCell="B1" sqref="B1"/>
      <selection pane="bottomLeft" activeCell="A4" sqref="A4"/>
      <selection pane="bottomRight" activeCell="B5" sqref="B5"/>
    </sheetView>
  </sheetViews>
  <sheetFormatPr defaultRowHeight="15"/>
  <cols>
    <col min="1" max="1" width="9.5703125" style="1" bestFit="1" customWidth="1"/>
    <col min="2" max="2" width="58.7109375" style="1" customWidth="1"/>
    <col min="3" max="3" width="86.7109375" style="1" bestFit="1" customWidth="1"/>
  </cols>
  <sheetData>
    <row r="1" spans="1:8">
      <c r="A1" s="1" t="s">
        <v>108</v>
      </c>
      <c r="B1" s="1" t="str">
        <f>Info!C2</f>
        <v>სს თიბისი ბანკი</v>
      </c>
    </row>
    <row r="2" spans="1:8">
      <c r="A2" s="1" t="s">
        <v>109</v>
      </c>
      <c r="B2" s="309">
        <f>'1. key ratios'!B2</f>
        <v>45199</v>
      </c>
    </row>
    <row r="4" spans="1:8" ht="25.5" customHeight="1" thickBot="1">
      <c r="A4" s="148" t="s">
        <v>254</v>
      </c>
      <c r="B4" s="21" t="s">
        <v>91</v>
      </c>
      <c r="C4" s="7"/>
    </row>
    <row r="5" spans="1:8" ht="15.75">
      <c r="A5" s="5"/>
      <c r="B5" s="279" t="s">
        <v>92</v>
      </c>
      <c r="C5" s="292" t="s">
        <v>450</v>
      </c>
    </row>
    <row r="6" spans="1:8" ht="15.75">
      <c r="A6" s="8">
        <v>1</v>
      </c>
      <c r="B6" s="8" t="s">
        <v>965</v>
      </c>
      <c r="C6" s="290" t="s">
        <v>967</v>
      </c>
    </row>
    <row r="7" spans="1:8" ht="15.75">
      <c r="A7" s="8">
        <v>2</v>
      </c>
      <c r="B7" s="8" t="s">
        <v>968</v>
      </c>
      <c r="C7" s="290" t="s">
        <v>969</v>
      </c>
    </row>
    <row r="8" spans="1:8" ht="15.75">
      <c r="A8" s="8">
        <v>3</v>
      </c>
      <c r="B8" s="8" t="s">
        <v>970</v>
      </c>
      <c r="C8" s="290" t="s">
        <v>969</v>
      </c>
    </row>
    <row r="9" spans="1:8" ht="15.75">
      <c r="A9" s="8">
        <v>4</v>
      </c>
      <c r="B9" s="8" t="s">
        <v>971</v>
      </c>
      <c r="C9" s="290" t="s">
        <v>969</v>
      </c>
    </row>
    <row r="10" spans="1:8" ht="15.75">
      <c r="A10" s="8">
        <v>5</v>
      </c>
      <c r="B10" s="8" t="s">
        <v>972</v>
      </c>
      <c r="C10" s="290" t="s">
        <v>969</v>
      </c>
    </row>
    <row r="11" spans="1:8" ht="15.75">
      <c r="A11" s="8">
        <v>6</v>
      </c>
      <c r="B11" s="8" t="s">
        <v>973</v>
      </c>
      <c r="C11" s="290" t="s">
        <v>969</v>
      </c>
    </row>
    <row r="12" spans="1:8" ht="15.75">
      <c r="A12" s="8">
        <v>7</v>
      </c>
      <c r="B12" s="8" t="s">
        <v>974</v>
      </c>
      <c r="C12" s="290" t="s">
        <v>969</v>
      </c>
      <c r="H12" s="2"/>
    </row>
    <row r="13" spans="1:8" ht="15.75">
      <c r="A13" s="8">
        <v>8</v>
      </c>
      <c r="B13" s="8" t="s">
        <v>975</v>
      </c>
      <c r="C13" s="290" t="s">
        <v>969</v>
      </c>
    </row>
    <row r="14" spans="1:8" ht="15.75">
      <c r="A14" s="8"/>
      <c r="B14" s="22"/>
      <c r="C14" s="290"/>
    </row>
    <row r="15" spans="1:8" ht="15.75">
      <c r="A15" s="8"/>
      <c r="B15" s="22"/>
      <c r="C15" s="290"/>
    </row>
    <row r="16" spans="1:8">
      <c r="A16" s="8"/>
      <c r="B16" s="722"/>
      <c r="C16" s="723"/>
    </row>
    <row r="17" spans="1:3">
      <c r="A17" s="8"/>
      <c r="B17" s="280" t="s">
        <v>93</v>
      </c>
      <c r="C17" s="293" t="s">
        <v>451</v>
      </c>
    </row>
    <row r="18" spans="1:3" ht="15.75">
      <c r="A18" s="8">
        <v>1</v>
      </c>
      <c r="B18" s="8" t="s">
        <v>966</v>
      </c>
      <c r="C18" s="290" t="s">
        <v>976</v>
      </c>
    </row>
    <row r="19" spans="1:3" ht="15.75">
      <c r="A19" s="8">
        <v>2</v>
      </c>
      <c r="B19" s="8" t="s">
        <v>977</v>
      </c>
      <c r="C19" s="290" t="s">
        <v>978</v>
      </c>
    </row>
    <row r="20" spans="1:3" ht="15.75">
      <c r="A20" s="8">
        <v>3</v>
      </c>
      <c r="B20" s="8" t="s">
        <v>979</v>
      </c>
      <c r="C20" s="290" t="s">
        <v>980</v>
      </c>
    </row>
    <row r="21" spans="1:3" ht="15.75">
      <c r="A21" s="8">
        <v>4</v>
      </c>
      <c r="B21" s="8" t="s">
        <v>981</v>
      </c>
      <c r="C21" s="290" t="s">
        <v>982</v>
      </c>
    </row>
    <row r="22" spans="1:3" ht="15.75">
      <c r="A22" s="8">
        <v>5</v>
      </c>
      <c r="B22" s="8" t="s">
        <v>983</v>
      </c>
      <c r="C22" s="290" t="s">
        <v>984</v>
      </c>
    </row>
    <row r="23" spans="1:3" ht="15.75">
      <c r="A23" s="8"/>
      <c r="B23" s="18"/>
      <c r="C23" s="290"/>
    </row>
    <row r="24" spans="1:3" ht="15.75">
      <c r="A24" s="8"/>
      <c r="B24" s="18"/>
      <c r="C24" s="290"/>
    </row>
    <row r="25" spans="1:3" ht="15.75">
      <c r="A25" s="8"/>
      <c r="B25" s="18"/>
      <c r="C25" s="290"/>
    </row>
    <row r="26" spans="1:3" ht="15.75">
      <c r="A26" s="8"/>
      <c r="B26" s="18"/>
      <c r="C26" s="290"/>
    </row>
    <row r="27" spans="1:3" ht="15.75" customHeight="1">
      <c r="A27" s="8"/>
      <c r="B27" s="18"/>
      <c r="C27" s="291"/>
    </row>
    <row r="28" spans="1:3" ht="15.75" customHeight="1">
      <c r="A28" s="8"/>
      <c r="B28" s="18"/>
      <c r="C28" s="19"/>
    </row>
    <row r="29" spans="1:3" ht="30" customHeight="1">
      <c r="A29" s="8"/>
      <c r="B29" s="724" t="s">
        <v>94</v>
      </c>
      <c r="C29" s="725"/>
    </row>
    <row r="30" spans="1:3" ht="15.75">
      <c r="A30" s="8">
        <v>1</v>
      </c>
      <c r="B30" s="8" t="s">
        <v>985</v>
      </c>
      <c r="C30" s="694">
        <v>0.99878075215747519</v>
      </c>
    </row>
    <row r="31" spans="1:3" ht="15.75" customHeight="1">
      <c r="A31" s="8"/>
      <c r="B31" s="22"/>
      <c r="C31" s="23"/>
    </row>
    <row r="32" spans="1:3" ht="29.25" customHeight="1">
      <c r="A32" s="8"/>
      <c r="B32" s="724" t="s">
        <v>174</v>
      </c>
      <c r="C32" s="725"/>
    </row>
    <row r="33" spans="1:3" ht="15.75">
      <c r="A33" s="8">
        <v>1</v>
      </c>
      <c r="B33" s="8" t="s">
        <v>986</v>
      </c>
      <c r="C33" s="694">
        <v>9.8903740695059347E-2</v>
      </c>
    </row>
    <row r="34" spans="1:3" ht="15.75">
      <c r="A34" s="8">
        <v>2</v>
      </c>
      <c r="B34" s="8" t="s">
        <v>987</v>
      </c>
      <c r="C34" s="694">
        <v>5.9930522888779703E-2</v>
      </c>
    </row>
    <row r="35" spans="1:3" ht="15.75">
      <c r="A35" s="8">
        <v>3</v>
      </c>
      <c r="B35" s="8" t="s">
        <v>988</v>
      </c>
      <c r="C35" s="694">
        <v>6.5189715109692778E-2</v>
      </c>
    </row>
    <row r="36" spans="1:3" ht="15.75">
      <c r="A36" s="8">
        <v>4</v>
      </c>
      <c r="B36" s="8" t="s">
        <v>989</v>
      </c>
      <c r="C36" s="694">
        <v>4.3873618376127459E-2</v>
      </c>
    </row>
  </sheetData>
  <mergeCells count="3">
    <mergeCell ref="B16:C16"/>
    <mergeCell ref="B32:C32"/>
    <mergeCell ref="B29:C29"/>
  </mergeCells>
  <dataValidations count="1">
    <dataValidation type="list" allowBlank="1" showInputMessage="1" showErrorMessage="1" sqref="C14: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K53"/>
  <sheetViews>
    <sheetView zoomScale="85" zoomScaleNormal="85" workbookViewId="0">
      <pane xSplit="1" ySplit="5" topLeftCell="B6" activePane="bottomRight" state="frozen"/>
      <selection activeCell="D15" sqref="D15"/>
      <selection pane="topRight" activeCell="D15" sqref="D15"/>
      <selection pane="bottomLeft" activeCell="D15" sqref="D15"/>
      <selection pane="bottomRight" activeCell="B6" sqref="B6:B7"/>
    </sheetView>
  </sheetViews>
  <sheetFormatPr defaultRowHeight="15"/>
  <cols>
    <col min="1" max="1" width="9.5703125" style="1" bestFit="1" customWidth="1"/>
    <col min="2" max="2" width="47.5703125" style="1" customWidth="1"/>
    <col min="3" max="3" width="28" style="1" customWidth="1"/>
    <col min="4" max="4" width="25.7109375" style="1" customWidth="1"/>
    <col min="5" max="5" width="18.7109375" style="1" customWidth="1"/>
    <col min="6" max="6" width="12" bestFit="1" customWidth="1"/>
    <col min="7" max="7" width="12.5703125" bestFit="1" customWidth="1"/>
  </cols>
  <sheetData>
    <row r="1" spans="1:11" ht="15.75">
      <c r="A1" s="10" t="s">
        <v>108</v>
      </c>
      <c r="B1" s="9" t="str">
        <f>Info!C2</f>
        <v>სს თიბისი ბანკი</v>
      </c>
    </row>
    <row r="2" spans="1:11" s="10" customFormat="1" ht="15.75" customHeight="1">
      <c r="A2" s="10" t="s">
        <v>109</v>
      </c>
      <c r="B2" s="309">
        <f>'1. key ratios'!B2</f>
        <v>45199</v>
      </c>
    </row>
    <row r="3" spans="1:11" s="10" customFormat="1" ht="15.75" customHeight="1"/>
    <row r="4" spans="1:11" s="10" customFormat="1" ht="15.75" customHeight="1" thickBot="1">
      <c r="A4" s="149" t="s">
        <v>255</v>
      </c>
      <c r="B4" s="150" t="s">
        <v>168</v>
      </c>
      <c r="C4" s="115"/>
      <c r="D4" s="115"/>
      <c r="E4" s="116" t="s">
        <v>87</v>
      </c>
    </row>
    <row r="5" spans="1:11" s="67" customFormat="1" ht="17.649999999999999" customHeight="1">
      <c r="A5" s="210"/>
      <c r="B5" s="211"/>
      <c r="C5" s="114" t="s">
        <v>0</v>
      </c>
      <c r="D5" s="114" t="s">
        <v>1</v>
      </c>
      <c r="E5" s="212" t="s">
        <v>2</v>
      </c>
    </row>
    <row r="6" spans="1:11" ht="14.65" customHeight="1">
      <c r="A6" s="213"/>
      <c r="B6" s="726" t="s">
        <v>144</v>
      </c>
      <c r="C6" s="726" t="s">
        <v>856</v>
      </c>
      <c r="D6" s="727" t="s">
        <v>143</v>
      </c>
      <c r="E6" s="728"/>
    </row>
    <row r="7" spans="1:11" ht="99.6" customHeight="1">
      <c r="A7" s="213"/>
      <c r="B7" s="726"/>
      <c r="C7" s="726"/>
      <c r="D7" s="208" t="s">
        <v>142</v>
      </c>
      <c r="E7" s="209" t="s">
        <v>353</v>
      </c>
    </row>
    <row r="8" spans="1:11" ht="22.5" customHeight="1">
      <c r="A8" s="419">
        <v>1</v>
      </c>
      <c r="B8" s="372" t="s">
        <v>843</v>
      </c>
      <c r="C8" s="420">
        <v>4426729477.2600002</v>
      </c>
      <c r="D8" s="420">
        <v>0</v>
      </c>
      <c r="E8" s="420">
        <v>4426729477.2600002</v>
      </c>
      <c r="I8" s="618"/>
      <c r="J8" s="618"/>
      <c r="K8" s="618"/>
    </row>
    <row r="9" spans="1:11">
      <c r="A9" s="419">
        <v>1.1000000000000001</v>
      </c>
      <c r="B9" s="373" t="s">
        <v>96</v>
      </c>
      <c r="C9" s="420">
        <v>844116231.20000005</v>
      </c>
      <c r="D9" s="420"/>
      <c r="E9" s="420">
        <v>844116231.20000005</v>
      </c>
      <c r="I9" s="618"/>
      <c r="J9" s="618"/>
      <c r="K9" s="618"/>
    </row>
    <row r="10" spans="1:11">
      <c r="A10" s="419">
        <v>1.2</v>
      </c>
      <c r="B10" s="373" t="s">
        <v>97</v>
      </c>
      <c r="C10" s="420">
        <v>2159063344.9499998</v>
      </c>
      <c r="D10" s="420"/>
      <c r="E10" s="420">
        <v>2159063344.9499998</v>
      </c>
      <c r="I10" s="618"/>
      <c r="J10" s="618"/>
      <c r="K10" s="618"/>
    </row>
    <row r="11" spans="1:11">
      <c r="A11" s="419">
        <v>1.3</v>
      </c>
      <c r="B11" s="373" t="s">
        <v>98</v>
      </c>
      <c r="C11" s="420">
        <v>1423549901.1100001</v>
      </c>
      <c r="D11" s="420"/>
      <c r="E11" s="420">
        <v>1423549901.1100001</v>
      </c>
      <c r="I11" s="618"/>
      <c r="J11" s="618"/>
      <c r="K11" s="618"/>
    </row>
    <row r="12" spans="1:11">
      <c r="A12" s="419">
        <v>2</v>
      </c>
      <c r="B12" s="374" t="s">
        <v>730</v>
      </c>
      <c r="C12" s="420">
        <v>102797683.75999999</v>
      </c>
      <c r="D12" s="420"/>
      <c r="E12" s="420">
        <v>102797683.75999999</v>
      </c>
      <c r="I12" s="618"/>
      <c r="J12" s="618"/>
      <c r="K12" s="618"/>
    </row>
    <row r="13" spans="1:11" ht="21">
      <c r="A13" s="419">
        <v>2.1</v>
      </c>
      <c r="B13" s="375" t="s">
        <v>731</v>
      </c>
      <c r="C13" s="420">
        <v>102797683.75999999</v>
      </c>
      <c r="D13" s="420"/>
      <c r="E13" s="420">
        <v>102797683.75999999</v>
      </c>
      <c r="I13" s="618"/>
      <c r="J13" s="618"/>
      <c r="K13" s="618"/>
    </row>
    <row r="14" spans="1:11" ht="34.15" customHeight="1">
      <c r="A14" s="419">
        <v>3</v>
      </c>
      <c r="B14" s="376" t="s">
        <v>732</v>
      </c>
      <c r="C14" s="420">
        <v>0</v>
      </c>
      <c r="D14" s="420"/>
      <c r="E14" s="420">
        <v>0</v>
      </c>
      <c r="I14" s="618"/>
      <c r="J14" s="618"/>
      <c r="K14" s="618"/>
    </row>
    <row r="15" spans="1:11" ht="32.65" customHeight="1">
      <c r="A15" s="419">
        <v>4</v>
      </c>
      <c r="B15" s="377" t="s">
        <v>733</v>
      </c>
      <c r="C15" s="420">
        <v>0</v>
      </c>
      <c r="D15" s="420"/>
      <c r="E15" s="420">
        <v>0</v>
      </c>
      <c r="I15" s="618"/>
      <c r="J15" s="618"/>
      <c r="K15" s="618"/>
    </row>
    <row r="16" spans="1:11" ht="22.9" customHeight="1">
      <c r="A16" s="419">
        <v>5</v>
      </c>
      <c r="B16" s="377" t="s">
        <v>734</v>
      </c>
      <c r="C16" s="420">
        <v>3095760940.8899999</v>
      </c>
      <c r="D16" s="420">
        <v>0</v>
      </c>
      <c r="E16" s="420">
        <v>3095760940.8899999</v>
      </c>
      <c r="I16" s="618"/>
      <c r="J16" s="618"/>
      <c r="K16" s="618"/>
    </row>
    <row r="17" spans="1:11">
      <c r="A17" s="419">
        <v>5.0999999999999996</v>
      </c>
      <c r="B17" s="378" t="s">
        <v>735</v>
      </c>
      <c r="C17" s="420">
        <v>671229.43999999994</v>
      </c>
      <c r="D17" s="420"/>
      <c r="E17" s="420">
        <v>671229.43999999994</v>
      </c>
      <c r="I17" s="618"/>
      <c r="J17" s="618"/>
      <c r="K17" s="618"/>
    </row>
    <row r="18" spans="1:11">
      <c r="A18" s="419">
        <v>5.2</v>
      </c>
      <c r="B18" s="378" t="s">
        <v>569</v>
      </c>
      <c r="C18" s="420">
        <v>3095089711.4499998</v>
      </c>
      <c r="D18" s="420"/>
      <c r="E18" s="420">
        <v>3095089711.4499998</v>
      </c>
      <c r="I18" s="618"/>
      <c r="J18" s="618"/>
      <c r="K18" s="618"/>
    </row>
    <row r="19" spans="1:11">
      <c r="A19" s="419">
        <v>5.3</v>
      </c>
      <c r="B19" s="378" t="s">
        <v>736</v>
      </c>
      <c r="C19" s="420"/>
      <c r="D19" s="420"/>
      <c r="E19" s="420">
        <v>0</v>
      </c>
      <c r="I19" s="618"/>
      <c r="J19" s="618"/>
      <c r="K19" s="618"/>
    </row>
    <row r="20" spans="1:11" ht="21">
      <c r="A20" s="419">
        <v>6</v>
      </c>
      <c r="B20" s="376" t="s">
        <v>737</v>
      </c>
      <c r="C20" s="420">
        <v>19391666768.700001</v>
      </c>
      <c r="D20" s="420">
        <v>0</v>
      </c>
      <c r="E20" s="420">
        <v>19391666768.700001</v>
      </c>
      <c r="I20" s="618"/>
      <c r="J20" s="618"/>
      <c r="K20" s="618"/>
    </row>
    <row r="21" spans="1:11">
      <c r="A21" s="419">
        <v>6.1</v>
      </c>
      <c r="B21" s="378" t="s">
        <v>569</v>
      </c>
      <c r="C21" s="420">
        <v>0</v>
      </c>
      <c r="D21" s="420"/>
      <c r="E21" s="420">
        <v>0</v>
      </c>
      <c r="I21" s="618"/>
      <c r="J21" s="618"/>
      <c r="K21" s="618"/>
    </row>
    <row r="22" spans="1:11">
      <c r="A22" s="419">
        <v>6.2</v>
      </c>
      <c r="B22" s="378" t="s">
        <v>736</v>
      </c>
      <c r="C22" s="420">
        <v>19391666768.700001</v>
      </c>
      <c r="D22" s="420"/>
      <c r="E22" s="420">
        <v>19391666768.700001</v>
      </c>
      <c r="I22" s="618"/>
      <c r="J22" s="618"/>
      <c r="K22" s="618"/>
    </row>
    <row r="23" spans="1:11" ht="21">
      <c r="A23" s="419">
        <v>7</v>
      </c>
      <c r="B23" s="379" t="s">
        <v>738</v>
      </c>
      <c r="C23" s="420">
        <v>34257553.230000004</v>
      </c>
      <c r="D23" s="420">
        <v>5149008.3699999992</v>
      </c>
      <c r="E23" s="420">
        <v>29108544.860000007</v>
      </c>
      <c r="I23" s="618"/>
      <c r="J23" s="618"/>
      <c r="K23" s="618"/>
    </row>
    <row r="24" spans="1:11" ht="21">
      <c r="A24" s="419">
        <v>8</v>
      </c>
      <c r="B24" s="380" t="s">
        <v>739</v>
      </c>
      <c r="C24" s="420">
        <v>0</v>
      </c>
      <c r="D24" s="420"/>
      <c r="E24" s="420">
        <v>0</v>
      </c>
      <c r="I24" s="618"/>
      <c r="J24" s="618"/>
      <c r="K24" s="618"/>
    </row>
    <row r="25" spans="1:11">
      <c r="A25" s="419">
        <v>9</v>
      </c>
      <c r="B25" s="377" t="s">
        <v>740</v>
      </c>
      <c r="C25" s="421">
        <v>559683707.41999984</v>
      </c>
      <c r="D25" s="421">
        <v>0</v>
      </c>
      <c r="E25" s="421">
        <v>559683707.41999984</v>
      </c>
      <c r="I25" s="618"/>
      <c r="J25" s="618"/>
      <c r="K25" s="618"/>
    </row>
    <row r="26" spans="1:11">
      <c r="A26" s="419">
        <v>9.1</v>
      </c>
      <c r="B26" s="381" t="s">
        <v>741</v>
      </c>
      <c r="C26" s="420">
        <v>539910864.2299999</v>
      </c>
      <c r="D26" s="420"/>
      <c r="E26" s="420">
        <v>539910864.2299999</v>
      </c>
      <c r="I26" s="618"/>
      <c r="J26" s="618"/>
      <c r="K26" s="618"/>
    </row>
    <row r="27" spans="1:11">
      <c r="A27" s="419">
        <v>9.1999999999999993</v>
      </c>
      <c r="B27" s="381" t="s">
        <v>742</v>
      </c>
      <c r="C27" s="420">
        <v>19772843.189999998</v>
      </c>
      <c r="D27" s="420"/>
      <c r="E27" s="420">
        <v>19772843.189999998</v>
      </c>
      <c r="I27" s="618"/>
      <c r="J27" s="618"/>
      <c r="K27" s="618"/>
    </row>
    <row r="28" spans="1:11">
      <c r="A28" s="419">
        <v>10</v>
      </c>
      <c r="B28" s="377" t="s">
        <v>36</v>
      </c>
      <c r="C28" s="421">
        <v>334097341.98000002</v>
      </c>
      <c r="D28" s="421">
        <v>334097341.98000002</v>
      </c>
      <c r="E28" s="421">
        <v>0</v>
      </c>
      <c r="I28" s="618"/>
      <c r="J28" s="618"/>
      <c r="K28" s="618"/>
    </row>
    <row r="29" spans="1:11">
      <c r="A29" s="419">
        <v>10.1</v>
      </c>
      <c r="B29" s="381" t="s">
        <v>743</v>
      </c>
      <c r="C29" s="420">
        <v>27502089.170000002</v>
      </c>
      <c r="D29" s="420">
        <v>27502089.170000002</v>
      </c>
      <c r="E29" s="420">
        <v>0</v>
      </c>
      <c r="I29" s="618"/>
      <c r="J29" s="618"/>
      <c r="K29" s="618"/>
    </row>
    <row r="30" spans="1:11">
      <c r="A30" s="419">
        <v>10.199999999999999</v>
      </c>
      <c r="B30" s="381" t="s">
        <v>744</v>
      </c>
      <c r="C30" s="420">
        <v>306595252.81</v>
      </c>
      <c r="D30" s="420">
        <v>306595252.81</v>
      </c>
      <c r="E30" s="420">
        <v>0</v>
      </c>
      <c r="I30" s="618"/>
      <c r="J30" s="618"/>
      <c r="K30" s="618"/>
    </row>
    <row r="31" spans="1:11">
      <c r="A31" s="419">
        <v>11</v>
      </c>
      <c r="B31" s="377" t="s">
        <v>745</v>
      </c>
      <c r="C31" s="421">
        <v>13890056.640000001</v>
      </c>
      <c r="D31" s="421">
        <v>0</v>
      </c>
      <c r="E31" s="421">
        <v>13890056.640000001</v>
      </c>
      <c r="I31" s="618"/>
      <c r="J31" s="618"/>
      <c r="K31" s="618"/>
    </row>
    <row r="32" spans="1:11">
      <c r="A32" s="419">
        <v>11.1</v>
      </c>
      <c r="B32" s="381" t="s">
        <v>746</v>
      </c>
      <c r="C32" s="420">
        <v>13890056.640000001</v>
      </c>
      <c r="D32" s="420"/>
      <c r="E32" s="420">
        <v>13890056.640000001</v>
      </c>
      <c r="I32" s="618"/>
      <c r="J32" s="618"/>
      <c r="K32" s="618"/>
    </row>
    <row r="33" spans="1:11">
      <c r="A33" s="419">
        <v>11.2</v>
      </c>
      <c r="B33" s="381" t="s">
        <v>747</v>
      </c>
      <c r="C33" s="420">
        <v>0</v>
      </c>
      <c r="D33" s="420"/>
      <c r="E33" s="420">
        <v>0</v>
      </c>
      <c r="I33" s="618"/>
      <c r="J33" s="618"/>
      <c r="K33" s="618"/>
    </row>
    <row r="34" spans="1:11">
      <c r="A34" s="419">
        <v>13</v>
      </c>
      <c r="B34" s="377" t="s">
        <v>99</v>
      </c>
      <c r="C34" s="420">
        <v>578605367.59000003</v>
      </c>
      <c r="D34" s="420"/>
      <c r="E34" s="420">
        <v>578605367.59000003</v>
      </c>
      <c r="I34" s="618"/>
      <c r="J34" s="618"/>
      <c r="K34" s="618"/>
    </row>
    <row r="35" spans="1:11">
      <c r="A35" s="419">
        <v>13.1</v>
      </c>
      <c r="B35" s="382" t="s">
        <v>748</v>
      </c>
      <c r="C35" s="420">
        <v>277871766.55000001</v>
      </c>
      <c r="D35" s="420"/>
      <c r="E35" s="420">
        <v>277871766.55000001</v>
      </c>
      <c r="I35" s="618"/>
      <c r="J35" s="618"/>
      <c r="K35" s="618"/>
    </row>
    <row r="36" spans="1:11">
      <c r="A36" s="419">
        <v>13.2</v>
      </c>
      <c r="B36" s="382" t="s">
        <v>749</v>
      </c>
      <c r="C36" s="420">
        <v>0</v>
      </c>
      <c r="D36" s="420"/>
      <c r="E36" s="420">
        <v>0</v>
      </c>
      <c r="I36" s="618"/>
      <c r="J36" s="618"/>
      <c r="K36" s="618"/>
    </row>
    <row r="37" spans="1:11" ht="39" thickBot="1">
      <c r="A37" s="214"/>
      <c r="B37" s="215" t="s">
        <v>320</v>
      </c>
      <c r="C37" s="179">
        <f>SUM(C8,C12,C14,C15,C16,C20,C23,C24,C25,C28,C31,C34)</f>
        <v>28537488897.469997</v>
      </c>
      <c r="D37" s="179">
        <f t="shared" ref="D37:E37" si="0">SUM(D8,D12,D14,D15,D16,D20,D23,D24,D25,D28,D31,D34)</f>
        <v>339246350.35000002</v>
      </c>
      <c r="E37" s="179">
        <f t="shared" si="0"/>
        <v>28198242547.119999</v>
      </c>
      <c r="I37" s="618"/>
      <c r="J37" s="618"/>
      <c r="K37" s="618"/>
    </row>
    <row r="38" spans="1:11">
      <c r="A38"/>
      <c r="B38"/>
      <c r="C38"/>
      <c r="D38"/>
      <c r="E38"/>
    </row>
    <row r="39" spans="1:11">
      <c r="A39"/>
      <c r="B39"/>
      <c r="C39"/>
      <c r="D39"/>
      <c r="E39"/>
    </row>
    <row r="41" spans="1:11" s="1" customFormat="1">
      <c r="B41" s="25"/>
      <c r="F41"/>
      <c r="G41"/>
    </row>
    <row r="42" spans="1:11" s="1" customFormat="1">
      <c r="B42" s="26"/>
      <c r="F42"/>
      <c r="G42"/>
    </row>
    <row r="43" spans="1:11" s="1" customFormat="1">
      <c r="B43" s="25"/>
      <c r="F43"/>
      <c r="G43"/>
    </row>
    <row r="44" spans="1:11" s="1" customFormat="1">
      <c r="B44" s="25"/>
      <c r="F44"/>
      <c r="G44"/>
    </row>
    <row r="45" spans="1:11" s="1" customFormat="1">
      <c r="B45" s="25"/>
      <c r="F45"/>
      <c r="G45"/>
    </row>
    <row r="46" spans="1:11" s="1" customFormat="1">
      <c r="B46" s="25"/>
      <c r="F46"/>
      <c r="G46"/>
    </row>
    <row r="47" spans="1:11" s="1" customFormat="1">
      <c r="B47" s="25"/>
      <c r="F47"/>
      <c r="G47"/>
    </row>
    <row r="48" spans="1:11" s="1" customFormat="1">
      <c r="B48" s="26"/>
      <c r="F48"/>
      <c r="G48"/>
    </row>
    <row r="49" spans="2:7" s="1" customFormat="1">
      <c r="B49" s="26"/>
      <c r="F49"/>
      <c r="G49"/>
    </row>
    <row r="50" spans="2:7" s="1" customFormat="1">
      <c r="B50" s="26"/>
      <c r="F50"/>
      <c r="G50"/>
    </row>
    <row r="51" spans="2:7" s="1" customFormat="1">
      <c r="B51" s="26"/>
      <c r="F51"/>
      <c r="G51"/>
    </row>
    <row r="52" spans="2:7" s="1" customFormat="1">
      <c r="B52" s="26"/>
      <c r="F52"/>
      <c r="G52"/>
    </row>
    <row r="53" spans="2:7" s="1" customFormat="1">
      <c r="B53" s="2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5" zoomScaleNormal="85" workbookViewId="0">
      <pane xSplit="1" ySplit="4" topLeftCell="B5" activePane="bottomRight" state="frozen"/>
      <selection activeCell="H6" sqref="H6"/>
      <selection pane="topRight" activeCell="H6" sqref="H6"/>
      <selection pane="bottomLeft" activeCell="H6" sqref="H6"/>
      <selection pane="bottomRight" activeCell="B5" sqref="B5"/>
    </sheetView>
  </sheetViews>
  <sheetFormatPr defaultRowHeight="15" outlineLevelRow="1"/>
  <cols>
    <col min="1" max="1" width="9.5703125" style="1" bestFit="1" customWidth="1"/>
    <col min="2" max="2" width="114.28515625" style="1"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0" t="s">
        <v>108</v>
      </c>
      <c r="B1" s="9" t="str">
        <f>Info!C2</f>
        <v>სს თიბისი ბანკი</v>
      </c>
    </row>
    <row r="2" spans="1:6" s="10" customFormat="1" ht="15.75" customHeight="1">
      <c r="A2" s="10" t="s">
        <v>109</v>
      </c>
      <c r="B2" s="309">
        <f>'1. key ratios'!B2</f>
        <v>45199</v>
      </c>
      <c r="C2"/>
      <c r="D2"/>
      <c r="E2"/>
      <c r="F2"/>
    </row>
    <row r="3" spans="1:6" s="10" customFormat="1" ht="15.75" customHeight="1">
      <c r="C3"/>
      <c r="D3"/>
      <c r="E3"/>
      <c r="F3"/>
    </row>
    <row r="4" spans="1:6" s="10" customFormat="1" ht="26.25" thickBot="1">
      <c r="A4" s="10" t="s">
        <v>256</v>
      </c>
      <c r="B4" s="122" t="s">
        <v>171</v>
      </c>
      <c r="C4" s="116" t="s">
        <v>87</v>
      </c>
      <c r="D4"/>
      <c r="E4"/>
      <c r="F4"/>
    </row>
    <row r="5" spans="1:6">
      <c r="A5" s="117">
        <v>1</v>
      </c>
      <c r="B5" s="118" t="s">
        <v>727</v>
      </c>
      <c r="C5" s="156">
        <f>'7. LI1'!E37</f>
        <v>28198242547.119999</v>
      </c>
    </row>
    <row r="6" spans="1:6">
      <c r="A6" s="66">
        <v>2.1</v>
      </c>
      <c r="B6" s="124" t="s">
        <v>861</v>
      </c>
      <c r="C6" s="157">
        <v>3362927378.3100004</v>
      </c>
    </row>
    <row r="7" spans="1:6" s="2" customFormat="1" ht="25.5" outlineLevel="1">
      <c r="A7" s="123">
        <v>2.2000000000000002</v>
      </c>
      <c r="B7" s="119" t="s">
        <v>862</v>
      </c>
      <c r="C7" s="157">
        <v>4562274528.9277496</v>
      </c>
    </row>
    <row r="8" spans="1:6" s="2" customFormat="1" ht="26.25">
      <c r="A8" s="123">
        <v>3</v>
      </c>
      <c r="B8" s="120" t="s">
        <v>728</v>
      </c>
      <c r="C8" s="158">
        <f>SUM(C5:C7)</f>
        <v>36123444454.35775</v>
      </c>
    </row>
    <row r="9" spans="1:6">
      <c r="A9" s="66">
        <v>4</v>
      </c>
      <c r="B9" s="127" t="s">
        <v>169</v>
      </c>
      <c r="C9" s="157">
        <v>0</v>
      </c>
    </row>
    <row r="10" spans="1:6" s="2" customFormat="1" ht="25.5" outlineLevel="1">
      <c r="A10" s="123">
        <v>5.0999999999999996</v>
      </c>
      <c r="B10" s="119" t="s">
        <v>175</v>
      </c>
      <c r="C10" s="157">
        <v>-1893156943.1130004</v>
      </c>
    </row>
    <row r="11" spans="1:6" s="2" customFormat="1" ht="25.5" outlineLevel="1">
      <c r="A11" s="123">
        <v>5.2</v>
      </c>
      <c r="B11" s="119" t="s">
        <v>176</v>
      </c>
      <c r="C11" s="157">
        <v>-4420997220.8118143</v>
      </c>
    </row>
    <row r="12" spans="1:6" s="2" customFormat="1">
      <c r="A12" s="123">
        <v>6</v>
      </c>
      <c r="B12" s="125" t="s">
        <v>438</v>
      </c>
      <c r="C12" s="157">
        <v>0</v>
      </c>
    </row>
    <row r="13" spans="1:6" s="2" customFormat="1" ht="15.75" thickBot="1">
      <c r="A13" s="126">
        <v>7</v>
      </c>
      <c r="B13" s="121" t="s">
        <v>170</v>
      </c>
      <c r="C13" s="159">
        <f>SUM(C8:C12)</f>
        <v>29809290290.432938</v>
      </c>
    </row>
    <row r="15" spans="1:6" ht="26.25">
      <c r="B15" s="14" t="s">
        <v>439</v>
      </c>
    </row>
    <row r="17" spans="2:9" s="1" customFormat="1">
      <c r="B17" s="27"/>
      <c r="C17"/>
      <c r="D17"/>
      <c r="E17"/>
      <c r="F17"/>
      <c r="G17"/>
      <c r="H17"/>
      <c r="I17"/>
    </row>
    <row r="18" spans="2:9" s="1" customFormat="1">
      <c r="B18" s="24"/>
      <c r="C18"/>
      <c r="D18"/>
      <c r="E18"/>
      <c r="F18"/>
      <c r="G18"/>
      <c r="H18"/>
      <c r="I18"/>
    </row>
    <row r="19" spans="2:9" s="1" customFormat="1">
      <c r="B19" s="24"/>
      <c r="C19"/>
      <c r="D19"/>
      <c r="E19"/>
      <c r="F19"/>
      <c r="G19"/>
      <c r="H19"/>
      <c r="I19"/>
    </row>
    <row r="20" spans="2:9" s="1" customFormat="1">
      <c r="B20" s="26"/>
      <c r="C20"/>
      <c r="D20"/>
      <c r="E20"/>
      <c r="F20"/>
      <c r="G20"/>
      <c r="H20"/>
      <c r="I20"/>
    </row>
    <row r="21" spans="2:9" s="1" customFormat="1">
      <c r="B21" s="25"/>
      <c r="C21"/>
      <c r="D21"/>
      <c r="E21"/>
      <c r="F21"/>
      <c r="G21"/>
      <c r="H21"/>
      <c r="I21"/>
    </row>
    <row r="22" spans="2:9" s="1" customFormat="1">
      <c r="B22" s="26"/>
      <c r="C22"/>
      <c r="D22"/>
      <c r="E22"/>
      <c r="F22"/>
      <c r="G22"/>
      <c r="H22"/>
      <c r="I22"/>
    </row>
    <row r="23" spans="2:9" s="1" customFormat="1">
      <c r="B23" s="25"/>
      <c r="C23"/>
      <c r="D23"/>
      <c r="E23"/>
      <c r="F23"/>
      <c r="G23"/>
      <c r="H23"/>
      <c r="I23"/>
    </row>
    <row r="24" spans="2:9" s="1" customFormat="1">
      <c r="B24" s="25"/>
      <c r="C24"/>
      <c r="D24"/>
      <c r="E24"/>
      <c r="F24"/>
      <c r="G24"/>
      <c r="H24"/>
      <c r="I24"/>
    </row>
    <row r="25" spans="2:9" s="1" customFormat="1">
      <c r="B25" s="25"/>
      <c r="C25"/>
      <c r="D25"/>
      <c r="E25"/>
      <c r="F25"/>
      <c r="G25"/>
      <c r="H25"/>
      <c r="I25"/>
    </row>
    <row r="26" spans="2:9" s="1" customFormat="1">
      <c r="B26" s="25"/>
      <c r="C26"/>
      <c r="D26"/>
      <c r="E26"/>
      <c r="F26"/>
      <c r="G26"/>
      <c r="H26"/>
      <c r="I26"/>
    </row>
    <row r="27" spans="2:9" s="1" customFormat="1">
      <c r="B27" s="25"/>
      <c r="C27"/>
      <c r="D27"/>
      <c r="E27"/>
      <c r="F27"/>
      <c r="G27"/>
      <c r="H27"/>
      <c r="I27"/>
    </row>
    <row r="28" spans="2:9" s="1" customFormat="1">
      <c r="B28" s="26"/>
      <c r="C28"/>
      <c r="D28"/>
      <c r="E28"/>
      <c r="F28"/>
      <c r="G28"/>
      <c r="H28"/>
      <c r="I28"/>
    </row>
    <row r="29" spans="2:9" s="1" customFormat="1">
      <c r="B29" s="26"/>
      <c r="C29"/>
      <c r="D29"/>
      <c r="E29"/>
      <c r="F29"/>
      <c r="G29"/>
      <c r="H29"/>
      <c r="I29"/>
    </row>
    <row r="30" spans="2:9" s="1" customFormat="1">
      <c r="B30" s="26"/>
      <c r="C30"/>
      <c r="D30"/>
      <c r="E30"/>
      <c r="F30"/>
      <c r="G30"/>
      <c r="H30"/>
      <c r="I30"/>
    </row>
    <row r="31" spans="2:9" s="1" customFormat="1">
      <c r="B31" s="26"/>
      <c r="C31"/>
      <c r="D31"/>
      <c r="E31"/>
      <c r="F31"/>
      <c r="G31"/>
      <c r="H31"/>
      <c r="I31"/>
    </row>
    <row r="32" spans="2:9" s="1" customFormat="1">
      <c r="B32" s="26"/>
      <c r="C32"/>
      <c r="D32"/>
      <c r="E32"/>
      <c r="F32"/>
      <c r="G32"/>
      <c r="H32"/>
      <c r="I32"/>
    </row>
    <row r="33" spans="2:9" s="1" customFormat="1">
      <c r="B33" s="2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5328034826CD4882477D0D5A9E055F" ma:contentTypeVersion="10" ma:contentTypeDescription="Create a new document." ma:contentTypeScope="" ma:versionID="51181da21e017ca835e05032958730c0">
  <xsd:schema xmlns:xsd="http://www.w3.org/2001/XMLSchema" xmlns:xs="http://www.w3.org/2001/XMLSchema" xmlns:p="http://schemas.microsoft.com/office/2006/metadata/properties" xmlns:ns2="ec3469e5-aab8-4975-9fe1-62e62bd0dd80" xmlns:ns3="65220a8a-aa18-4551-bd81-99025109b754" targetNamespace="http://schemas.microsoft.com/office/2006/metadata/properties" ma:root="true" ma:fieldsID="7f4dad0ac038054926c4c4faeef440b1" ns2:_="" ns3:_="">
    <xsd:import namespace="ec3469e5-aab8-4975-9fe1-62e62bd0dd80"/>
    <xsd:import namespace="65220a8a-aa18-4551-bd81-99025109b7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469e5-aab8-4975-9fe1-62e62bd0dd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aa51f3-13c3-4d78-a57d-c6bfcd83b4e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220a8a-aa18-4551-bd81-99025109b7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de044b6-cd12-4987-b6c5-ac9b7f9e1c1d}" ma:internalName="TaxCatchAll" ma:showField="CatchAllData" ma:web="65220a8a-aa18-4551-bd81-99025109b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3.xml><?xml version="1.0" encoding="utf-8"?>
<sisl xmlns:xsd="http://www.w3.org/2001/XMLSchema" xmlns:xsi="http://www.w3.org/2001/XMLSchema-instance" xmlns="http://www.boldonjames.com/2008/01/sie/internal/label" sislVersion="0" policy="5ab027e3-97f5-4f2b-b242-189f84f1bffe" origin="userSelected"/>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5D82A-1338-4491-8068-7F26D6F1B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469e5-aab8-4975-9fe1-62e62bd0dd80"/>
    <ds:schemaRef ds:uri="65220a8a-aa18-4551-bd81-99025109b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A255846F-E6AA-4FED-AEDA-73797259DD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2025-08-07T11:03:15Z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