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201_{C0A0BD96-B72F-41FB-820E-839EB45260B6}" xr6:coauthVersionLast="47" xr6:coauthVersionMax="47" xr10:uidLastSave="{00000000-0000-0000-0000-000000000000}"/>
  <bookViews>
    <workbookView xWindow="-108" yWindow="-108" windowWidth="23256" windowHeight="1272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6" l="1"/>
  <c r="D5" i="6"/>
  <c r="E5" i="6"/>
  <c r="F5" i="6"/>
  <c r="G5" i="6"/>
  <c r="C22" i="95" l="1"/>
  <c r="H21" i="95"/>
  <c r="B1" i="94" l="1"/>
  <c r="B1" i="93"/>
  <c r="B1" i="92"/>
  <c r="B1" i="104" l="1"/>
  <c r="B1" i="103"/>
  <c r="B1" i="102"/>
  <c r="B1" i="101"/>
  <c r="B1" i="100"/>
  <c r="B1" i="99"/>
  <c r="B1" i="98"/>
  <c r="B1" i="97"/>
  <c r="B1" i="96"/>
  <c r="B1" i="95"/>
  <c r="C10" i="99" l="1"/>
  <c r="C18" i="99" s="1"/>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H34" i="97" l="1"/>
  <c r="H21" i="96"/>
  <c r="H22" i="95"/>
  <c r="D8" i="72"/>
  <c r="D16" i="72"/>
  <c r="D20" i="72"/>
  <c r="D25" i="72"/>
  <c r="D31" i="72"/>
  <c r="H43" i="94" l="1"/>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H42" i="93"/>
  <c r="E42" i="93"/>
  <c r="H41" i="93"/>
  <c r="E41" i="93"/>
  <c r="H40" i="93"/>
  <c r="E40" i="93"/>
  <c r="H39" i="93"/>
  <c r="E39" i="93"/>
  <c r="H38" i="93"/>
  <c r="E38" i="93"/>
  <c r="G37" i="93"/>
  <c r="F37" i="93"/>
  <c r="D37" i="93"/>
  <c r="C37" i="93"/>
  <c r="H36" i="93"/>
  <c r="E36" i="93"/>
  <c r="H35" i="93"/>
  <c r="E35" i="93"/>
  <c r="G34" i="93"/>
  <c r="F34" i="93"/>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H67" i="92"/>
  <c r="H66" i="92"/>
  <c r="E66" i="92"/>
  <c r="H65" i="92"/>
  <c r="E65" i="92"/>
  <c r="H64" i="92"/>
  <c r="E64" i="92"/>
  <c r="H63" i="92"/>
  <c r="D63" i="92"/>
  <c r="C63" i="92"/>
  <c r="H62" i="92"/>
  <c r="E62" i="92"/>
  <c r="H61" i="92"/>
  <c r="H60" i="92"/>
  <c r="H59" i="92"/>
  <c r="H58" i="92"/>
  <c r="H57" i="92"/>
  <c r="H56" i="92"/>
  <c r="H55" i="92"/>
  <c r="H52" i="92"/>
  <c r="H51" i="92"/>
  <c r="H50" i="92"/>
  <c r="H49" i="92"/>
  <c r="H48" i="92"/>
  <c r="H46" i="92"/>
  <c r="H45" i="92"/>
  <c r="H44" i="92"/>
  <c r="H43" i="92"/>
  <c r="H42" i="92"/>
  <c r="H40" i="92"/>
  <c r="H39" i="92"/>
  <c r="E39" i="92"/>
  <c r="H38" i="92"/>
  <c r="E38" i="92"/>
  <c r="H35" i="92"/>
  <c r="E35" i="92"/>
  <c r="H34" i="92"/>
  <c r="E34" i="92"/>
  <c r="H33" i="92"/>
  <c r="H32" i="92"/>
  <c r="H31" i="92"/>
  <c r="G30" i="92"/>
  <c r="F30" i="92"/>
  <c r="H29" i="92"/>
  <c r="E29" i="92"/>
  <c r="H28" i="92"/>
  <c r="E28" i="92"/>
  <c r="G27" i="92"/>
  <c r="F27" i="92"/>
  <c r="D27" i="92"/>
  <c r="C27" i="92"/>
  <c r="H26" i="92"/>
  <c r="H25" i="92"/>
  <c r="G24" i="92"/>
  <c r="F24" i="92"/>
  <c r="H23" i="92"/>
  <c r="H22" i="92"/>
  <c r="H21" i="92"/>
  <c r="H20" i="92"/>
  <c r="G19" i="92"/>
  <c r="F19" i="92"/>
  <c r="H18" i="92"/>
  <c r="E18" i="92"/>
  <c r="H17" i="92"/>
  <c r="H16" i="92"/>
  <c r="G15" i="92"/>
  <c r="F15" i="92"/>
  <c r="H14" i="92"/>
  <c r="E14" i="92"/>
  <c r="H13" i="92"/>
  <c r="E13" i="92"/>
  <c r="H12" i="92"/>
  <c r="H11" i="92"/>
  <c r="H10" i="92"/>
  <c r="H9" i="92"/>
  <c r="H8" i="92"/>
  <c r="G7" i="92"/>
  <c r="F7" i="92"/>
  <c r="E37" i="93" l="1"/>
  <c r="E27" i="92"/>
  <c r="H29" i="93"/>
  <c r="E38" i="94"/>
  <c r="H7" i="92"/>
  <c r="H19" i="92"/>
  <c r="G53" i="92"/>
  <c r="H27" i="92"/>
  <c r="E13" i="93"/>
  <c r="H34" i="93"/>
  <c r="H30" i="94"/>
  <c r="H37" i="93"/>
  <c r="F43" i="93"/>
  <c r="F45" i="93" s="1"/>
  <c r="G43" i="93"/>
  <c r="G45" i="93" s="1"/>
  <c r="H13" i="93"/>
  <c r="E34" i="93"/>
  <c r="E29" i="93"/>
  <c r="C43" i="93"/>
  <c r="C45" i="93" s="1"/>
  <c r="E6" i="93"/>
  <c r="E63" i="92"/>
  <c r="H47" i="92"/>
  <c r="H41" i="92"/>
  <c r="H30" i="92"/>
  <c r="G36" i="92"/>
  <c r="H15" i="92"/>
  <c r="F36" i="92"/>
  <c r="H8" i="94"/>
  <c r="E8" i="94"/>
  <c r="E14" i="94"/>
  <c r="H38" i="94"/>
  <c r="E30" i="94"/>
  <c r="E11" i="94"/>
  <c r="E17" i="94"/>
  <c r="H11" i="94"/>
  <c r="H14" i="94"/>
  <c r="H6" i="93"/>
  <c r="D43" i="93"/>
  <c r="H69" i="92"/>
  <c r="H68" i="92"/>
  <c r="F53" i="92"/>
  <c r="H24" i="92"/>
  <c r="H53" i="92" l="1"/>
  <c r="H45" i="93"/>
  <c r="H43" i="93"/>
  <c r="H36" i="92"/>
  <c r="E43" i="93"/>
  <c r="B1" i="80" l="1"/>
  <c r="G6" i="71" l="1"/>
  <c r="G13" i="71" s="1"/>
  <c r="F6" i="71"/>
  <c r="F13" i="71" s="1"/>
  <c r="E6" i="71"/>
  <c r="E13" i="71" s="1"/>
  <c r="D6" i="71"/>
  <c r="D13" i="71" s="1"/>
  <c r="B1" i="79" l="1"/>
  <c r="B1" i="37"/>
  <c r="B1" i="36"/>
  <c r="B1" i="74"/>
  <c r="B1" i="64"/>
  <c r="B1" i="35"/>
  <c r="B1" i="69"/>
  <c r="B1" i="77"/>
  <c r="B1" i="28"/>
  <c r="B1" i="73"/>
  <c r="B1" i="72"/>
  <c r="B1" i="52"/>
  <c r="B1" i="71"/>
  <c r="B1" i="6"/>
  <c r="D22" i="35" l="1"/>
  <c r="E21" i="64" l="1"/>
  <c r="F21" i="64"/>
  <c r="G21" i="64"/>
  <c r="H21" i="64"/>
  <c r="I21" i="64"/>
  <c r="J21" i="64"/>
  <c r="K21" i="64"/>
  <c r="L21" i="64"/>
  <c r="B2" i="93" l="1"/>
  <c r="B2" i="97"/>
  <c r="B2" i="37"/>
  <c r="B2" i="69"/>
  <c r="B2" i="92"/>
  <c r="B2" i="36"/>
  <c r="B2" i="74"/>
  <c r="B2" i="95"/>
  <c r="B2" i="94"/>
  <c r="B2" i="103"/>
  <c r="B2" i="73"/>
  <c r="B2" i="77"/>
  <c r="B2" i="102"/>
  <c r="B2" i="80"/>
  <c r="B2" i="101"/>
  <c r="B2" i="64"/>
  <c r="B2" i="99"/>
  <c r="B2" i="35"/>
  <c r="B2" i="104"/>
  <c r="B2" i="100"/>
  <c r="B2" i="72"/>
  <c r="B2" i="96"/>
  <c r="B2" i="98"/>
  <c r="B2" i="52"/>
  <c r="B2" i="79"/>
  <c r="B2" i="28"/>
  <c r="B2" i="71"/>
  <c r="G5" i="71" s="1"/>
  <c r="C5" i="71" l="1"/>
  <c r="E5" i="71"/>
  <c r="F5" i="71"/>
  <c r="D5" i="71"/>
  <c r="C30" i="79" l="1"/>
  <c r="C8" i="79"/>
  <c r="T21" i="64"/>
  <c r="R21" i="64"/>
  <c r="Q21" i="64"/>
  <c r="P21" i="64"/>
  <c r="O21" i="64"/>
  <c r="N21" i="64"/>
  <c r="M21" i="64"/>
  <c r="V20" i="64"/>
  <c r="V16" i="64"/>
  <c r="V12" i="64"/>
  <c r="V8" i="64"/>
  <c r="D21" i="64"/>
  <c r="E19" i="37"/>
  <c r="L14" i="37"/>
  <c r="K14" i="37"/>
  <c r="N12" i="37"/>
  <c r="E11" i="37"/>
  <c r="E9" i="37"/>
  <c r="G7" i="37"/>
  <c r="Q22" i="35"/>
  <c r="O22" i="35"/>
  <c r="M22" i="35"/>
  <c r="K22" i="35"/>
  <c r="I22" i="35"/>
  <c r="G22" i="35"/>
  <c r="E22" i="35"/>
  <c r="C6" i="71"/>
  <c r="E67" i="92"/>
  <c r="E61" i="92"/>
  <c r="E58" i="92"/>
  <c r="E57" i="92"/>
  <c r="E56" i="92"/>
  <c r="E52" i="92"/>
  <c r="E51" i="92"/>
  <c r="E50" i="92"/>
  <c r="E49" i="92"/>
  <c r="E46" i="92"/>
  <c r="E45" i="92"/>
  <c r="E44" i="92"/>
  <c r="E43" i="92"/>
  <c r="E33" i="92"/>
  <c r="E32" i="92"/>
  <c r="D30" i="92"/>
  <c r="E26" i="92"/>
  <c r="E23" i="92"/>
  <c r="E22" i="92"/>
  <c r="E21" i="92"/>
  <c r="E17" i="92"/>
  <c r="D15" i="92"/>
  <c r="E12" i="92"/>
  <c r="E11" i="92"/>
  <c r="E9" i="92"/>
  <c r="C44" i="28"/>
  <c r="C32" i="28"/>
  <c r="C31" i="28" s="1"/>
  <c r="C12" i="28"/>
  <c r="C35" i="79"/>
  <c r="E31" i="92" l="1"/>
  <c r="C30" i="92"/>
  <c r="E30" i="92" s="1"/>
  <c r="D7" i="92"/>
  <c r="D53" i="92"/>
  <c r="M7" i="37"/>
  <c r="J14" i="37"/>
  <c r="N17" i="37"/>
  <c r="E18" i="37"/>
  <c r="C15" i="92"/>
  <c r="E15" i="92" s="1"/>
  <c r="E16" i="92"/>
  <c r="N13" i="37"/>
  <c r="E15" i="37"/>
  <c r="C14" i="37"/>
  <c r="N18" i="37"/>
  <c r="F7" i="37"/>
  <c r="N8" i="37"/>
  <c r="E10" i="92"/>
  <c r="E47" i="92"/>
  <c r="E48" i="92"/>
  <c r="H7" i="37"/>
  <c r="N9" i="37"/>
  <c r="E10" i="37"/>
  <c r="M14" i="37"/>
  <c r="V9" i="64"/>
  <c r="V13" i="64"/>
  <c r="V17" i="64"/>
  <c r="C6" i="28"/>
  <c r="C29" i="28" s="1"/>
  <c r="C36" i="28"/>
  <c r="C42" i="28" s="1"/>
  <c r="C48" i="28"/>
  <c r="C53" i="28" s="1"/>
  <c r="I7" i="37"/>
  <c r="F14" i="37"/>
  <c r="N15" i="37"/>
  <c r="E16" i="37"/>
  <c r="N19" i="37"/>
  <c r="C26" i="79"/>
  <c r="C19" i="92"/>
  <c r="E20" i="92"/>
  <c r="E25" i="92"/>
  <c r="C24" i="92"/>
  <c r="E55" i="92"/>
  <c r="E60" i="92"/>
  <c r="C59" i="92"/>
  <c r="C13" i="71"/>
  <c r="J7" i="37"/>
  <c r="N10" i="37"/>
  <c r="G14" i="37"/>
  <c r="G21" i="37" s="1"/>
  <c r="N20" i="37"/>
  <c r="V10" i="64"/>
  <c r="V14" i="64"/>
  <c r="V18" i="64"/>
  <c r="S21" i="64"/>
  <c r="D19" i="92"/>
  <c r="D24" i="92"/>
  <c r="D59" i="92"/>
  <c r="D68" i="92" s="1"/>
  <c r="K7" i="37"/>
  <c r="K21" i="37" s="1"/>
  <c r="H14" i="37"/>
  <c r="N16" i="37"/>
  <c r="E17" i="37"/>
  <c r="E41" i="92"/>
  <c r="E42" i="92"/>
  <c r="E8" i="92"/>
  <c r="C7" i="92"/>
  <c r="E40" i="92"/>
  <c r="S8" i="35"/>
  <c r="C22" i="35"/>
  <c r="S9" i="35"/>
  <c r="S10" i="35"/>
  <c r="S11" i="35"/>
  <c r="S12" i="35"/>
  <c r="S19" i="35"/>
  <c r="S20" i="35"/>
  <c r="C22" i="74"/>
  <c r="E8" i="37"/>
  <c r="C7" i="37"/>
  <c r="L7" i="37"/>
  <c r="L21" i="37" s="1"/>
  <c r="N11" i="37"/>
  <c r="E12" i="37"/>
  <c r="I14" i="37"/>
  <c r="V7" i="64"/>
  <c r="C21" i="64"/>
  <c r="V11" i="64"/>
  <c r="V15" i="64"/>
  <c r="V19" i="64"/>
  <c r="J21" i="37" l="1"/>
  <c r="F21" i="37"/>
  <c r="M21" i="37"/>
  <c r="E7" i="37"/>
  <c r="E59" i="92"/>
  <c r="C53" i="92"/>
  <c r="E53" i="92" s="1"/>
  <c r="I21" i="37"/>
  <c r="V21" i="64"/>
  <c r="E19" i="92"/>
  <c r="H21" i="37"/>
  <c r="C21" i="37"/>
  <c r="C36" i="92"/>
  <c r="E36" i="92" s="1"/>
  <c r="E7" i="92"/>
  <c r="E14" i="37"/>
  <c r="D69" i="92"/>
  <c r="C68" i="92"/>
  <c r="E68" i="92" s="1"/>
  <c r="D36" i="92"/>
  <c r="N14" i="37"/>
  <c r="E44" i="93"/>
  <c r="D45" i="93"/>
  <c r="E45" i="93" s="1"/>
  <c r="E24" i="92"/>
  <c r="N7" i="37"/>
  <c r="E21" i="37" l="1"/>
  <c r="C12" i="79" s="1"/>
  <c r="C18" i="79" s="1"/>
  <c r="C36" i="79" s="1"/>
  <c r="C38" i="79" s="1"/>
  <c r="C69" i="92"/>
  <c r="E69" i="92" s="1"/>
  <c r="N21" i="37"/>
  <c r="H15" i="74" l="1"/>
  <c r="S17" i="35"/>
  <c r="H16" i="74"/>
  <c r="S14" i="35"/>
  <c r="U21" i="64"/>
  <c r="H21" i="74"/>
  <c r="S15" i="35"/>
  <c r="R22" i="35"/>
  <c r="H17" i="74"/>
  <c r="H10" i="74"/>
  <c r="P22" i="35"/>
  <c r="H22" i="35"/>
  <c r="H11" i="74"/>
  <c r="N22" i="35"/>
  <c r="H18" i="74"/>
  <c r="G22" i="74"/>
  <c r="H8" i="74"/>
  <c r="S16" i="35"/>
  <c r="S18" i="35"/>
  <c r="L22" i="35"/>
  <c r="E22" i="74"/>
  <c r="S21" i="35"/>
  <c r="J22" i="35"/>
  <c r="F22" i="74"/>
  <c r="D22" i="74"/>
  <c r="H13" i="74"/>
  <c r="H14" i="74"/>
  <c r="H22" i="74" l="1"/>
  <c r="F22" i="35"/>
  <c r="S13" i="35"/>
  <c r="S22" i="35" s="1"/>
  <c r="C14" i="69" l="1"/>
  <c r="C46" i="69"/>
  <c r="C29" i="69"/>
  <c r="C26" i="69"/>
  <c r="C28" i="72"/>
  <c r="C31" i="72" l="1"/>
  <c r="E16" i="72"/>
  <c r="C16" i="72"/>
  <c r="E20" i="72"/>
  <c r="C20" i="72"/>
  <c r="C62" i="69"/>
  <c r="C18" i="69"/>
  <c r="C25" i="72"/>
  <c r="C58" i="69"/>
  <c r="C23" i="69"/>
  <c r="C8" i="72"/>
  <c r="C6" i="69"/>
  <c r="C40" i="69"/>
  <c r="C52" i="69" s="1"/>
  <c r="C67" i="69" l="1"/>
  <c r="C68" i="69"/>
  <c r="C37" i="72"/>
  <c r="C35" i="69"/>
  <c r="E31" i="72"/>
  <c r="E25" i="72"/>
  <c r="D28" i="72"/>
  <c r="D37" i="72" s="1"/>
  <c r="E8" i="72"/>
  <c r="E28" i="72" l="1"/>
  <c r="E37" i="72" s="1"/>
  <c r="C5" i="73" s="1"/>
  <c r="C8" i="73" l="1"/>
  <c r="C13" i="73" s="1"/>
</calcChain>
</file>

<file path=xl/sharedStrings.xml><?xml version="1.0" encoding="utf-8"?>
<sst xmlns="http://schemas.openxmlformats.org/spreadsheetml/2006/main" count="1598" uniqueCount="997">
  <si>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</si>
  <si>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</si>
  <si>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</si>
  <si>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</si>
  <si>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</si>
  <si>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</si>
  <si>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</si>
  <si>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</si>
  <si>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</si>
  <si>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</si>
  <si>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</si>
  <si>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</si>
  <si>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</si>
  <si>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</si>
  <si>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</si>
  <si>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</si>
  <si>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</si>
  <si>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</si>
  <si>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</si>
  <si>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</si>
  <si>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</si>
  <si>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</si>
  <si>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</si>
  <si>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</si>
  <si>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</si>
  <si>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</si>
  <si>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</si>
  <si>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</si>
  <si>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</si>
  <si>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</si>
  <si>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</si>
  <si>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</si>
  <si>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</si>
  <si>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</si>
  <si>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</si>
  <si>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</si>
  <si>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</si>
  <si>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</si>
  <si>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</si>
  <si>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</si>
  <si>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</si>
  <si>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</si>
  <si>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</si>
  <si>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</si>
  <si>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</si>
  <si>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</si>
  <si>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</si>
  <si>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</si>
  <si>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</si>
  <si>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</si>
  <si>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</si>
  <si>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</si>
  <si>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</si>
  <si>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</si>
  <si>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</si>
  <si>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</si>
  <si>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</si>
  <si>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</si>
  <si>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</si>
  <si>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</si>
  <si>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</si>
  <si>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</si>
  <si>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</si>
  <si>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</si>
  <si>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</si>
  <si>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</si>
  <si>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</si>
  <si>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</si>
  <si>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</si>
  <si>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</si>
  <si>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</si>
  <si>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</si>
  <si>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</si>
  <si>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</si>
  <si>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</si>
  <si>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</si>
  <si>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</si>
  <si>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</si>
  <si>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</si>
  <si>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</si>
  <si>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</si>
  <si>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</si>
  <si>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</si>
  <si>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</si>
  <si>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</si>
  <si>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</si>
  <si>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</si>
  <si>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</si>
  <si>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</si>
  <si>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</si>
  <si>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</si>
  <si>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</si>
  <si>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</si>
  <si>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</si>
  <si>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</si>
  <si>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</si>
  <si>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</si>
  <si>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</si>
  <si>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</si>
  <si>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</si>
  <si>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</si>
  <si>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</si>
  <si>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</si>
  <si>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</si>
  <si>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</si>
  <si>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</si>
  <si>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</si>
  <si>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</si>
  <si>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</si>
  <si>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</si>
  <si>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</si>
  <si>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</si>
  <si>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</si>
  <si>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</si>
  <si>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</si>
  <si>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</si>
  <si>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</si>
  <si>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</si>
  <si>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</si>
  <si>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</si>
  <si>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</si>
  <si>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</si>
  <si>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</si>
  <si>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</si>
  <si>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</si>
  <si>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</si>
  <si>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</si>
  <si>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</si>
  <si>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</si>
  <si>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</si>
  <si>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</si>
  <si>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</si>
  <si>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</si>
  <si>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</si>
  <si>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</si>
  <si>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</si>
  <si>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</si>
  <si>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</si>
  <si>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</si>
  <si>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</si>
  <si>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</si>
  <si>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</si>
  <si>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</si>
  <si>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</si>
  <si>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</si>
  <si>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</si>
  <si>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</si>
  <si>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</si>
  <si>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</si>
  <si>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</si>
  <si>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</si>
  <si>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</si>
  <si>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</si>
  <si>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</si>
  <si>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</si>
  <si>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</si>
  <si>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</si>
  <si>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</si>
  <si>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</si>
  <si>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</si>
  <si>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</si>
  <si>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</si>
  <si>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</si>
  <si>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</si>
  <si>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</si>
  <si>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</si>
  <si>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</si>
  <si>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</si>
  <si>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</si>
  <si>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</si>
  <si>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</si>
  <si>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</si>
  <si>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</si>
  <si>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</si>
  <si>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</si>
  <si>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</si>
  <si>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</si>
  <si>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</si>
  <si>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</si>
  <si>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</si>
  <si>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</si>
  <si>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</si>
  <si>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</si>
  <si>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</si>
  <si>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</si>
  <si>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</si>
  <si>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</si>
  <si>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</si>
  <si>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</si>
  <si>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</si>
  <si>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</si>
  <si>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</si>
  <si>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</si>
  <si>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</si>
  <si>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</si>
  <si>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</si>
  <si>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</si>
  <si>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</si>
  <si>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</si>
  <si>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</si>
  <si>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</si>
  <si>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</si>
  <si>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</si>
  <si>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</si>
  <si>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</si>
  <si>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</si>
  <si>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</si>
  <si>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</si>
  <si>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</si>
  <si>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</si>
  <si>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</si>
  <si>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</si>
  <si>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</si>
  <si>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</si>
  <si>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</si>
  <si>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</si>
  <si>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</si>
  <si>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</si>
  <si>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</si>
  <si>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</si>
  <si>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</si>
  <si>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</si>
  <si>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</si>
  <si>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</si>
  <si>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</si>
  <si>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</si>
  <si>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</si>
  <si>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</si>
  <si>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</si>
  <si>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</si>
  <si>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</si>
  <si>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</si>
  <si>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</si>
  <si>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</si>
  <si>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</si>
  <si>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</si>
  <si>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</si>
  <si>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</si>
  <si>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</si>
  <si>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</si>
  <si>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</si>
  <si>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</si>
  <si>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</si>
  <si>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</si>
  <si>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</si>
  <si>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</si>
  <si>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</si>
  <si>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</si>
  <si>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</si>
  <si>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</si>
  <si>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</si>
  <si>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</si>
  <si>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</si>
  <si>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</si>
  <si>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</si>
  <si>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</si>
  <si>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</si>
  <si>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</si>
  <si>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</si>
  <si>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</si>
  <si>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</si>
  <si>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</si>
  <si>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</si>
  <si>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</si>
  <si>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</si>
  <si>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</si>
  <si>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</si>
  <si>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</si>
  <si>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</si>
  <si>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</si>
  <si>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</si>
  <si>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</si>
  <si>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</si>
  <si>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</si>
  <si>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</si>
  <si>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</si>
  <si>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</si>
  <si>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</si>
  <si>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</si>
  <si>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</si>
  <si>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</si>
  <si>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</si>
  <si>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</si>
  <si>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</si>
  <si>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</si>
  <si>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</si>
  <si>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</si>
  <si>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</si>
  <si>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</si>
  <si>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</si>
  <si>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</si>
  <si>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</si>
  <si>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</si>
  <si>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</si>
  <si>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</si>
  <si>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</si>
  <si>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</si>
  <si>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</si>
  <si>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</si>
  <si>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</si>
  <si>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</si>
  <si>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</si>
  <si>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</si>
  <si>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</si>
  <si>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</si>
  <si>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</si>
  <si>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</si>
  <si>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</si>
  <si>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</si>
  <si>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</si>
  <si>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</si>
  <si>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</si>
  <si>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</si>
  <si>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</si>
  <si>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</si>
  <si>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</si>
  <si>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</si>
  <si>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</si>
  <si>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</si>
  <si>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</si>
  <si>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</si>
  <si>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</si>
  <si>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</si>
  <si>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</si>
  <si>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</si>
  <si>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</si>
  <si>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</si>
  <si>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</si>
  <si>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</si>
  <si>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</si>
  <si>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</si>
  <si>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</si>
  <si>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</si>
  <si>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</si>
  <si>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</si>
  <si>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</si>
  <si>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</si>
  <si>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</si>
  <si>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</si>
  <si>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</si>
  <si>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</si>
  <si>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</si>
  <si>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</si>
  <si>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</si>
  <si>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</si>
  <si>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</si>
  <si>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</si>
  <si>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</si>
  <si>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</si>
  <si>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</si>
  <si>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</si>
  <si>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</si>
  <si>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</si>
  <si>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</si>
  <si>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</si>
  <si>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</si>
  <si>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</si>
  <si>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</si>
  <si>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</si>
  <si>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</si>
  <si>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</si>
  <si>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</si>
  <si>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</si>
  <si>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</si>
  <si>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</si>
  <si>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</si>
  <si>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</si>
  <si>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</si>
  <si>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</si>
  <si>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</si>
  <si>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</si>
  <si>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</si>
  <si>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</si>
  <si>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</si>
  <si>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</si>
  <si>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</si>
  <si>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</si>
  <si>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</si>
  <si>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</si>
  <si>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</si>
  <si>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</si>
  <si>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</si>
  <si>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</si>
  <si>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</si>
  <si>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</si>
  <si>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</si>
  <si>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</si>
  <si>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</si>
  <si>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</si>
  <si>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</si>
  <si>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</si>
  <si>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</si>
  <si>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</si>
  <si>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</si>
  <si>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</si>
  <si>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</si>
  <si>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</si>
  <si>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</si>
  <si>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</si>
  <si>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</si>
  <si>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</si>
  <si>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</si>
  <si>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</si>
  <si>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</si>
  <si>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</si>
  <si>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</si>
  <si>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</si>
  <si>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</si>
  <si>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</si>
  <si>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</si>
  <si>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</si>
  <si>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</si>
  <si>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</si>
  <si>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</si>
  <si>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</si>
  <si>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</si>
  <si>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</si>
  <si>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</si>
  <si>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</si>
  <si>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</si>
  <si>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</si>
  <si>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</si>
  <si>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</si>
  <si>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</si>
  <si>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</si>
  <si>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</si>
  <si>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</si>
  <si>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</si>
  <si>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</si>
  <si>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</si>
  <si>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</si>
  <si>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</si>
  <si>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</si>
  <si>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</si>
  <si>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</si>
  <si>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</si>
  <si>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</si>
  <si>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</si>
  <si>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</si>
  <si>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</si>
  <si>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</si>
  <si>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</si>
  <si>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</si>
  <si>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</si>
  <si>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</si>
  <si>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</si>
  <si>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</si>
  <si>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</si>
  <si>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</si>
  <si>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</si>
  <si>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</si>
  <si>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</si>
  <si>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</si>
  <si>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</si>
  <si>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</si>
  <si>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</si>
  <si>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</si>
  <si>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</si>
  <si>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</si>
  <si>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</si>
  <si>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</si>
  <si>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</si>
  <si>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</si>
  <si>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</si>
  <si>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</si>
  <si>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</si>
  <si>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</si>
  <si>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</si>
  <si>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</si>
  <si>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</si>
  <si>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</si>
  <si>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</si>
  <si>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</si>
  <si>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</si>
  <si>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</si>
  <si>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</si>
  <si>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</si>
  <si>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</si>
  <si>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</si>
  <si>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</si>
  <si>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</si>
  <si>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</si>
  <si>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</si>
  <si>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</si>
  <si>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</si>
  <si>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</si>
  <si>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</si>
  <si>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</si>
  <si>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</si>
  <si>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</si>
  <si>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</si>
  <si>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</si>
  <si>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</si>
  <si>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</si>
  <si>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</si>
  <si>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</si>
  <si>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</si>
  <si>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</si>
  <si>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</si>
  <si>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</si>
  <si>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</si>
  <si>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</si>
  <si>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</si>
  <si>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</si>
  <si>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</si>
  <si>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</si>
  <si>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</si>
  <si>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</si>
  <si>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</si>
  <si>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</si>
  <si>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</si>
  <si>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</si>
  <si>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</si>
  <si>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</si>
  <si>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</si>
  <si>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</si>
  <si>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</si>
  <si>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</si>
  <si>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</si>
  <si>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</si>
  <si>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</si>
  <si>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</si>
  <si>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</si>
  <si>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</si>
  <si>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</si>
  <si>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</si>
  <si>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</si>
  <si>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</si>
  <si>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</si>
  <si>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</si>
  <si>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</si>
  <si>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</si>
  <si>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</si>
  <si>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</si>
  <si>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</si>
  <si>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</si>
  <si>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</si>
  <si>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</si>
  <si>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</si>
  <si>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</si>
  <si>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</si>
  <si>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</si>
  <si>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</si>
  <si>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</si>
  <si>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</si>
  <si>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</si>
  <si>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</si>
  <si>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</si>
  <si>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</si>
  <si>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</si>
  <si>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</si>
  <si>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</si>
  <si>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</si>
  <si>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</si>
  <si>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</si>
  <si>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</si>
  <si>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</si>
  <si>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</si>
  <si>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</si>
  <si>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</si>
  <si>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</si>
  <si>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</si>
  <si>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</si>
  <si>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</si>
  <si>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</si>
  <si>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</si>
  <si>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</si>
  <si>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</si>
  <si>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</si>
  <si>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</si>
  <si>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</si>
  <si>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</si>
  <si>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</si>
  <si>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</si>
  <si>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</si>
  <si>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</si>
  <si>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</si>
  <si>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</si>
  <si>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</si>
  <si>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</si>
  <si>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</si>
  <si>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</si>
  <si>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</si>
  <si>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</si>
  <si>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</si>
  <si>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</si>
  <si>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</si>
  <si>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</si>
  <si>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</si>
  <si>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</si>
  <si>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</si>
  <si>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</si>
  <si>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</si>
  <si>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</si>
  <si>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</si>
  <si>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</si>
  <si>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</si>
  <si>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</si>
  <si>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</si>
  <si>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</si>
  <si>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</si>
  <si>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</si>
  <si>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</si>
  <si>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</si>
  <si>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</si>
  <si>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</si>
  <si>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</si>
  <si>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</si>
  <si>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</si>
  <si>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</si>
  <si>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</si>
  <si>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</si>
  <si>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</si>
  <si>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</si>
  <si>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</si>
  <si>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</si>
  <si>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</si>
  <si>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</si>
  <si>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</si>
  <si>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</si>
  <si>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</si>
  <si>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</si>
  <si>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</si>
  <si>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</si>
  <si>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</si>
  <si>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</si>
  <si>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</si>
  <si>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</si>
  <si>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</si>
  <si>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</si>
  <si>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</si>
  <si>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</si>
  <si>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</si>
  <si>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</si>
  <si>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</si>
  <si>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</si>
  <si>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</si>
  <si>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</si>
  <si>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</si>
  <si>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</si>
  <si>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</si>
  <si>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</si>
  <si>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</si>
  <si>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</si>
  <si>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</si>
  <si>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</si>
  <si>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</si>
  <si>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</si>
  <si>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</si>
  <si>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</si>
  <si>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</si>
  <si>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</si>
  <si>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</si>
  <si>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</si>
  <si>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</si>
  <si>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</si>
  <si>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</si>
  <si>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</si>
  <si>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</si>
  <si>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</si>
  <si>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</si>
  <si>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</si>
  <si>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</si>
  <si>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</si>
  <si>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</si>
  <si>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</si>
  <si>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</si>
  <si>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</si>
  <si>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</si>
  <si>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</si>
  <si>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</si>
  <si>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</si>
  <si>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</si>
  <si>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</si>
  <si>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</si>
  <si>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</si>
  <si>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</si>
  <si>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</si>
  <si>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</si>
  <si>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</si>
  <si>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</si>
  <si>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</si>
  <si>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</si>
  <si>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</si>
  <si>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</si>
  <si>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</si>
  <si>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</si>
  <si>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</si>
  <si>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</si>
  <si>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</si>
  <si>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</si>
  <si>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</si>
  <si>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</si>
  <si>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</si>
  <si>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</si>
  <si>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</si>
  <si>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</si>
  <si>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</si>
  <si>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</si>
  <si>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</si>
  <si>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</si>
  <si>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</si>
  <si>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</si>
  <si>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</si>
  <si>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</si>
  <si>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</si>
  <si>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</si>
  <si>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</si>
  <si>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</si>
  <si>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</si>
  <si>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</si>
  <si>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</si>
  <si>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</si>
  <si>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</si>
  <si>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</si>
  <si>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</si>
  <si>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</si>
  <si>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</si>
  <si>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</si>
  <si>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</si>
  <si>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</si>
  <si>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</si>
  <si>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</si>
  <si>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</si>
  <si>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</si>
  <si>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</si>
  <si>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</si>
  <si>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</si>
  <si>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</si>
  <si>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</si>
  <si>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</si>
  <si>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</si>
  <si>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</si>
  <si>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</si>
  <si>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</si>
  <si>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</si>
  <si>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</si>
  <si>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</si>
  <si>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</si>
  <si>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</si>
  <si>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</si>
  <si>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</si>
  <si>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</si>
  <si>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</si>
  <si>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</si>
  <si>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</si>
  <si>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</si>
  <si>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</si>
  <si>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</si>
  <si>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</si>
  <si>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</si>
  <si>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</si>
  <si>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</si>
  <si>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</si>
  <si>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</si>
  <si>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</si>
  <si>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</si>
  <si>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</si>
  <si>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</si>
  <si>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</si>
  <si>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</si>
  <si>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</si>
  <si>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</si>
  <si>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</si>
  <si>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</si>
  <si>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</si>
  <si>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</si>
  <si>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</si>
  <si>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</si>
  <si>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</si>
  <si>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</si>
  <si>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</si>
  <si>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</si>
  <si>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</si>
  <si>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</si>
  <si>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</si>
  <si>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</si>
  <si>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</si>
  <si>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</si>
  <si>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</si>
  <si>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</si>
  <si>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</si>
  <si>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</si>
  <si>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</si>
  <si>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</si>
  <si>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</si>
  <si>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</si>
  <si>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</si>
  <si>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</si>
  <si>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</si>
  <si>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</si>
  <si>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</si>
  <si>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</si>
  <si>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</si>
  <si>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</si>
  <si>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</si>
  <si>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</si>
  <si>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</si>
  <si>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</si>
  <si>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</si>
  <si>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</si>
  <si>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</si>
  <si>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</si>
  <si>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</si>
  <si>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</si>
  <si>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</si>
  <si>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</si>
  <si>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</si>
  <si>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</si>
  <si>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</si>
  <si>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</si>
  <si>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</si>
  <si>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</si>
  <si>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</si>
  <si>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</si>
  <si>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</si>
  <si>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</si>
  <si>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</si>
  <si>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</si>
  <si>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</si>
  <si>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</si>
  <si>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</si>
  <si>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</si>
  <si>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</si>
  <si>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</si>
  <si>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</si>
  <si>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</si>
  <si>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</si>
  <si>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</si>
  <si>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</si>
  <si>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</si>
  <si>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</si>
  <si>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</si>
  <si>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</si>
  <si>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</si>
  <si>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</si>
  <si>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</si>
  <si>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</si>
  <si>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</si>
  <si>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</si>
  <si>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</si>
  <si>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</si>
  <si>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</si>
  <si>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</si>
  <si>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</si>
  <si>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</si>
  <si>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</si>
  <si>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</si>
  <si>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</si>
  <si>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</si>
  <si>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</si>
  <si>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</si>
  <si>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</si>
  <si>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</si>
  <si>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</si>
  <si>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</si>
  <si>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</si>
  <si>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</si>
  <si>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</si>
  <si>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</si>
  <si>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</si>
  <si>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</si>
  <si>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</si>
  <si>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</si>
  <si>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</si>
  <si>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</si>
  <si>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</si>
  <si>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</si>
  <si>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</si>
  <si>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</si>
  <si>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</si>
  <si>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</si>
  <si>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</si>
  <si>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</si>
  <si>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</si>
  <si>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</si>
  <si>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</si>
  <si>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</si>
  <si>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</si>
  <si>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</si>
  <si>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</si>
  <si>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</si>
  <si>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</si>
  <si>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</si>
  <si>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</si>
  <si>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</si>
  <si>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</si>
  <si>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</si>
  <si>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</si>
  <si>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</si>
  <si>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</si>
  <si>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</si>
  <si>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</si>
  <si>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</si>
  <si>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</si>
  <si>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</si>
  <si>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</si>
  <si>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</si>
  <si>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</si>
  <si>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</si>
  <si>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</si>
  <si>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</si>
  <si>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</si>
  <si>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</si>
  <si>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</si>
  <si>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</si>
  <si>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</si>
  <si>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</si>
  <si>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</si>
  <si>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</si>
  <si>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</si>
  <si>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</si>
  <si>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</si>
  <si>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</si>
  <si>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</si>
  <si>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</si>
  <si>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</si>
  <si>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</si>
  <si>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</si>
  <si>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</si>
  <si>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</si>
  <si>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</si>
  <si>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</si>
  <si>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</si>
  <si>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</si>
  <si>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</si>
  <si>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</si>
  <si>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</si>
  <si>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</si>
  <si>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</si>
  <si>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</si>
  <si>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</si>
  <si>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</si>
  <si>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</si>
  <si>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</si>
  <si>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</si>
  <si>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</si>
  <si>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</si>
  <si>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</si>
  <si>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</si>
  <si>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</si>
  <si>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</si>
  <si>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</si>
  <si>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</si>
  <si>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</si>
  <si>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</si>
  <si>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</si>
  <si>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</si>
  <si>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</si>
  <si>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</si>
  <si>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</si>
  <si>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</si>
  <si>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</si>
  <si>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</si>
  <si>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</si>
  <si>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</si>
  <si>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</si>
  <si>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</si>
  <si>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</si>
  <si>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თიბისი ბანკი</t>
  </si>
  <si>
    <t>www.tbcbank.com.ge</t>
  </si>
  <si>
    <t>სტენ არნე ბერგრენი</t>
  </si>
  <si>
    <t>დამოუკიდებელი თავმჯდომარე</t>
  </si>
  <si>
    <t>ცირა კემულარია</t>
  </si>
  <si>
    <t>დამოუკიდებელი წევრი</t>
  </si>
  <si>
    <t>ეფტიმიოს კირიაკოპულოსი</t>
  </si>
  <si>
    <t>ერან კლაინი</t>
  </si>
  <si>
    <t>პერ ანდერს იორგენ ფასტი</t>
  </si>
  <si>
    <t>ვენერა სუქნიძე</t>
  </si>
  <si>
    <t>რაჯივ ლოჩან სოუნი</t>
  </si>
  <si>
    <t>ვახტანგ ბუცხრიკიძე</t>
  </si>
  <si>
    <t>გენერალური დირექტორი</t>
  </si>
  <si>
    <t>თორნიკე გოგიჩაიშვილი</t>
  </si>
  <si>
    <t>გენერალური დირექტორის მოადგილე, საცალო, მცირე და საშუალო ბიზნესის მართვა</t>
  </si>
  <si>
    <t>ნინო მასურაშვილი</t>
  </si>
  <si>
    <t>გენერალური დირექტორის მოადგილე, რისკების მართვა</t>
  </si>
  <si>
    <t>გიორგი მეგრელიშვილი</t>
  </si>
  <si>
    <t>გენერალური დირექტორის მოადგილე, ფინანსების მართვა</t>
  </si>
  <si>
    <t>გიორგი თხელიძე</t>
  </si>
  <si>
    <t>გენერალური დირექტორის მოადგილე, კორპორატიული და საინვესტიციო საბანკო ბიზნესის მართვა</t>
  </si>
  <si>
    <t>TBC Bank Group PLC</t>
  </si>
  <si>
    <t>მამუკა ხაზარაძე</t>
  </si>
  <si>
    <t>ბადრი ჯაფარიძე</t>
  </si>
  <si>
    <t>Dunross &amp; Co.</t>
  </si>
  <si>
    <t>Allan Gray Investment Management</t>
  </si>
  <si>
    <t>4Q-2022</t>
  </si>
  <si>
    <t>3Q-2022</t>
  </si>
  <si>
    <t>2Q-2022</t>
  </si>
  <si>
    <t>1Q-2022</t>
  </si>
  <si>
    <t>ჟანეტ ჰეკმანი</t>
  </si>
  <si>
    <t xml:space="preserve"> ცხრილი 9 (Capital), N10 </t>
  </si>
  <si>
    <t xml:space="preserve"> ცხრილი 9 (Capital), N2</t>
  </si>
  <si>
    <t xml:space="preserve"> ცხრილი 9 (Capital), N3</t>
  </si>
  <si>
    <t xml:space="preserve"> ცხრილი 9 (Capital), N5</t>
  </si>
  <si>
    <t xml:space="preserve"> ცხრილი 9 (Capital), N4</t>
  </si>
  <si>
    <t xml:space="preserve"> ცხრილი 9 (Capital), N11</t>
  </si>
  <si>
    <t>არნე ბერგრენი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</si>
</sst>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2"/>
      <name val="Arial"/>
      <family val="2"/>
      <charset val="204"/>
    </font>
    <font>
      <sz val="10"/>
      <color rgb="FFFF0000"/>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9"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88" fontId="2" fillId="70" borderId="95" applyFont="0">
      <alignment horizontal="right" vertical="center"/>
    </xf>
    <xf numFmtId="3" fontId="2" fillId="70" borderId="95" applyFont="0">
      <alignment horizontal="right" vertical="center"/>
    </xf>
    <xf numFmtId="0" fontId="83"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9"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3" fontId="2" fillId="75" borderId="95" applyFont="0">
      <alignment horizontal="right" vertical="center"/>
      <protection locked="0"/>
    </xf>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3" fontId="2" fillId="72" borderId="95" applyFont="0">
      <alignment horizontal="right" vertical="center"/>
      <protection locked="0"/>
    </xf>
    <xf numFmtId="0" fontId="66"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9"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62" fillId="70" borderId="96" applyFont="0" applyBorder="0">
      <alignment horizontal="center" wrapText="1"/>
    </xf>
    <xf numFmtId="168" fontId="54" fillId="0" borderId="93">
      <alignment horizontal="left" vertical="center"/>
    </xf>
    <xf numFmtId="0" fontId="54" fillId="0" borderId="93">
      <alignment horizontal="left" vertical="center"/>
    </xf>
    <xf numFmtId="0" fontId="54" fillId="0" borderId="93">
      <alignment horizontal="left" vertical="center"/>
    </xf>
    <xf numFmtId="0" fontId="2" fillId="69" borderId="95" applyNumberFormat="0" applyFont="0" applyBorder="0" applyProtection="0">
      <alignment horizontal="center" vertical="center"/>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8"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9"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4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20" fillId="0" borderId="22" xfId="0" applyFont="1" applyBorder="1" applyAlignment="1">
      <alignment horizontal="center" vertical="center" wrapText="1"/>
    </xf>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7" xfId="0" applyNumberFormat="1" applyFont="1" applyBorder="1" applyAlignment="1">
      <alignment horizontal="center"/>
    </xf>
    <xf numFmtId="167" fontId="19" fillId="0" borderId="57" xfId="0" applyNumberFormat="1" applyFont="1" applyBorder="1" applyAlignment="1">
      <alignment horizontal="center"/>
    </xf>
    <xf numFmtId="167" fontId="23" fillId="0" borderId="59" xfId="0" applyNumberFormat="1" applyFont="1" applyBorder="1" applyAlignment="1">
      <alignment horizontal="center"/>
    </xf>
    <xf numFmtId="167" fontId="23"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74" xfId="0" applyNumberFormat="1" applyFont="1" applyFill="1" applyBorder="1" applyAlignment="1">
      <alignment horizontal="right" vertical="center"/>
    </xf>
    <xf numFmtId="49" fontId="106" fillId="0" borderId="77" xfId="0" applyNumberFormat="1" applyFont="1" applyFill="1" applyBorder="1" applyAlignment="1">
      <alignment horizontal="right" vertical="center"/>
    </xf>
    <xf numFmtId="49" fontId="106" fillId="0" borderId="82"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2"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23"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0" xfId="20" applyBorder="1"/>
    <xf numFmtId="169" fontId="26" fillId="37" borderId="90" xfId="20" applyBorder="1"/>
    <xf numFmtId="0" fontId="4" fillId="0" borderId="7" xfId="0" applyFont="1" applyFill="1" applyBorder="1" applyAlignment="1">
      <alignment vertical="center"/>
    </xf>
    <xf numFmtId="0" fontId="4" fillId="0" borderId="95" xfId="0" applyFont="1" applyFill="1" applyBorder="1" applyAlignment="1">
      <alignment vertical="center"/>
    </xf>
    <xf numFmtId="0" fontId="6" fillId="0" borderId="95" xfId="0" applyFont="1" applyFill="1" applyBorder="1" applyAlignment="1">
      <alignment vertical="center"/>
    </xf>
    <xf numFmtId="0" fontId="4" fillId="0" borderId="17" xfId="0" applyFont="1" applyFill="1" applyBorder="1" applyAlignment="1">
      <alignment vertical="center"/>
    </xf>
    <xf numFmtId="0" fontId="4" fillId="0" borderId="91" xfId="0" applyFont="1" applyFill="1" applyBorder="1" applyAlignment="1">
      <alignment vertical="center"/>
    </xf>
    <xf numFmtId="0" fontId="4" fillId="0" borderId="92" xfId="0" applyFont="1" applyFill="1" applyBorder="1" applyAlignment="1">
      <alignment vertical="center"/>
    </xf>
    <xf numFmtId="0" fontId="4" fillId="0" borderId="16"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5"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3" xfId="0" applyFont="1" applyFill="1" applyBorder="1" applyAlignment="1">
      <alignment vertical="center"/>
    </xf>
    <xf numFmtId="0" fontId="14" fillId="3" borderId="107" xfId="0" applyFont="1" applyFill="1" applyBorder="1" applyAlignment="1">
      <alignment horizontal="left"/>
    </xf>
    <xf numFmtId="0" fontId="14" fillId="3" borderId="108" xfId="0" applyFont="1" applyFill="1" applyBorder="1" applyAlignment="1">
      <alignment horizontal="left"/>
    </xf>
    <xf numFmtId="0" fontId="4" fillId="0" borderId="0" xfId="0" applyFont="1"/>
    <xf numFmtId="0" fontId="4" fillId="0" borderId="0" xfId="0" applyFont="1" applyFill="1"/>
    <xf numFmtId="0" fontId="4" fillId="0" borderId="95" xfId="0" applyFont="1" applyFill="1" applyBorder="1" applyAlignment="1">
      <alignment horizontal="center" vertical="center" wrapText="1"/>
    </xf>
    <xf numFmtId="0" fontId="106" fillId="0" borderId="84" xfId="0" applyFont="1" applyFill="1" applyBorder="1" applyAlignment="1">
      <alignment horizontal="right" vertical="center"/>
    </xf>
    <xf numFmtId="0" fontId="4" fillId="0" borderId="109" xfId="0" applyFont="1" applyFill="1" applyBorder="1" applyAlignment="1">
      <alignment horizontal="center" vertical="center" wrapText="1"/>
    </xf>
    <xf numFmtId="0" fontId="6" fillId="3" borderId="110" xfId="0" applyFont="1" applyFill="1" applyBorder="1" applyAlignment="1">
      <alignment vertical="center"/>
    </xf>
    <xf numFmtId="0" fontId="4" fillId="3" borderId="21" xfId="0" applyFont="1" applyFill="1" applyBorder="1" applyAlignment="1">
      <alignment vertical="center"/>
    </xf>
    <xf numFmtId="0" fontId="4" fillId="0" borderId="111" xfId="0" applyFont="1" applyFill="1" applyBorder="1" applyAlignment="1">
      <alignment horizontal="center" vertical="center"/>
    </xf>
    <xf numFmtId="0" fontId="6" fillId="0" borderId="23" xfId="0" applyFont="1" applyFill="1" applyBorder="1" applyAlignment="1">
      <alignment vertical="center"/>
    </xf>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1" xfId="0" applyBorder="1"/>
    <xf numFmtId="0" fontId="0" fillId="0" borderId="22" xfId="0" applyBorder="1"/>
    <xf numFmtId="0" fontId="6" fillId="36" borderId="112" xfId="0" applyFont="1" applyFill="1" applyBorder="1" applyAlignment="1">
      <alignment vertical="center"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1"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6" fillId="36" borderId="109" xfId="0" applyFont="1" applyFill="1" applyBorder="1" applyAlignment="1">
      <alignment horizontal="left" vertical="center" wrapText="1"/>
    </xf>
    <xf numFmtId="0" fontId="4" fillId="0" borderId="111" xfId="0" applyFont="1" applyFill="1" applyBorder="1" applyAlignment="1">
      <alignment horizontal="right" vertical="center" wrapText="1"/>
    </xf>
    <xf numFmtId="0" fontId="4" fillId="0" borderId="95" xfId="0" applyFont="1" applyFill="1" applyBorder="1" applyAlignment="1">
      <alignment horizontal="left" vertical="center" wrapText="1"/>
    </xf>
    <xf numFmtId="0" fontId="109" fillId="0" borderId="111" xfId="0" applyFont="1" applyFill="1" applyBorder="1" applyAlignment="1">
      <alignment horizontal="right" vertical="center" wrapText="1"/>
    </xf>
    <xf numFmtId="0" fontId="109" fillId="0" borderId="95"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2" xfId="5" applyNumberFormat="1" applyFont="1" applyFill="1" applyBorder="1" applyAlignment="1" applyProtection="1">
      <alignment horizontal="left" vertical="center"/>
      <protection locked="0"/>
    </xf>
    <xf numFmtId="0" fontId="111" fillId="0" borderId="23" xfId="9" applyFont="1" applyFill="1" applyBorder="1" applyAlignment="1" applyProtection="1">
      <alignment horizontal="left" vertical="center" wrapText="1"/>
      <protection locked="0"/>
    </xf>
    <xf numFmtId="0" fontId="20" fillId="0" borderId="111" xfId="0" applyFont="1" applyBorder="1" applyAlignment="1">
      <alignment horizontal="center" vertical="center" wrapText="1"/>
    </xf>
    <xf numFmtId="3" fontId="21" fillId="36" borderId="95" xfId="0" applyNumberFormat="1" applyFont="1" applyFill="1" applyBorder="1" applyAlignment="1">
      <alignment vertical="center" wrapText="1"/>
    </xf>
    <xf numFmtId="3" fontId="21" fillId="36" borderId="109" xfId="0" applyNumberFormat="1" applyFont="1" applyFill="1" applyBorder="1" applyAlignment="1">
      <alignment vertical="center" wrapText="1"/>
    </xf>
    <xf numFmtId="14" fontId="7" fillId="3" borderId="95" xfId="8" quotePrefix="1" applyNumberFormat="1" applyFont="1" applyFill="1" applyBorder="1" applyAlignment="1" applyProtection="1">
      <alignment horizontal="left" vertical="center" wrapText="1" indent="2"/>
      <protection locked="0"/>
    </xf>
    <xf numFmtId="3" fontId="21" fillId="0" borderId="95" xfId="0" applyNumberFormat="1" applyFont="1" applyBorder="1" applyAlignment="1">
      <alignment vertical="center" wrapText="1"/>
    </xf>
    <xf numFmtId="14" fontId="7" fillId="3" borderId="95" xfId="8" quotePrefix="1" applyNumberFormat="1" applyFont="1" applyFill="1" applyBorder="1" applyAlignment="1" applyProtection="1">
      <alignment horizontal="left" vertical="center" wrapText="1" indent="3"/>
      <protection locked="0"/>
    </xf>
    <xf numFmtId="0" fontId="11" fillId="0" borderId="95" xfId="17" applyFill="1" applyBorder="1" applyAlignment="1" applyProtection="1"/>
    <xf numFmtId="49" fontId="109" fillId="0" borderId="111" xfId="0" applyNumberFormat="1" applyFont="1" applyFill="1" applyBorder="1" applyAlignment="1">
      <alignment horizontal="right" vertical="center" wrapText="1"/>
    </xf>
    <xf numFmtId="0" fontId="7" fillId="3" borderId="95" xfId="20960" applyFont="1" applyFill="1" applyBorder="1" applyAlignment="1" applyProtection="1"/>
    <xf numFmtId="0" fontId="103" fillId="0" borderId="95" xfId="20960" applyFont="1" applyFill="1" applyBorder="1" applyAlignment="1" applyProtection="1">
      <alignment horizontal="center" vertical="center"/>
    </xf>
    <xf numFmtId="0" fontId="4" fillId="0" borderId="95" xfId="0" applyFont="1" applyBorder="1"/>
    <xf numFmtId="0" fontId="11" fillId="0" borderId="95" xfId="17" applyFill="1" applyBorder="1" applyAlignment="1" applyProtection="1">
      <alignment horizontal="left" vertical="center" wrapText="1"/>
    </xf>
    <xf numFmtId="49" fontId="109" fillId="0" borderId="95" xfId="0" applyNumberFormat="1" applyFont="1" applyFill="1" applyBorder="1" applyAlignment="1">
      <alignment horizontal="right" vertical="center" wrapText="1"/>
    </xf>
    <xf numFmtId="0" fontId="11" fillId="0" borderId="95" xfId="17" applyFill="1" applyBorder="1" applyAlignment="1" applyProtection="1">
      <alignment horizontal="left" vertical="center"/>
    </xf>
    <xf numFmtId="0" fontId="4" fillId="0" borderId="95" xfId="0" applyFont="1" applyFill="1" applyBorder="1"/>
    <xf numFmtId="0" fontId="20" fillId="0" borderId="111" xfId="0" applyFont="1" applyFill="1" applyBorder="1" applyAlignment="1">
      <alignment horizontal="center" vertical="center" wrapText="1"/>
    </xf>
    <xf numFmtId="0" fontId="112" fillId="78" borderId="96" xfId="21412" applyFont="1" applyFill="1" applyBorder="1" applyAlignment="1" applyProtection="1">
      <alignment vertical="center" wrapText="1"/>
      <protection locked="0"/>
    </xf>
    <xf numFmtId="0" fontId="113" fillId="70" borderId="91" xfId="21412" applyFont="1" applyFill="1" applyBorder="1" applyAlignment="1" applyProtection="1">
      <alignment horizontal="center" vertical="center"/>
      <protection locked="0"/>
    </xf>
    <xf numFmtId="0" fontId="112"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vertical="center"/>
      <protection locked="0"/>
    </xf>
    <xf numFmtId="0" fontId="114" fillId="70" borderId="91" xfId="21412" applyFont="1" applyFill="1" applyBorder="1" applyAlignment="1" applyProtection="1">
      <alignment horizontal="center" vertical="center"/>
      <protection locked="0"/>
    </xf>
    <xf numFmtId="0" fontId="114" fillId="3" borderId="91" xfId="21412" applyFont="1" applyFill="1" applyBorder="1" applyAlignment="1" applyProtection="1">
      <alignment horizontal="center" vertical="center"/>
      <protection locked="0"/>
    </xf>
    <xf numFmtId="0" fontId="114" fillId="0" borderId="91" xfId="21412" applyFont="1" applyFill="1" applyBorder="1" applyAlignment="1" applyProtection="1">
      <alignment horizontal="center" vertical="center"/>
      <protection locked="0"/>
    </xf>
    <xf numFmtId="0" fontId="115"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horizontal="center" vertical="center"/>
      <protection locked="0"/>
    </xf>
    <xf numFmtId="0" fontId="62" fillId="78" borderId="96" xfId="21412" applyFont="1" applyFill="1" applyBorder="1" applyAlignment="1" applyProtection="1">
      <alignment vertical="center"/>
      <protection locked="0"/>
    </xf>
    <xf numFmtId="0" fontId="114" fillId="70" borderId="95" xfId="21412" applyFont="1" applyFill="1" applyBorder="1" applyAlignment="1" applyProtection="1">
      <alignment horizontal="center" vertical="center"/>
      <protection locked="0"/>
    </xf>
    <xf numFmtId="0" fontId="36" fillId="70" borderId="95" xfId="21412" applyFont="1" applyFill="1" applyBorder="1" applyAlignment="1" applyProtection="1">
      <alignment horizontal="center" vertical="center"/>
      <protection locked="0"/>
    </xf>
    <xf numFmtId="0" fontId="62" fillId="78" borderId="94" xfId="21412" applyFont="1" applyFill="1" applyBorder="1" applyAlignment="1" applyProtection="1">
      <alignment vertical="center"/>
      <protection locked="0"/>
    </xf>
    <xf numFmtId="0" fontId="113" fillId="0" borderId="94" xfId="21412" applyFont="1" applyFill="1" applyBorder="1" applyAlignment="1" applyProtection="1">
      <alignment horizontal="left" vertical="center" wrapText="1"/>
      <protection locked="0"/>
    </xf>
    <xf numFmtId="164" fontId="113" fillId="0" borderId="95" xfId="948" applyNumberFormat="1" applyFont="1" applyFill="1" applyBorder="1" applyAlignment="1" applyProtection="1">
      <alignment horizontal="right" vertical="center"/>
      <protection locked="0"/>
    </xf>
    <xf numFmtId="0" fontId="112" fillId="79" borderId="94" xfId="21412" applyFont="1" applyFill="1" applyBorder="1" applyAlignment="1" applyProtection="1">
      <alignment vertical="top" wrapText="1"/>
      <protection locked="0"/>
    </xf>
    <xf numFmtId="164" fontId="113" fillId="79" borderId="95" xfId="948" applyNumberFormat="1" applyFont="1" applyFill="1" applyBorder="1" applyAlignment="1" applyProtection="1">
      <alignment horizontal="right" vertical="center"/>
    </xf>
    <xf numFmtId="164" fontId="62" fillId="78" borderId="94" xfId="948" applyNumberFormat="1" applyFont="1" applyFill="1" applyBorder="1" applyAlignment="1" applyProtection="1">
      <alignment horizontal="right" vertical="center"/>
      <protection locked="0"/>
    </xf>
    <xf numFmtId="0" fontId="113" fillId="70" borderId="94" xfId="21412" applyFont="1" applyFill="1" applyBorder="1" applyAlignment="1" applyProtection="1">
      <alignment vertical="center" wrapText="1"/>
      <protection locked="0"/>
    </xf>
    <xf numFmtId="0" fontId="113" fillId="70" borderId="94" xfId="21412" applyFont="1" applyFill="1" applyBorder="1" applyAlignment="1" applyProtection="1">
      <alignment horizontal="left" vertical="center" wrapText="1"/>
      <protection locked="0"/>
    </xf>
    <xf numFmtId="0" fontId="113" fillId="0" borderId="94" xfId="21412" applyFont="1" applyFill="1" applyBorder="1" applyAlignment="1" applyProtection="1">
      <alignment vertical="center" wrapText="1"/>
      <protection locked="0"/>
    </xf>
    <xf numFmtId="0" fontId="113" fillId="3" borderId="94" xfId="21412" applyFont="1" applyFill="1" applyBorder="1" applyAlignment="1" applyProtection="1">
      <alignment horizontal="left" vertical="center" wrapText="1"/>
      <protection locked="0"/>
    </xf>
    <xf numFmtId="0" fontId="112" fillId="79" borderId="94" xfId="21412" applyFont="1" applyFill="1" applyBorder="1" applyAlignment="1" applyProtection="1">
      <alignment vertical="center" wrapText="1"/>
      <protection locked="0"/>
    </xf>
    <xf numFmtId="164" fontId="112" fillId="78" borderId="94" xfId="948" applyNumberFormat="1" applyFont="1" applyFill="1" applyBorder="1" applyAlignment="1" applyProtection="1">
      <alignment horizontal="right" vertical="center"/>
      <protection locked="0"/>
    </xf>
    <xf numFmtId="1" fontId="6" fillId="36" borderId="109" xfId="0" applyNumberFormat="1" applyFont="1" applyFill="1" applyBorder="1" applyAlignment="1">
      <alignment horizontal="right" vertical="center" wrapText="1"/>
    </xf>
    <xf numFmtId="1" fontId="6" fillId="36" borderId="109" xfId="0" applyNumberFormat="1" applyFont="1" applyFill="1" applyBorder="1" applyAlignment="1">
      <alignment horizontal="center" vertical="center" wrapText="1"/>
    </xf>
    <xf numFmtId="10" fontId="7" fillId="0"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left" vertical="center" wrapText="1"/>
    </xf>
    <xf numFmtId="10" fontId="109" fillId="0" borderId="95" xfId="20961" applyNumberFormat="1" applyFont="1" applyFill="1" applyBorder="1" applyAlignment="1">
      <alignment horizontal="left" vertical="center" wrapText="1"/>
    </xf>
    <xf numFmtId="10" fontId="6" fillId="36"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center" vertical="center" wrapText="1"/>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1" xfId="0" applyFont="1" applyBorder="1" applyAlignment="1">
      <alignment horizontal="right" vertical="center" wrapText="1"/>
    </xf>
    <xf numFmtId="0" fontId="9" fillId="0" borderId="111" xfId="0" applyFont="1" applyFill="1" applyBorder="1" applyAlignment="1">
      <alignment horizontal="right" vertical="center" wrapText="1"/>
    </xf>
    <xf numFmtId="0" fontId="7" fillId="0" borderId="95" xfId="0" applyFont="1" applyFill="1" applyBorder="1" applyAlignment="1">
      <alignment vertical="center" wrapText="1"/>
    </xf>
    <xf numFmtId="0" fontId="4" fillId="0" borderId="95" xfId="0" applyFont="1" applyBorder="1" applyAlignment="1">
      <alignment vertical="center" wrapText="1"/>
    </xf>
    <xf numFmtId="0" fontId="4" fillId="0" borderId="95" xfId="0" applyFont="1" applyFill="1" applyBorder="1" applyAlignment="1">
      <alignment horizontal="left" vertical="center" wrapText="1" indent="2"/>
    </xf>
    <xf numFmtId="0" fontId="4" fillId="0" borderId="95" xfId="0" applyFont="1" applyFill="1" applyBorder="1" applyAlignment="1">
      <alignment vertical="center" wrapText="1"/>
    </xf>
    <xf numFmtId="3" fontId="21" fillId="36" borderId="96"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6" xfId="0" applyNumberFormat="1" applyFont="1" applyFill="1" applyBorder="1" applyAlignment="1">
      <alignment vertical="center" wrapText="1"/>
    </xf>
    <xf numFmtId="0" fontId="6" fillId="0" borderId="23" xfId="0" applyFont="1" applyBorder="1" applyAlignment="1">
      <alignment vertical="center" wrapText="1"/>
    </xf>
    <xf numFmtId="0" fontId="4" fillId="0" borderId="109" xfId="0" applyFont="1" applyBorder="1" applyAlignment="1"/>
    <xf numFmtId="0" fontId="9" fillId="0" borderId="109" xfId="0" applyFont="1" applyBorder="1" applyAlignment="1"/>
    <xf numFmtId="0" fontId="9" fillId="0" borderId="109" xfId="0" applyFont="1" applyBorder="1" applyAlignment="1">
      <alignment wrapText="1"/>
    </xf>
    <xf numFmtId="0" fontId="10" fillId="0" borderId="18" xfId="0" applyFont="1" applyBorder="1" applyAlignment="1">
      <alignment horizontal="center"/>
    </xf>
    <xf numFmtId="0" fontId="10" fillId="0" borderId="109"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1" xfId="0" applyFont="1" applyFill="1" applyBorder="1" applyAlignment="1">
      <alignment horizontal="center" vertical="center" wrapText="1"/>
    </xf>
    <xf numFmtId="0" fontId="15" fillId="0" borderId="95" xfId="0" applyFont="1" applyFill="1" applyBorder="1" applyAlignment="1">
      <alignment horizontal="center" vertical="center" wrapText="1"/>
    </xf>
    <xf numFmtId="0" fontId="16" fillId="0" borderId="95" xfId="0" applyFont="1" applyFill="1" applyBorder="1" applyAlignment="1">
      <alignment horizontal="left" vertical="center" wrapText="1"/>
    </xf>
    <xf numFmtId="193" fontId="7" fillId="0" borderId="95" xfId="0" applyNumberFormat="1" applyFont="1" applyFill="1" applyBorder="1" applyAlignment="1" applyProtection="1">
      <alignment vertical="center" wrapText="1"/>
      <protection locked="0"/>
    </xf>
    <xf numFmtId="193" fontId="4" fillId="0" borderId="95" xfId="0" applyNumberFormat="1" applyFont="1" applyFill="1" applyBorder="1" applyAlignment="1" applyProtection="1">
      <alignment vertical="center" wrapText="1"/>
      <protection locked="0"/>
    </xf>
    <xf numFmtId="193" fontId="4" fillId="0" borderId="109" xfId="0" applyNumberFormat="1" applyFont="1" applyFill="1" applyBorder="1" applyAlignment="1" applyProtection="1">
      <alignment vertical="center" wrapText="1"/>
      <protection locked="0"/>
    </xf>
    <xf numFmtId="0" fontId="7" fillId="0" borderId="95" xfId="0" applyFont="1" applyBorder="1" applyAlignment="1">
      <alignment vertical="center" wrapText="1"/>
    </xf>
    <xf numFmtId="0" fontId="9" fillId="2" borderId="111" xfId="0" applyFont="1" applyFill="1" applyBorder="1" applyAlignment="1">
      <alignment horizontal="right" vertical="center"/>
    </xf>
    <xf numFmtId="0" fontId="9" fillId="2" borderId="95" xfId="0" applyFont="1" applyFill="1" applyBorder="1" applyAlignment="1">
      <alignment vertical="center"/>
    </xf>
    <xf numFmtId="193" fontId="9" fillId="2" borderId="95" xfId="0" applyNumberFormat="1" applyFont="1" applyFill="1" applyBorder="1" applyAlignment="1" applyProtection="1">
      <alignment vertical="center"/>
      <protection locked="0"/>
    </xf>
    <xf numFmtId="193" fontId="17" fillId="2" borderId="95" xfId="0" applyNumberFormat="1" applyFont="1" applyFill="1" applyBorder="1" applyAlignment="1" applyProtection="1">
      <alignment vertical="center"/>
      <protection locked="0"/>
    </xf>
    <xf numFmtId="193" fontId="17" fillId="2" borderId="109" xfId="0" applyNumberFormat="1" applyFont="1" applyFill="1" applyBorder="1" applyAlignment="1" applyProtection="1">
      <alignment vertical="center"/>
      <protection locked="0"/>
    </xf>
    <xf numFmtId="193" fontId="9" fillId="2" borderId="109" xfId="0" applyNumberFormat="1" applyFont="1" applyFill="1" applyBorder="1" applyAlignment="1" applyProtection="1">
      <alignment vertical="center"/>
      <protection locked="0"/>
    </xf>
    <xf numFmtId="0" fontId="15" fillId="0" borderId="111" xfId="0" applyFont="1" applyFill="1" applyBorder="1" applyAlignment="1">
      <alignment horizontal="center" vertical="center" wrapText="1"/>
    </xf>
    <xf numFmtId="14" fontId="4" fillId="0" borderId="0" xfId="0" applyNumberFormat="1" applyFont="1"/>
    <xf numFmtId="10" fontId="4" fillId="0" borderId="95" xfId="20961" applyNumberFormat="1" applyFont="1" applyBorder="1" applyAlignment="1" applyProtection="1">
      <alignment vertical="center" wrapText="1"/>
      <protection locked="0"/>
    </xf>
    <xf numFmtId="10" fontId="4" fillId="0" borderId="109"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53" xfId="0" applyFont="1" applyFill="1" applyBorder="1"/>
    <xf numFmtId="0" fontId="4" fillId="3" borderId="114" xfId="0" applyFont="1" applyFill="1" applyBorder="1" applyAlignment="1">
      <alignment wrapText="1"/>
    </xf>
    <xf numFmtId="0" fontId="4" fillId="3" borderId="115" xfId="0" applyFont="1" applyFill="1" applyBorder="1"/>
    <xf numFmtId="0" fontId="6" fillId="3" borderId="11" xfId="0" applyFont="1" applyFill="1" applyBorder="1" applyAlignment="1">
      <alignment horizontal="center" wrapText="1"/>
    </xf>
    <xf numFmtId="0" fontId="4" fillId="3" borderId="61" xfId="0" applyFont="1" applyFill="1" applyBorder="1"/>
    <xf numFmtId="0" fontId="6" fillId="3" borderId="0" xfId="0" applyFont="1" applyFill="1" applyBorder="1" applyAlignment="1">
      <alignment horizontal="center" wrapText="1"/>
    </xf>
    <xf numFmtId="0" fontId="4" fillId="0" borderId="111" xfId="0" applyFont="1" applyBorder="1"/>
    <xf numFmtId="0" fontId="4" fillId="0" borderId="95" xfId="0" applyFont="1" applyBorder="1" applyAlignment="1">
      <alignment wrapText="1"/>
    </xf>
    <xf numFmtId="164" fontId="4" fillId="0" borderId="95" xfId="7" applyNumberFormat="1" applyFont="1" applyBorder="1"/>
    <xf numFmtId="164" fontId="4" fillId="0" borderId="109" xfId="7" applyNumberFormat="1" applyFont="1" applyBorder="1"/>
    <xf numFmtId="0" fontId="14" fillId="0" borderId="95" xfId="0" applyFont="1" applyBorder="1" applyAlignment="1">
      <alignment horizontal="left" wrapText="1" indent="2"/>
    </xf>
    <xf numFmtId="164" fontId="4" fillId="0" borderId="95" xfId="7" applyNumberFormat="1" applyFont="1" applyBorder="1" applyAlignment="1">
      <alignment vertical="center"/>
    </xf>
    <xf numFmtId="0" fontId="6" fillId="0" borderId="111" xfId="0" applyFont="1" applyBorder="1"/>
    <xf numFmtId="0" fontId="6" fillId="0" borderId="95" xfId="0" applyFont="1" applyBorder="1" applyAlignment="1">
      <alignment wrapText="1"/>
    </xf>
    <xf numFmtId="164" fontId="6" fillId="0" borderId="109" xfId="7" applyNumberFormat="1" applyFont="1" applyBorder="1"/>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164" fontId="4" fillId="0" borderId="95" xfId="7" applyNumberFormat="1" applyFont="1" applyFill="1" applyBorder="1"/>
    <xf numFmtId="164" fontId="4" fillId="0" borderId="95" xfId="7" applyNumberFormat="1" applyFont="1" applyFill="1" applyBorder="1" applyAlignment="1">
      <alignment vertical="center"/>
    </xf>
    <xf numFmtId="0" fontId="14" fillId="0" borderId="95" xfId="0" applyFont="1" applyBorder="1" applyAlignment="1">
      <alignment horizontal="left" wrapText="1" indent="4"/>
    </xf>
    <xf numFmtId="0" fontId="4" fillId="3" borderId="0" xfId="0" applyFont="1" applyFill="1" applyBorder="1" applyAlignment="1">
      <alignment wrapText="1"/>
    </xf>
    <xf numFmtId="0" fontId="6" fillId="0" borderId="22" xfId="0" applyFont="1" applyBorder="1"/>
    <xf numFmtId="0" fontId="6" fillId="0" borderId="23" xfId="0" applyFont="1" applyBorder="1" applyAlignment="1">
      <alignment wrapText="1"/>
    </xf>
    <xf numFmtId="0" fontId="9" fillId="2" borderId="103" xfId="0" applyFont="1" applyFill="1" applyBorder="1" applyAlignment="1">
      <alignment horizontal="right" vertical="center"/>
    </xf>
    <xf numFmtId="0" fontId="9" fillId="2" borderId="91" xfId="0" applyFont="1" applyFill="1" applyBorder="1" applyAlignment="1">
      <alignment vertical="center"/>
    </xf>
    <xf numFmtId="193" fontId="17" fillId="2" borderId="91" xfId="0" applyNumberFormat="1" applyFont="1" applyFill="1" applyBorder="1" applyAlignment="1" applyProtection="1">
      <alignment vertical="center"/>
      <protection locked="0"/>
    </xf>
    <xf numFmtId="193" fontId="17" fillId="2" borderId="104" xfId="0" applyNumberFormat="1" applyFont="1" applyFill="1" applyBorder="1" applyAlignment="1" applyProtection="1">
      <alignment vertical="center"/>
      <protection locked="0"/>
    </xf>
    <xf numFmtId="0" fontId="9" fillId="0" borderId="95" xfId="0" applyFont="1" applyFill="1" applyBorder="1" applyAlignment="1">
      <alignment horizontal="left" vertical="center" wrapText="1"/>
    </xf>
    <xf numFmtId="0" fontId="6" fillId="3" borderId="0" xfId="0" applyFont="1" applyFill="1" applyBorder="1" applyAlignment="1">
      <alignment horizontal="center"/>
    </xf>
    <xf numFmtId="0" fontId="106" fillId="0" borderId="84" xfId="0" applyFont="1" applyFill="1" applyBorder="1" applyAlignment="1">
      <alignment horizontal="left" vertical="center"/>
    </xf>
    <xf numFmtId="0" fontId="106" fillId="0" borderId="82" xfId="0" applyFont="1" applyFill="1" applyBorder="1" applyAlignment="1">
      <alignment vertical="center" wrapText="1"/>
    </xf>
    <xf numFmtId="0" fontId="106" fillId="0" borderId="82"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Fill="1"/>
    <xf numFmtId="0" fontId="117" fillId="0" borderId="0" xfId="0" applyFont="1" applyBorder="1"/>
    <xf numFmtId="0" fontId="117" fillId="0" borderId="0" xfId="0" applyFont="1" applyBorder="1" applyAlignment="1">
      <alignment horizontal="left"/>
    </xf>
    <xf numFmtId="0" fontId="119" fillId="0" borderId="125" xfId="0" applyNumberFormat="1" applyFont="1" applyFill="1" applyBorder="1" applyAlignment="1">
      <alignment horizontal="left" vertical="center" wrapText="1"/>
    </xf>
    <xf numFmtId="0" fontId="125" fillId="0" borderId="0" xfId="0" applyFont="1"/>
    <xf numFmtId="49" fontId="106" fillId="0" borderId="95" xfId="0" applyNumberFormat="1" applyFont="1" applyFill="1" applyBorder="1" applyAlignment="1">
      <alignment horizontal="right" vertical="center"/>
    </xf>
    <xf numFmtId="0" fontId="126" fillId="0" borderId="0" xfId="0" applyFont="1" applyFill="1" applyBorder="1" applyAlignment="1"/>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Alignment="1">
      <alignment horizontal="left" vertical="top" wrapText="1"/>
    </xf>
    <xf numFmtId="0" fontId="3" fillId="0" borderId="95" xfId="0" applyFont="1" applyBorder="1" applyAlignment="1">
      <alignment horizontal="center" vertical="center"/>
    </xf>
    <xf numFmtId="0" fontId="130" fillId="3" borderId="95" xfId="21414" applyFont="1" applyFill="1" applyBorder="1" applyAlignment="1">
      <alignment horizontal="left" vertical="center" wrapText="1"/>
    </xf>
    <xf numFmtId="0" fontId="131" fillId="0" borderId="95" xfId="21414" applyFont="1" applyFill="1" applyBorder="1" applyAlignment="1">
      <alignment horizontal="left" vertical="center" wrapText="1" indent="1"/>
    </xf>
    <xf numFmtId="0" fontId="132" fillId="3" borderId="95" xfId="21414" applyFont="1" applyFill="1" applyBorder="1" applyAlignment="1">
      <alignment horizontal="left" vertical="center" wrapText="1"/>
    </xf>
    <xf numFmtId="0" fontId="131" fillId="3" borderId="95" xfId="21414" applyFont="1" applyFill="1" applyBorder="1" applyAlignment="1">
      <alignment horizontal="left" vertical="center" wrapText="1" indent="1"/>
    </xf>
    <xf numFmtId="0" fontId="130" fillId="0" borderId="132" xfId="0" applyFont="1" applyFill="1" applyBorder="1" applyAlignment="1">
      <alignment horizontal="left" vertical="center" wrapText="1"/>
    </xf>
    <xf numFmtId="0" fontId="132" fillId="0" borderId="132" xfId="0" applyFont="1" applyFill="1" applyBorder="1" applyAlignment="1">
      <alignment horizontal="left" vertical="center" wrapText="1"/>
    </xf>
    <xf numFmtId="0" fontId="133" fillId="3" borderId="132" xfId="0" applyFont="1" applyFill="1" applyBorder="1" applyAlignment="1">
      <alignment horizontal="left" vertical="center" wrapText="1" indent="1"/>
    </xf>
    <xf numFmtId="0" fontId="132" fillId="3" borderId="132" xfId="0" applyFont="1" applyFill="1" applyBorder="1" applyAlignment="1">
      <alignment horizontal="left" vertical="center" wrapText="1"/>
    </xf>
    <xf numFmtId="0" fontId="132" fillId="3" borderId="133" xfId="0" applyFont="1" applyFill="1" applyBorder="1" applyAlignment="1">
      <alignment horizontal="left" vertical="center" wrapText="1"/>
    </xf>
    <xf numFmtId="0" fontId="133" fillId="0" borderId="132" xfId="0" applyFont="1" applyFill="1" applyBorder="1" applyAlignment="1">
      <alignment horizontal="left" vertical="center" wrapText="1" indent="1"/>
    </xf>
    <xf numFmtId="0" fontId="133" fillId="0" borderId="95" xfId="21414" applyFont="1" applyFill="1" applyBorder="1" applyAlignment="1">
      <alignment horizontal="left" vertical="center" wrapText="1" indent="1"/>
    </xf>
    <xf numFmtId="0" fontId="132" fillId="0" borderId="95" xfId="21414" applyFont="1" applyFill="1" applyBorder="1" applyAlignment="1">
      <alignment horizontal="left" vertical="center" wrapText="1"/>
    </xf>
    <xf numFmtId="0" fontId="134" fillId="0" borderId="95" xfId="21414" applyFont="1" applyFill="1" applyBorder="1" applyAlignment="1">
      <alignment horizontal="center" vertical="center" wrapText="1"/>
    </xf>
    <xf numFmtId="0" fontId="132" fillId="3" borderId="134" xfId="0" applyFont="1" applyFill="1" applyBorder="1" applyAlignment="1">
      <alignment horizontal="left" vertical="center" wrapText="1"/>
    </xf>
    <xf numFmtId="0" fontId="131" fillId="3" borderId="135" xfId="21414" applyFont="1" applyFill="1" applyBorder="1" applyAlignment="1">
      <alignment horizontal="left" vertical="center" wrapText="1" indent="1"/>
    </xf>
    <xf numFmtId="0" fontId="131" fillId="3" borderId="132" xfId="0" applyFont="1" applyFill="1" applyBorder="1" applyAlignment="1">
      <alignment horizontal="left" vertical="center" wrapText="1" indent="1"/>
    </xf>
    <xf numFmtId="0" fontId="131" fillId="0" borderId="135" xfId="21414" applyFont="1" applyFill="1" applyBorder="1" applyAlignment="1">
      <alignment horizontal="left" vertical="center" wrapText="1" indent="1"/>
    </xf>
    <xf numFmtId="0" fontId="132" fillId="0" borderId="132" xfId="0" applyFont="1" applyBorder="1" applyAlignment="1">
      <alignment horizontal="left" vertical="center" wrapText="1"/>
    </xf>
    <xf numFmtId="0" fontId="131" fillId="0" borderId="132" xfId="0" applyFont="1" applyBorder="1" applyAlignment="1">
      <alignment horizontal="left" vertical="center" wrapText="1" indent="1"/>
    </xf>
    <xf numFmtId="0" fontId="131" fillId="0" borderId="133" xfId="0" applyFont="1" applyBorder="1" applyAlignment="1">
      <alignment horizontal="left" vertical="center" wrapText="1" indent="1"/>
    </xf>
    <xf numFmtId="0" fontId="132" fillId="0" borderId="135" xfId="21414" applyFont="1" applyFill="1" applyBorder="1" applyAlignment="1">
      <alignment horizontal="left" vertical="center" wrapText="1"/>
    </xf>
    <xf numFmtId="0" fontId="132" fillId="3" borderId="135" xfId="21414" applyFont="1" applyFill="1" applyBorder="1" applyAlignment="1">
      <alignment horizontal="left" vertical="center" wrapText="1"/>
    </xf>
    <xf numFmtId="0" fontId="134" fillId="0" borderId="135" xfId="21414" applyFont="1" applyFill="1" applyBorder="1" applyAlignment="1">
      <alignment horizontal="center" vertical="center" wrapText="1"/>
    </xf>
    <xf numFmtId="0" fontId="132" fillId="0" borderId="135" xfId="21414" applyFont="1" applyBorder="1" applyAlignment="1">
      <alignment horizontal="left" vertical="center" wrapText="1"/>
    </xf>
    <xf numFmtId="0" fontId="131" fillId="0" borderId="132" xfId="0" applyFont="1" applyFill="1" applyBorder="1" applyAlignment="1">
      <alignment horizontal="left" vertical="center" wrapText="1" indent="1"/>
    </xf>
    <xf numFmtId="0" fontId="135" fillId="0" borderId="135" xfId="0" applyFont="1" applyBorder="1" applyAlignment="1">
      <alignment horizontal="left"/>
    </xf>
    <xf numFmtId="0" fontId="132" fillId="0" borderId="135" xfId="0" applyFont="1" applyFill="1" applyBorder="1" applyAlignment="1">
      <alignment horizontal="left" vertical="center" wrapText="1"/>
    </xf>
    <xf numFmtId="0" fontId="0" fillId="0" borderId="0" xfId="0" applyAlignment="1">
      <alignment horizontal="left" vertical="center"/>
    </xf>
    <xf numFmtId="0" fontId="132" fillId="0" borderId="140" xfId="0" applyFont="1" applyFill="1" applyBorder="1" applyAlignment="1">
      <alignment horizontal="justify" vertical="center" wrapText="1"/>
    </xf>
    <xf numFmtId="0" fontId="131" fillId="0" borderId="134" xfId="0" applyFont="1" applyFill="1" applyBorder="1" applyAlignment="1">
      <alignment horizontal="left" vertical="center" wrapText="1" indent="1"/>
    </xf>
    <xf numFmtId="0" fontId="131" fillId="0" borderId="133" xfId="0" applyFont="1" applyFill="1" applyBorder="1" applyAlignment="1">
      <alignment horizontal="left" vertical="center" wrapText="1" indent="1"/>
    </xf>
    <xf numFmtId="0" fontId="132" fillId="0" borderId="132" xfId="0" applyFont="1" applyFill="1" applyBorder="1" applyAlignment="1">
      <alignment horizontal="justify" vertical="center" wrapText="1"/>
    </xf>
    <xf numFmtId="0" fontId="130" fillId="0" borderId="132" xfId="0" applyFont="1" applyFill="1" applyBorder="1" applyAlignment="1">
      <alignment horizontal="justify" vertical="center" wrapText="1"/>
    </xf>
    <xf numFmtId="0" fontId="132" fillId="3" borderId="132" xfId="0" applyFont="1" applyFill="1" applyBorder="1" applyAlignment="1">
      <alignment horizontal="justify" vertical="center" wrapText="1"/>
    </xf>
    <xf numFmtId="0" fontId="132" fillId="0" borderId="133" xfId="0" applyFont="1" applyFill="1" applyBorder="1" applyAlignment="1">
      <alignment horizontal="justify" vertical="center" wrapText="1"/>
    </xf>
    <xf numFmtId="0" fontId="132" fillId="0" borderId="134" xfId="0" applyFont="1" applyFill="1" applyBorder="1" applyAlignment="1">
      <alignment horizontal="justify" vertical="center" wrapText="1"/>
    </xf>
    <xf numFmtId="0" fontId="132" fillId="0" borderId="135" xfId="21414" applyFont="1" applyFill="1" applyBorder="1" applyAlignment="1">
      <alignment horizontal="justify" vertical="center" wrapText="1"/>
    </xf>
    <xf numFmtId="0" fontId="133" fillId="0" borderId="126" xfId="0" applyFont="1" applyFill="1" applyBorder="1" applyAlignment="1">
      <alignment horizontal="left" vertical="center" wrapText="1" indent="1"/>
    </xf>
    <xf numFmtId="0" fontId="130" fillId="0" borderId="132" xfId="0" applyFont="1" applyFill="1" applyBorder="1" applyAlignment="1">
      <alignment vertical="center" wrapText="1"/>
    </xf>
    <xf numFmtId="0" fontId="132" fillId="0" borderId="132" xfId="0" applyFont="1" applyFill="1" applyBorder="1" applyAlignment="1">
      <alignment vertical="center" wrapText="1"/>
    </xf>
    <xf numFmtId="0" fontId="132" fillId="0" borderId="135" xfId="21414" applyFont="1" applyFill="1" applyBorder="1" applyAlignment="1">
      <alignment vertical="center" wrapText="1"/>
    </xf>
    <xf numFmtId="0" fontId="0" fillId="0" borderId="135" xfId="0" applyBorder="1" applyAlignment="1">
      <alignment horizontal="center"/>
    </xf>
    <xf numFmtId="0" fontId="15" fillId="0" borderId="135" xfId="0" applyNumberFormat="1" applyFont="1" applyFill="1" applyBorder="1" applyAlignment="1">
      <alignment vertical="center" wrapText="1"/>
    </xf>
    <xf numFmtId="0" fontId="7" fillId="0" borderId="135" xfId="0" applyNumberFormat="1" applyFont="1" applyFill="1" applyBorder="1" applyAlignment="1">
      <alignment horizontal="left" vertical="center" wrapText="1" indent="1"/>
    </xf>
    <xf numFmtId="0" fontId="3" fillId="0" borderId="135" xfId="0" applyFont="1" applyBorder="1" applyAlignment="1">
      <alignment vertical="center"/>
    </xf>
    <xf numFmtId="0" fontId="136" fillId="0" borderId="135" xfId="0" applyFont="1" applyFill="1" applyBorder="1" applyAlignment="1" applyProtection="1">
      <alignment horizontal="left" vertical="center" indent="1"/>
      <protection locked="0"/>
    </xf>
    <xf numFmtId="0" fontId="137" fillId="0" borderId="135" xfId="0" applyFont="1" applyFill="1" applyBorder="1" applyAlignment="1" applyProtection="1">
      <alignment horizontal="left" vertical="center" indent="3"/>
      <protection locked="0"/>
    </xf>
    <xf numFmtId="0" fontId="138" fillId="0" borderId="135" xfId="0" applyFont="1" applyFill="1" applyBorder="1" applyAlignment="1" applyProtection="1">
      <alignment horizontal="left" vertical="center" indent="3"/>
      <protection locked="0"/>
    </xf>
    <xf numFmtId="0" fontId="3" fillId="0" borderId="135" xfId="0" applyFont="1" applyFill="1" applyBorder="1" applyAlignment="1">
      <alignment vertical="center"/>
    </xf>
    <xf numFmtId="0" fontId="3" fillId="0" borderId="135" xfId="0" applyFont="1" applyBorder="1"/>
    <xf numFmtId="0" fontId="0" fillId="0" borderId="0" xfId="0" applyAlignment="1">
      <alignment horizontal="center"/>
    </xf>
    <xf numFmtId="49" fontId="106" fillId="0" borderId="135" xfId="0" applyNumberFormat="1" applyFont="1" applyFill="1" applyBorder="1" applyAlignment="1">
      <alignment horizontal="right" vertical="center"/>
    </xf>
    <xf numFmtId="0" fontId="0" fillId="0" borderId="135" xfId="0" applyBorder="1" applyAlignment="1">
      <alignment horizontal="center" vertical="center"/>
    </xf>
    <xf numFmtId="43" fontId="4" fillId="0" borderId="135" xfId="7" applyFont="1" applyFill="1" applyBorder="1" applyAlignment="1">
      <alignment vertical="center" wrapText="1"/>
    </xf>
    <xf numFmtId="43" fontId="4" fillId="0" borderId="135" xfId="7" applyFont="1" applyBorder="1" applyAlignment="1">
      <alignment vertical="center"/>
    </xf>
    <xf numFmtId="0" fontId="0" fillId="0" borderId="139" xfId="0" applyBorder="1" applyAlignment="1">
      <alignment horizontal="center"/>
    </xf>
    <xf numFmtId="0" fontId="131" fillId="0" borderId="139"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2" fillId="0" borderId="135" xfId="0" applyFont="1" applyBorder="1" applyAlignment="1">
      <alignment horizontal="left" vertical="center" wrapText="1"/>
    </xf>
    <xf numFmtId="0" fontId="131" fillId="0" borderId="135" xfId="0" applyFont="1" applyBorder="1" applyAlignment="1">
      <alignment horizontal="left" vertical="center" wrapText="1" indent="1"/>
    </xf>
    <xf numFmtId="0" fontId="131" fillId="0" borderId="135" xfId="0" applyFont="1" applyFill="1" applyBorder="1" applyAlignment="1">
      <alignment horizontal="left" vertical="center" wrapText="1" indent="1"/>
    </xf>
    <xf numFmtId="0" fontId="133" fillId="3" borderId="135" xfId="0" applyFont="1" applyFill="1" applyBorder="1" applyAlignment="1">
      <alignment horizontal="left" vertical="center" wrapText="1" indent="1"/>
    </xf>
    <xf numFmtId="0" fontId="133" fillId="0" borderId="135" xfId="0" applyFont="1" applyFill="1" applyBorder="1" applyAlignment="1">
      <alignment horizontal="left" vertical="center" wrapText="1" indent="1"/>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0" fontId="120" fillId="0" borderId="135" xfId="0" applyFont="1" applyBorder="1"/>
    <xf numFmtId="49" fontId="122" fillId="0" borderId="135" xfId="5" applyNumberFormat="1" applyFont="1" applyFill="1" applyBorder="1" applyAlignment="1" applyProtection="1">
      <alignment horizontal="right" vertical="center"/>
      <protection locked="0"/>
    </xf>
    <xf numFmtId="0" fontId="121" fillId="3" borderId="135" xfId="13" applyFont="1" applyFill="1" applyBorder="1" applyAlignment="1" applyProtection="1">
      <alignment horizontal="left" vertical="center" wrapText="1"/>
      <protection locked="0"/>
    </xf>
    <xf numFmtId="49" fontId="121" fillId="3" borderId="135" xfId="5" applyNumberFormat="1" applyFont="1" applyFill="1" applyBorder="1" applyAlignment="1" applyProtection="1">
      <alignment horizontal="right" vertical="center"/>
      <protection locked="0"/>
    </xf>
    <xf numFmtId="0" fontId="121" fillId="0" borderId="135" xfId="13" applyFont="1" applyFill="1" applyBorder="1" applyAlignment="1" applyProtection="1">
      <alignment horizontal="left" vertical="center" wrapText="1"/>
      <protection locked="0"/>
    </xf>
    <xf numFmtId="49" fontId="121" fillId="0" borderId="135" xfId="5" applyNumberFormat="1" applyFont="1" applyFill="1" applyBorder="1" applyAlignment="1" applyProtection="1">
      <alignment horizontal="right" vertical="center"/>
      <protection locked="0"/>
    </xf>
    <xf numFmtId="0" fontId="123" fillId="0" borderId="135" xfId="13" applyFont="1" applyFill="1" applyBorder="1" applyAlignment="1" applyProtection="1">
      <alignment horizontal="left" vertical="center" wrapText="1"/>
      <protection locked="0"/>
    </xf>
    <xf numFmtId="166" fontId="116" fillId="36" borderId="143" xfId="21413" applyFont="1" applyFill="1" applyBorder="1"/>
    <xf numFmtId="0" fontId="116" fillId="0" borderId="143" xfId="0" applyFont="1" applyBorder="1"/>
    <xf numFmtId="0" fontId="116" fillId="0" borderId="143" xfId="0" applyFont="1" applyFill="1" applyBorder="1"/>
    <xf numFmtId="0" fontId="116" fillId="0" borderId="143" xfId="0" applyFont="1" applyBorder="1" applyAlignment="1">
      <alignment horizontal="left" indent="8"/>
    </xf>
    <xf numFmtId="0" fontId="116" fillId="0" borderId="143" xfId="0" applyFont="1" applyBorder="1" applyAlignment="1">
      <alignment wrapText="1"/>
    </xf>
    <xf numFmtId="0" fontId="119" fillId="0" borderId="143" xfId="0" applyFont="1" applyBorder="1"/>
    <xf numFmtId="49" fontId="122" fillId="0" borderId="143" xfId="5" applyNumberFormat="1" applyFont="1" applyFill="1" applyBorder="1" applyAlignment="1" applyProtection="1">
      <alignment horizontal="right" vertical="center" wrapText="1"/>
      <protection locked="0"/>
    </xf>
    <xf numFmtId="49" fontId="121" fillId="3" borderId="143" xfId="5" applyNumberFormat="1" applyFont="1" applyFill="1" applyBorder="1" applyAlignment="1" applyProtection="1">
      <alignment horizontal="right" vertical="center" wrapText="1"/>
      <protection locked="0"/>
    </xf>
    <xf numFmtId="49" fontId="121" fillId="0" borderId="143" xfId="5" applyNumberFormat="1" applyFont="1" applyFill="1" applyBorder="1" applyAlignment="1" applyProtection="1">
      <alignment horizontal="right" vertical="center" wrapText="1"/>
      <protection locked="0"/>
    </xf>
    <xf numFmtId="0" fontId="116" fillId="0" borderId="143" xfId="0" applyFont="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143"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9" fillId="0" borderId="143" xfId="0" applyFont="1" applyFill="1" applyBorder="1"/>
    <xf numFmtId="0" fontId="116" fillId="0" borderId="143" xfId="0" applyNumberFormat="1" applyFont="1" applyFill="1" applyBorder="1" applyAlignment="1">
      <alignment horizontal="left" vertical="center" wrapText="1"/>
    </xf>
    <xf numFmtId="0" fontId="119" fillId="0" borderId="143" xfId="0" applyFont="1" applyFill="1" applyBorder="1" applyAlignment="1">
      <alignment horizontal="left" wrapText="1" indent="1"/>
    </xf>
    <xf numFmtId="0" fontId="119" fillId="0" borderId="143" xfId="0" applyFont="1" applyFill="1" applyBorder="1" applyAlignment="1">
      <alignment horizontal="left" vertical="center" indent="1"/>
    </xf>
    <xf numFmtId="0" fontId="117" fillId="0" borderId="143" xfId="0" applyFont="1" applyBorder="1"/>
    <xf numFmtId="0" fontId="116" fillId="0" borderId="143" xfId="0" applyFont="1" applyFill="1" applyBorder="1" applyAlignment="1">
      <alignment horizontal="left" wrapText="1" indent="1"/>
    </xf>
    <xf numFmtId="0" fontId="116" fillId="0" borderId="143" xfId="0" applyFont="1" applyFill="1" applyBorder="1" applyAlignment="1">
      <alignment horizontal="left" indent="1"/>
    </xf>
    <xf numFmtId="0" fontId="116" fillId="0" borderId="143" xfId="0" applyFont="1" applyFill="1" applyBorder="1" applyAlignment="1">
      <alignment horizontal="left" wrapText="1" indent="4"/>
    </xf>
    <xf numFmtId="0" fontId="116" fillId="0" borderId="143" xfId="0" applyNumberFormat="1" applyFont="1" applyFill="1" applyBorder="1" applyAlignment="1">
      <alignment horizontal="left" indent="3"/>
    </xf>
    <xf numFmtId="0" fontId="119" fillId="0" borderId="143" xfId="0" applyFont="1" applyFill="1" applyBorder="1" applyAlignment="1">
      <alignment horizontal="left" indent="1"/>
    </xf>
    <xf numFmtId="0" fontId="120" fillId="0" borderId="143" xfId="0" applyFont="1" applyFill="1" applyBorder="1" applyAlignment="1">
      <alignment horizontal="center" vertical="center" wrapText="1"/>
    </xf>
    <xf numFmtId="0" fontId="119" fillId="0" borderId="7" xfId="0" applyFont="1" applyBorder="1"/>
    <xf numFmtId="0" fontId="116" fillId="0" borderId="143" xfId="0" applyFont="1" applyFill="1" applyBorder="1" applyAlignment="1">
      <alignment horizontal="left" wrapText="1" indent="2"/>
    </xf>
    <xf numFmtId="0" fontId="116" fillId="0" borderId="143" xfId="0" applyFont="1" applyFill="1" applyBorder="1" applyAlignment="1">
      <alignment horizontal="left" wrapText="1"/>
    </xf>
    <xf numFmtId="0" fontId="116" fillId="0" borderId="0" xfId="0" applyFont="1" applyBorder="1"/>
    <xf numFmtId="0" fontId="116" fillId="0" borderId="143" xfId="0" applyFont="1" applyBorder="1" applyAlignment="1">
      <alignment horizontal="left" indent="1"/>
    </xf>
    <xf numFmtId="0" fontId="116" fillId="0" borderId="143" xfId="0" applyFont="1" applyBorder="1" applyAlignment="1">
      <alignment horizontal="center"/>
    </xf>
    <xf numFmtId="0" fontId="116" fillId="0" borderId="0" xfId="0" applyFont="1" applyBorder="1" applyAlignment="1">
      <alignment horizontal="center" vertical="center"/>
    </xf>
    <xf numFmtId="0" fontId="116" fillId="0" borderId="143" xfId="0" applyFont="1" applyFill="1" applyBorder="1" applyAlignment="1">
      <alignment horizontal="center" vertical="center" wrapText="1"/>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45" xfId="0" applyFont="1" applyFill="1" applyBorder="1" applyAlignment="1">
      <alignment horizontal="center" vertical="center" wrapText="1"/>
    </xf>
    <xf numFmtId="0" fontId="116" fillId="0" borderId="141" xfId="0" applyFont="1" applyFill="1" applyBorder="1" applyAlignment="1">
      <alignment horizontal="center" vertical="center" wrapText="1"/>
    </xf>
    <xf numFmtId="0" fontId="116" fillId="0" borderId="0" xfId="0" applyFont="1" applyFill="1"/>
    <xf numFmtId="49" fontId="116" fillId="0" borderId="149" xfId="0" applyNumberFormat="1" applyFont="1" applyFill="1" applyBorder="1" applyAlignment="1">
      <alignment horizontal="left" wrapText="1" indent="1"/>
    </xf>
    <xf numFmtId="0" fontId="116" fillId="0" borderId="151" xfId="0" applyNumberFormat="1" applyFont="1" applyFill="1" applyBorder="1" applyAlignment="1">
      <alignment horizontal="left" wrapText="1" indent="1"/>
    </xf>
    <xf numFmtId="49" fontId="116" fillId="0" borderId="152" xfId="0" applyNumberFormat="1" applyFont="1" applyFill="1" applyBorder="1" applyAlignment="1">
      <alignment horizontal="left" wrapText="1" indent="1"/>
    </xf>
    <xf numFmtId="0" fontId="116" fillId="0" borderId="153" xfId="0" applyNumberFormat="1" applyFont="1" applyFill="1" applyBorder="1" applyAlignment="1">
      <alignment horizontal="left" wrapText="1" indent="1"/>
    </xf>
    <xf numFmtId="49" fontId="116" fillId="0" borderId="153" xfId="0" applyNumberFormat="1" applyFont="1" applyFill="1" applyBorder="1" applyAlignment="1">
      <alignment horizontal="left" wrapText="1" indent="3"/>
    </xf>
    <xf numFmtId="49" fontId="116" fillId="0" borderId="152" xfId="0" applyNumberFormat="1" applyFont="1" applyFill="1" applyBorder="1" applyAlignment="1">
      <alignment horizontal="left" wrapText="1" indent="3"/>
    </xf>
    <xf numFmtId="49" fontId="116" fillId="0" borderId="152" xfId="0" applyNumberFormat="1" applyFont="1" applyFill="1" applyBorder="1" applyAlignment="1">
      <alignment horizontal="left" wrapText="1" indent="2"/>
    </xf>
    <xf numFmtId="49" fontId="116" fillId="0" borderId="153" xfId="0" applyNumberFormat="1" applyFont="1" applyBorder="1" applyAlignment="1">
      <alignment horizontal="left" wrapText="1" indent="2"/>
    </xf>
    <xf numFmtId="49" fontId="116" fillId="0" borderId="152" xfId="0" applyNumberFormat="1" applyFont="1" applyFill="1" applyBorder="1" applyAlignment="1">
      <alignment horizontal="left" vertical="top" wrapText="1" indent="2"/>
    </xf>
    <xf numFmtId="0" fontId="116" fillId="81" borderId="143" xfId="0" applyFont="1" applyFill="1" applyBorder="1"/>
    <xf numFmtId="49" fontId="116" fillId="0" borderId="152" xfId="0" applyNumberFormat="1" applyFont="1" applyFill="1" applyBorder="1" applyAlignment="1">
      <alignment horizontal="left" indent="1"/>
    </xf>
    <xf numFmtId="0" fontId="116" fillId="0" borderId="153" xfId="0" applyNumberFormat="1" applyFont="1" applyBorder="1" applyAlignment="1">
      <alignment horizontal="left" indent="1"/>
    </xf>
    <xf numFmtId="49" fontId="116" fillId="0" borderId="153" xfId="0" applyNumberFormat="1" applyFont="1" applyBorder="1" applyAlignment="1">
      <alignment horizontal="left" indent="1"/>
    </xf>
    <xf numFmtId="49" fontId="116" fillId="0" borderId="152" xfId="0" applyNumberFormat="1" applyFont="1" applyFill="1" applyBorder="1" applyAlignment="1">
      <alignment horizontal="left" indent="3"/>
    </xf>
    <xf numFmtId="49" fontId="116" fillId="0" borderId="153" xfId="0" applyNumberFormat="1" applyFont="1" applyBorder="1" applyAlignment="1">
      <alignment horizontal="left" indent="3"/>
    </xf>
    <xf numFmtId="0" fontId="116" fillId="0" borderId="153" xfId="0" applyFont="1" applyBorder="1" applyAlignment="1">
      <alignment horizontal="left" indent="2"/>
    </xf>
    <xf numFmtId="0" fontId="116" fillId="0" borderId="152" xfId="0" applyFont="1" applyBorder="1" applyAlignment="1">
      <alignment horizontal="left" indent="2"/>
    </xf>
    <xf numFmtId="0" fontId="116" fillId="0" borderId="153" xfId="0" applyFont="1" applyBorder="1" applyAlignment="1">
      <alignment horizontal="left" indent="1"/>
    </xf>
    <xf numFmtId="0" fontId="116" fillId="0" borderId="152" xfId="0" applyFont="1" applyBorder="1" applyAlignment="1">
      <alignment horizontal="left" indent="1"/>
    </xf>
    <xf numFmtId="0" fontId="119" fillId="0" borderId="62" xfId="0" applyFont="1" applyBorder="1"/>
    <xf numFmtId="0" fontId="116" fillId="0" borderId="67" xfId="0" applyFont="1" applyBorder="1"/>
    <xf numFmtId="0" fontId="116" fillId="0" borderId="0" xfId="0" applyFont="1" applyBorder="1" applyAlignment="1">
      <alignment wrapText="1"/>
    </xf>
    <xf numFmtId="0" fontId="116" fillId="0" borderId="0" xfId="0" applyFont="1" applyAlignment="1">
      <alignment horizontal="center" vertical="center"/>
    </xf>
    <xf numFmtId="0" fontId="116" fillId="0" borderId="0" xfId="0" applyFont="1" applyBorder="1" applyAlignment="1">
      <alignment horizontal="left"/>
    </xf>
    <xf numFmtId="0" fontId="119" fillId="0" borderId="143" xfId="0" applyNumberFormat="1" applyFont="1" applyFill="1" applyBorder="1" applyAlignment="1">
      <alignment horizontal="left" vertical="center" wrapText="1"/>
    </xf>
    <xf numFmtId="0" fontId="116"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3"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0" xfId="0" applyNumberFormat="1" applyFont="1" applyFill="1" applyBorder="1" applyAlignment="1">
      <alignment horizontal="left" vertical="center" wrapText="1" indent="1" readingOrder="1"/>
    </xf>
    <xf numFmtId="0" fontId="121" fillId="0" borderId="143" xfId="0" applyFont="1" applyBorder="1" applyAlignment="1">
      <alignment horizontal="left" indent="3"/>
    </xf>
    <xf numFmtId="0" fontId="119" fillId="0" borderId="143" xfId="0" applyNumberFormat="1" applyFont="1" applyFill="1" applyBorder="1" applyAlignment="1">
      <alignment vertical="center" wrapText="1" readingOrder="1"/>
    </xf>
    <xf numFmtId="0" fontId="121" fillId="0" borderId="143" xfId="0" applyFont="1" applyFill="1" applyBorder="1" applyAlignment="1">
      <alignment horizontal="left" indent="2"/>
    </xf>
    <xf numFmtId="0" fontId="116" fillId="0" borderId="131" xfId="0" applyNumberFormat="1" applyFont="1" applyFill="1" applyBorder="1" applyAlignment="1">
      <alignment vertical="center" wrapText="1" readingOrder="1"/>
    </xf>
    <xf numFmtId="0" fontId="121" fillId="0" borderId="144" xfId="0" applyFont="1" applyBorder="1" applyAlignment="1">
      <alignment horizontal="left" indent="2"/>
    </xf>
    <xf numFmtId="0" fontId="116" fillId="0" borderId="130" xfId="0" applyNumberFormat="1" applyFont="1" applyFill="1" applyBorder="1" applyAlignment="1">
      <alignment vertical="center" wrapText="1" readingOrder="1"/>
    </xf>
    <xf numFmtId="0" fontId="121" fillId="0" borderId="143" xfId="0" applyFont="1" applyBorder="1" applyAlignment="1">
      <alignment horizontal="left" indent="2"/>
    </xf>
    <xf numFmtId="0" fontId="116" fillId="0" borderId="129" xfId="0" applyNumberFormat="1" applyFont="1" applyFill="1" applyBorder="1" applyAlignment="1">
      <alignment vertical="center" wrapText="1" readingOrder="1"/>
    </xf>
    <xf numFmtId="0" fontId="139" fillId="0" borderId="7" xfId="0" applyFont="1" applyBorder="1"/>
    <xf numFmtId="0" fontId="106" fillId="0" borderId="143" xfId="0" applyFont="1" applyFill="1" applyBorder="1" applyAlignment="1">
      <alignment vertical="center" wrapText="1"/>
    </xf>
    <xf numFmtId="0" fontId="106" fillId="0" borderId="143" xfId="0" applyFont="1" applyBorder="1" applyAlignment="1">
      <alignment horizontal="left" vertical="center" wrapText="1"/>
    </xf>
    <xf numFmtId="0" fontId="106" fillId="0" borderId="143" xfId="0" applyFont="1" applyBorder="1" applyAlignment="1">
      <alignment horizontal="left" indent="2"/>
    </xf>
    <xf numFmtId="0" fontId="106" fillId="0" borderId="143" xfId="0" applyNumberFormat="1" applyFont="1" applyFill="1" applyBorder="1" applyAlignment="1">
      <alignment vertical="center" wrapText="1"/>
    </xf>
    <xf numFmtId="0" fontId="106" fillId="0" borderId="143" xfId="0" applyNumberFormat="1" applyFont="1" applyFill="1" applyBorder="1" applyAlignment="1">
      <alignment horizontal="left" vertical="center" indent="1"/>
    </xf>
    <xf numFmtId="0" fontId="106" fillId="0" borderId="143" xfId="0" applyNumberFormat="1" applyFont="1" applyFill="1" applyBorder="1" applyAlignment="1">
      <alignment horizontal="left" vertical="center" wrapText="1" indent="1"/>
    </xf>
    <xf numFmtId="0" fontId="106" fillId="0" borderId="143" xfId="0" applyNumberFormat="1" applyFont="1" applyFill="1" applyBorder="1" applyAlignment="1">
      <alignment horizontal="right" vertical="center"/>
    </xf>
    <xf numFmtId="49" fontId="106" fillId="0" borderId="143" xfId="0" applyNumberFormat="1" applyFont="1" applyFill="1" applyBorder="1" applyAlignment="1">
      <alignment horizontal="right" vertical="center"/>
    </xf>
    <xf numFmtId="0" fontId="106" fillId="0" borderId="144" xfId="0" applyNumberFormat="1" applyFont="1" applyFill="1" applyBorder="1" applyAlignment="1">
      <alignment horizontal="left" vertical="top" wrapText="1"/>
    </xf>
    <xf numFmtId="49" fontId="106" fillId="0" borderId="143" xfId="0" applyNumberFormat="1" applyFont="1" applyFill="1" applyBorder="1" applyAlignment="1">
      <alignment vertical="top" wrapText="1"/>
    </xf>
    <xf numFmtId="49" fontId="106" fillId="0" borderId="143" xfId="0" applyNumberFormat="1" applyFont="1" applyFill="1" applyBorder="1" applyAlignment="1">
      <alignment horizontal="left" vertical="top" wrapText="1" indent="2"/>
    </xf>
    <xf numFmtId="49" fontId="106" fillId="0" borderId="143" xfId="0" applyNumberFormat="1" applyFont="1" applyFill="1" applyBorder="1" applyAlignment="1">
      <alignment horizontal="left" vertical="center" wrapText="1" indent="3"/>
    </xf>
    <xf numFmtId="49" fontId="106" fillId="0" borderId="143" xfId="0" applyNumberFormat="1" applyFont="1" applyFill="1" applyBorder="1" applyAlignment="1">
      <alignment horizontal="left" wrapText="1" indent="2"/>
    </xf>
    <xf numFmtId="49" fontId="106" fillId="0" borderId="143" xfId="0" applyNumberFormat="1" applyFont="1" applyFill="1" applyBorder="1" applyAlignment="1">
      <alignment horizontal="left" vertical="top" wrapText="1"/>
    </xf>
    <xf numFmtId="49" fontId="106" fillId="0" borderId="143" xfId="0" applyNumberFormat="1" applyFont="1" applyFill="1" applyBorder="1" applyAlignment="1">
      <alignment horizontal="left" wrapText="1" indent="3"/>
    </xf>
    <xf numFmtId="49" fontId="106" fillId="0" borderId="143" xfId="0" applyNumberFormat="1" applyFont="1" applyFill="1" applyBorder="1" applyAlignment="1">
      <alignment vertical="center"/>
    </xf>
    <xf numFmtId="0" fontId="106" fillId="0" borderId="143" xfId="0" applyFont="1" applyFill="1" applyBorder="1" applyAlignment="1">
      <alignment horizontal="left" vertical="center" wrapText="1"/>
    </xf>
    <xf numFmtId="49" fontId="106" fillId="0" borderId="143" xfId="0" applyNumberFormat="1" applyFont="1" applyFill="1" applyBorder="1" applyAlignment="1">
      <alignment horizontal="left" indent="3"/>
    </xf>
    <xf numFmtId="0" fontId="106" fillId="0" borderId="143" xfId="0" applyFont="1" applyBorder="1" applyAlignment="1">
      <alignment horizontal="left" indent="1"/>
    </xf>
    <xf numFmtId="0" fontId="106" fillId="0" borderId="143" xfId="0" applyNumberFormat="1" applyFont="1" applyFill="1" applyBorder="1" applyAlignment="1">
      <alignment horizontal="left" vertical="center" wrapText="1"/>
    </xf>
    <xf numFmtId="0" fontId="106" fillId="0" borderId="143" xfId="0" applyFont="1" applyFill="1" applyBorder="1" applyAlignment="1">
      <alignment horizontal="left" wrapText="1" indent="2"/>
    </xf>
    <xf numFmtId="0" fontId="106" fillId="0" borderId="143" xfId="0" applyFont="1" applyBorder="1" applyAlignment="1">
      <alignment horizontal="left" vertical="top" wrapText="1"/>
    </xf>
    <xf numFmtId="0" fontId="105" fillId="0" borderId="7" xfId="0" applyFont="1" applyBorder="1" applyAlignment="1">
      <alignment wrapText="1"/>
    </xf>
    <xf numFmtId="0" fontId="106" fillId="0" borderId="143" xfId="0" applyFont="1" applyBorder="1" applyAlignment="1">
      <alignment horizontal="left" vertical="top" wrapText="1" indent="2"/>
    </xf>
    <xf numFmtId="0" fontId="106" fillId="0" borderId="143" xfId="0" applyFont="1" applyBorder="1" applyAlignment="1">
      <alignment horizontal="left" wrapText="1"/>
    </xf>
    <xf numFmtId="0" fontId="106" fillId="0" borderId="143" xfId="12672" applyFont="1" applyFill="1" applyBorder="1" applyAlignment="1">
      <alignment horizontal="left" vertical="center" wrapText="1" indent="2"/>
    </xf>
    <xf numFmtId="0" fontId="106" fillId="0" borderId="143" xfId="0" applyFont="1" applyBorder="1" applyAlignment="1">
      <alignment horizontal="left" wrapText="1" indent="2"/>
    </xf>
    <xf numFmtId="0" fontId="106" fillId="0" borderId="143" xfId="0" applyFont="1" applyBorder="1" applyAlignment="1">
      <alignment wrapText="1"/>
    </xf>
    <xf numFmtId="0" fontId="106" fillId="0" borderId="143" xfId="0" applyFont="1" applyBorder="1"/>
    <xf numFmtId="0" fontId="106" fillId="0" borderId="143" xfId="12672" applyFont="1" applyFill="1" applyBorder="1" applyAlignment="1">
      <alignment horizontal="left" vertical="center" wrapText="1"/>
    </xf>
    <xf numFmtId="0" fontId="105" fillId="0" borderId="143" xfId="0" applyFont="1" applyBorder="1" applyAlignment="1">
      <alignment wrapText="1"/>
    </xf>
    <xf numFmtId="0" fontId="106" fillId="0" borderId="145" xfId="0" applyNumberFormat="1" applyFont="1" applyFill="1" applyBorder="1" applyAlignment="1">
      <alignment horizontal="left" vertical="center" wrapText="1"/>
    </xf>
    <xf numFmtId="0" fontId="106" fillId="3" borderId="143" xfId="5" applyNumberFormat="1" applyFont="1" applyFill="1" applyBorder="1" applyAlignment="1" applyProtection="1">
      <alignment horizontal="right" vertical="center"/>
      <protection locked="0"/>
    </xf>
    <xf numFmtId="2" fontId="106" fillId="3" borderId="143" xfId="5" applyNumberFormat="1" applyFont="1" applyFill="1" applyBorder="1" applyAlignment="1" applyProtection="1">
      <alignment horizontal="right" vertical="center"/>
      <protection locked="0"/>
    </xf>
    <xf numFmtId="0" fontId="106" fillId="0" borderId="143" xfId="0" applyNumberFormat="1" applyFont="1" applyFill="1" applyBorder="1" applyAlignment="1">
      <alignment vertical="center"/>
    </xf>
    <xf numFmtId="0" fontId="106" fillId="0" borderId="145" xfId="13" applyFont="1" applyFill="1" applyBorder="1" applyAlignment="1" applyProtection="1">
      <alignment horizontal="left" vertical="top" wrapText="1"/>
      <protection locked="0"/>
    </xf>
    <xf numFmtId="0" fontId="106" fillId="0" borderId="146" xfId="13" applyFont="1" applyFill="1" applyBorder="1" applyAlignment="1" applyProtection="1">
      <alignment horizontal="left" vertical="top" wrapText="1"/>
      <protection locked="0"/>
    </xf>
    <xf numFmtId="0" fontId="106" fillId="0" borderId="144" xfId="0" applyFont="1" applyFill="1" applyBorder="1" applyAlignment="1">
      <alignment vertical="center" wrapText="1"/>
    </xf>
    <xf numFmtId="0" fontId="125" fillId="0" borderId="0" xfId="0" applyFont="1" applyBorder="1" applyAlignment="1">
      <alignment horizontal="left" indent="2"/>
    </xf>
    <xf numFmtId="0" fontId="116" fillId="0" borderId="0" xfId="0" applyNumberFormat="1" applyFont="1" applyFill="1" applyBorder="1" applyAlignment="1">
      <alignment horizontal="left" vertical="center" indent="1"/>
    </xf>
    <xf numFmtId="0" fontId="116" fillId="0" borderId="0" xfId="0" applyNumberFormat="1" applyFont="1" applyFill="1" applyBorder="1" applyAlignment="1">
      <alignment vertical="center" wrapText="1"/>
    </xf>
    <xf numFmtId="0" fontId="116" fillId="0" borderId="0" xfId="0" applyFont="1" applyFill="1" applyBorder="1" applyAlignment="1">
      <alignment vertical="center" wrapText="1"/>
    </xf>
    <xf numFmtId="0" fontId="127" fillId="0" borderId="0" xfId="0" applyNumberFormat="1" applyFont="1" applyFill="1" applyBorder="1" applyAlignment="1">
      <alignment horizontal="left" vertical="center" wrapText="1" readingOrder="1"/>
    </xf>
    <xf numFmtId="0" fontId="125" fillId="0" borderId="0" xfId="0" applyFont="1" applyBorder="1" applyAlignment="1">
      <alignment horizontal="left" vertical="center" wrapText="1"/>
    </xf>
    <xf numFmtId="0" fontId="116" fillId="0" borderId="0" xfId="0" applyFont="1" applyFill="1" applyBorder="1" applyAlignment="1">
      <alignment horizontal="left" vertical="center" wrapText="1"/>
    </xf>
    <xf numFmtId="0" fontId="106" fillId="0" borderId="144" xfId="0" applyFont="1" applyBorder="1" applyAlignment="1">
      <alignment horizontal="left" indent="2"/>
    </xf>
    <xf numFmtId="0" fontId="106" fillId="0" borderId="131" xfId="0" applyNumberFormat="1" applyFont="1" applyFill="1" applyBorder="1" applyAlignment="1">
      <alignment horizontal="left" vertical="center" wrapText="1" readingOrder="1"/>
    </xf>
    <xf numFmtId="0" fontId="106" fillId="0" borderId="143"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6" fillId="37" borderId="61" xfId="20" applyBorder="1"/>
    <xf numFmtId="193" fontId="4" fillId="0" borderId="153" xfId="0" applyNumberFormat="1" applyFont="1" applyFill="1" applyBorder="1" applyAlignment="1" applyProtection="1">
      <alignment vertical="center" wrapText="1"/>
      <protection locked="0"/>
    </xf>
    <xf numFmtId="193" fontId="4" fillId="0" borderId="143" xfId="0" applyNumberFormat="1" applyFont="1" applyFill="1" applyBorder="1" applyAlignment="1" applyProtection="1">
      <alignment vertical="center" wrapText="1"/>
      <protection locked="0"/>
    </xf>
    <xf numFmtId="193" fontId="4" fillId="0" borderId="152" xfId="0" applyNumberFormat="1" applyFont="1" applyFill="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10" fontId="4" fillId="0" borderId="143" xfId="20961" applyNumberFormat="1" applyFont="1" applyBorder="1" applyAlignment="1" applyProtection="1">
      <alignment vertical="center" wrapText="1"/>
      <protection locked="0"/>
    </xf>
    <xf numFmtId="10" fontId="4" fillId="0" borderId="152" xfId="20961" applyNumberFormat="1" applyFont="1" applyBorder="1" applyAlignment="1" applyProtection="1">
      <alignment vertical="center" wrapText="1"/>
      <protection locked="0"/>
    </xf>
    <xf numFmtId="193" fontId="17" fillId="2" borderId="153" xfId="0" applyNumberFormat="1" applyFont="1" applyFill="1" applyBorder="1" applyAlignment="1" applyProtection="1">
      <alignment vertical="center"/>
      <protection locked="0"/>
    </xf>
    <xf numFmtId="193" fontId="17" fillId="2" borderId="143" xfId="0" applyNumberFormat="1" applyFont="1" applyFill="1" applyBorder="1" applyAlignment="1" applyProtection="1">
      <alignment vertical="center"/>
      <protection locked="0"/>
    </xf>
    <xf numFmtId="193" fontId="17" fillId="2" borderId="152" xfId="0" applyNumberFormat="1" applyFont="1" applyFill="1" applyBorder="1" applyAlignment="1" applyProtection="1">
      <alignment vertical="center"/>
      <protection locked="0"/>
    </xf>
    <xf numFmtId="193" fontId="9" fillId="2" borderId="153" xfId="0" applyNumberFormat="1" applyFont="1" applyFill="1" applyBorder="1" applyAlignment="1" applyProtection="1">
      <alignment vertical="center"/>
      <protection locked="0"/>
    </xf>
    <xf numFmtId="193" fontId="9" fillId="2" borderId="143" xfId="0" applyNumberFormat="1" applyFont="1" applyFill="1" applyBorder="1" applyAlignment="1" applyProtection="1">
      <alignment vertical="center"/>
      <protection locked="0"/>
    </xf>
    <xf numFmtId="193" fontId="9" fillId="2" borderId="152"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44" xfId="0" applyNumberFormat="1" applyFont="1" applyFill="1" applyBorder="1" applyAlignment="1" applyProtection="1">
      <alignment vertical="center"/>
      <protection locked="0"/>
    </xf>
    <xf numFmtId="0" fontId="11" fillId="0" borderId="95" xfId="17" applyFill="1" applyBorder="1" applyAlignment="1" applyProtection="1">
      <alignment horizontal="left" vertical="top" wrapText="1"/>
    </xf>
    <xf numFmtId="0" fontId="106" fillId="0" borderId="0" xfId="0" applyFont="1" applyFill="1" applyBorder="1" applyAlignment="1">
      <alignment wrapText="1"/>
    </xf>
    <xf numFmtId="10" fontId="9" fillId="2" borderId="143" xfId="20961" applyNumberFormat="1" applyFont="1" applyFill="1" applyBorder="1" applyAlignment="1" applyProtection="1">
      <alignment vertical="center"/>
      <protection locked="0"/>
    </xf>
    <xf numFmtId="10" fontId="17" fillId="2" borderId="143" xfId="20961" applyNumberFormat="1" applyFont="1" applyFill="1" applyBorder="1" applyAlignment="1" applyProtection="1">
      <alignment vertical="center"/>
      <protection locked="0"/>
    </xf>
    <xf numFmtId="10" fontId="17" fillId="2" borderId="152" xfId="20961" applyNumberFormat="1" applyFont="1" applyFill="1" applyBorder="1" applyAlignment="1" applyProtection="1">
      <alignment vertical="center"/>
      <protection locked="0"/>
    </xf>
    <xf numFmtId="10" fontId="9" fillId="2" borderId="152" xfId="20961" applyNumberFormat="1" applyFont="1" applyFill="1" applyBorder="1" applyAlignment="1" applyProtection="1">
      <alignment vertical="center"/>
      <protection locked="0"/>
    </xf>
    <xf numFmtId="10" fontId="17" fillId="2" borderId="150" xfId="20961" applyNumberFormat="1" applyFont="1" applyFill="1" applyBorder="1" applyAlignment="1" applyProtection="1">
      <alignment vertical="center"/>
      <protection locked="0"/>
    </xf>
    <xf numFmtId="10" fontId="17" fillId="2" borderId="149" xfId="20961" applyNumberFormat="1" applyFont="1" applyFill="1" applyBorder="1" applyAlignment="1" applyProtection="1">
      <alignment vertical="center"/>
      <protection locked="0"/>
    </xf>
    <xf numFmtId="10" fontId="9" fillId="2" borderId="95" xfId="20961" applyNumberFormat="1" applyFont="1" applyFill="1" applyBorder="1" applyAlignment="1" applyProtection="1">
      <alignment vertical="center"/>
      <protection locked="0"/>
    </xf>
    <xf numFmtId="10" fontId="17" fillId="2" borderId="95" xfId="20961" applyNumberFormat="1" applyFont="1" applyFill="1" applyBorder="1" applyAlignment="1" applyProtection="1">
      <alignment vertical="center"/>
      <protection locked="0"/>
    </xf>
    <xf numFmtId="10" fontId="17" fillId="2" borderId="109" xfId="20961" applyNumberFormat="1" applyFont="1" applyFill="1" applyBorder="1" applyAlignment="1" applyProtection="1">
      <alignment vertical="center"/>
      <protection locked="0"/>
    </xf>
    <xf numFmtId="10" fontId="26" fillId="37" borderId="0" xfId="20961" applyNumberFormat="1" applyFont="1" applyFill="1" applyBorder="1"/>
    <xf numFmtId="10" fontId="26" fillId="37" borderId="90" xfId="20961" applyNumberFormat="1" applyFont="1" applyFill="1" applyBorder="1"/>
    <xf numFmtId="10" fontId="9" fillId="2" borderId="109"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17" fillId="2" borderId="24" xfId="20961" applyNumberFormat="1" applyFont="1" applyFill="1" applyBorder="1" applyAlignment="1" applyProtection="1">
      <alignment vertical="center"/>
      <protection locked="0"/>
    </xf>
    <xf numFmtId="10" fontId="17" fillId="2" borderId="151" xfId="20961" applyNumberFormat="1" applyFont="1" applyFill="1" applyBorder="1" applyAlignment="1" applyProtection="1">
      <alignment vertical="center"/>
      <protection locked="0"/>
    </xf>
    <xf numFmtId="10" fontId="9" fillId="2" borderId="153" xfId="20961" applyNumberFormat="1" applyFont="1" applyFill="1" applyBorder="1" applyAlignment="1" applyProtection="1">
      <alignment vertical="center"/>
      <protection locked="0"/>
    </xf>
    <xf numFmtId="10" fontId="17" fillId="2" borderId="153" xfId="20961" applyNumberFormat="1" applyFont="1" applyFill="1" applyBorder="1" applyAlignment="1" applyProtection="1">
      <alignment vertical="center"/>
      <protection locked="0"/>
    </xf>
    <xf numFmtId="10" fontId="26" fillId="37" borderId="61" xfId="20961" applyNumberFormat="1" applyFont="1" applyFill="1" applyBorder="1"/>
    <xf numFmtId="0" fontId="143" fillId="70" borderId="143" xfId="0" applyFont="1" applyFill="1" applyBorder="1" applyAlignment="1" applyProtection="1">
      <alignment horizontal="right"/>
      <protection locked="0"/>
    </xf>
    <xf numFmtId="0" fontId="102" fillId="0" borderId="143" xfId="0" applyFont="1" applyBorder="1" applyAlignment="1">
      <alignment horizontal="right"/>
    </xf>
    <xf numFmtId="43" fontId="0" fillId="0" borderId="0" xfId="7" applyFont="1"/>
    <xf numFmtId="164" fontId="7" fillId="0" borderId="0" xfId="7" applyNumberFormat="1" applyFont="1"/>
    <xf numFmtId="164" fontId="4" fillId="0" borderId="0" xfId="7" applyNumberFormat="1" applyFont="1"/>
    <xf numFmtId="164" fontId="0" fillId="0" borderId="0" xfId="7" applyNumberFormat="1" applyFont="1"/>
    <xf numFmtId="164" fontId="7" fillId="0" borderId="0" xfId="7" applyNumberFormat="1" applyFont="1" applyBorder="1"/>
    <xf numFmtId="164" fontId="4" fillId="0" borderId="0" xfId="7" applyNumberFormat="1" applyFont="1" applyBorder="1"/>
    <xf numFmtId="164" fontId="0" fillId="0" borderId="0" xfId="7" applyNumberFormat="1" applyFont="1" applyBorder="1"/>
    <xf numFmtId="164" fontId="9" fillId="0" borderId="95" xfId="7" applyNumberFormat="1" applyFont="1" applyFill="1" applyBorder="1" applyAlignment="1" applyProtection="1">
      <alignment horizontal="center" vertical="center" wrapText="1"/>
    </xf>
    <xf numFmtId="164" fontId="0" fillId="0" borderId="95" xfId="7" applyNumberFormat="1" applyFont="1" applyBorder="1"/>
    <xf numFmtId="164" fontId="0" fillId="36" borderId="95" xfId="7" applyNumberFormat="1" applyFont="1" applyFill="1" applyBorder="1"/>
    <xf numFmtId="164" fontId="0" fillId="0" borderId="95" xfId="7" applyNumberFormat="1" applyFont="1" applyBorder="1" applyAlignment="1">
      <alignment vertical="center"/>
    </xf>
    <xf numFmtId="164" fontId="0" fillId="36" borderId="95" xfId="7" applyNumberFormat="1" applyFont="1" applyFill="1" applyBorder="1" applyAlignment="1">
      <alignment vertical="center"/>
    </xf>
    <xf numFmtId="164" fontId="0" fillId="0" borderId="135" xfId="7" applyNumberFormat="1" applyFont="1" applyBorder="1"/>
    <xf numFmtId="164" fontId="0" fillId="36" borderId="135" xfId="7" applyNumberFormat="1" applyFont="1" applyFill="1" applyBorder="1"/>
    <xf numFmtId="164" fontId="0" fillId="0" borderId="0" xfId="0" applyNumberFormat="1"/>
    <xf numFmtId="164" fontId="9" fillId="0" borderId="135" xfId="7" applyNumberFormat="1" applyFont="1" applyFill="1" applyBorder="1" applyAlignment="1" applyProtection="1">
      <alignment horizontal="center" vertical="center" wrapText="1"/>
    </xf>
    <xf numFmtId="164" fontId="0" fillId="0" borderId="135" xfId="7" applyNumberFormat="1" applyFont="1" applyBorder="1" applyProtection="1"/>
    <xf numFmtId="164" fontId="9" fillId="0" borderId="109" xfId="7" applyNumberFormat="1" applyFont="1" applyFill="1" applyBorder="1" applyAlignment="1" applyProtection="1">
      <alignment horizontal="center" vertical="center" wrapText="1"/>
    </xf>
    <xf numFmtId="164" fontId="9" fillId="0" borderId="135" xfId="7" applyNumberFormat="1" applyFont="1" applyFill="1" applyBorder="1" applyAlignment="1" applyProtection="1">
      <alignment horizontal="right"/>
    </xf>
    <xf numFmtId="164" fontId="9" fillId="36" borderId="135" xfId="7" applyNumberFormat="1" applyFont="1" applyFill="1" applyBorder="1" applyAlignment="1" applyProtection="1">
      <alignment horizontal="right"/>
    </xf>
    <xf numFmtId="164" fontId="9" fillId="36" borderId="109" xfId="7" applyNumberFormat="1" applyFont="1" applyFill="1" applyBorder="1" applyAlignment="1" applyProtection="1">
      <alignment horizontal="right"/>
    </xf>
    <xf numFmtId="164" fontId="9" fillId="0" borderId="0" xfId="7" applyNumberFormat="1" applyFont="1" applyFill="1" applyBorder="1" applyAlignment="1" applyProtection="1">
      <alignment horizontal="right"/>
    </xf>
    <xf numFmtId="0" fontId="9" fillId="0" borderId="153" xfId="0" applyFont="1" applyBorder="1" applyAlignment="1">
      <alignment vertical="center"/>
    </xf>
    <xf numFmtId="0" fontId="13" fillId="0" borderId="143" xfId="0" applyFont="1" applyBorder="1" applyAlignment="1">
      <alignment wrapText="1"/>
    </xf>
    <xf numFmtId="10" fontId="4" fillId="0" borderId="21" xfId="20961" applyNumberFormat="1" applyFont="1" applyBorder="1"/>
    <xf numFmtId="10" fontId="4" fillId="0" borderId="109" xfId="20961" applyNumberFormat="1" applyFont="1" applyBorder="1" applyAlignment="1"/>
    <xf numFmtId="10" fontId="4" fillId="0" borderId="24" xfId="20961" applyNumberFormat="1" applyFont="1" applyBorder="1" applyAlignment="1"/>
    <xf numFmtId="43" fontId="0" fillId="0" borderId="0" xfId="0" applyNumberFormat="1" applyFont="1" applyFill="1"/>
    <xf numFmtId="164" fontId="9" fillId="0" borderId="0" xfId="7" applyNumberFormat="1" applyFont="1" applyFill="1" applyBorder="1" applyAlignment="1" applyProtection="1"/>
    <xf numFmtId="164" fontId="7" fillId="3" borderId="18" xfId="7" applyNumberFormat="1" applyFont="1" applyFill="1" applyBorder="1" applyAlignment="1" applyProtection="1">
      <alignment horizontal="center" vertical="center"/>
      <protection locked="0"/>
    </xf>
    <xf numFmtId="164" fontId="7" fillId="36" borderId="20" xfId="7" applyNumberFormat="1" applyFont="1" applyFill="1" applyBorder="1" applyAlignment="1" applyProtection="1">
      <alignment vertical="top"/>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wrapText="1"/>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164" fontId="7" fillId="0" borderId="95" xfId="7" applyNumberFormat="1" applyFont="1" applyFill="1" applyBorder="1" applyAlignment="1">
      <alignment horizontal="left" vertical="center" wrapText="1"/>
    </xf>
    <xf numFmtId="164" fontId="109" fillId="0" borderId="95" xfId="7" applyNumberFormat="1" applyFont="1" applyFill="1" applyBorder="1" applyAlignment="1">
      <alignment horizontal="left" vertical="center" wrapText="1"/>
    </xf>
    <xf numFmtId="10" fontId="4" fillId="0" borderId="0" xfId="0" applyNumberFormat="1" applyFont="1" applyFill="1" applyAlignment="1">
      <alignment horizontal="left" vertical="center"/>
    </xf>
    <xf numFmtId="164" fontId="23" fillId="0" borderId="0" xfId="7" applyNumberFormat="1" applyFont="1"/>
    <xf numFmtId="0" fontId="9" fillId="0" borderId="0" xfId="11" applyFont="1"/>
    <xf numFmtId="0" fontId="18" fillId="0" borderId="0" xfId="0" applyFont="1" applyAlignment="1" applyProtection="1">
      <alignment horizontal="right"/>
      <protection locked="0"/>
    </xf>
    <xf numFmtId="0" fontId="4" fillId="0" borderId="58" xfId="0" applyFont="1" applyBorder="1" applyAlignment="1">
      <alignment horizontal="center" vertical="center" wrapText="1"/>
    </xf>
    <xf numFmtId="0" fontId="4" fillId="0" borderId="6" xfId="0" applyFont="1" applyBorder="1" applyAlignment="1">
      <alignment horizontal="center" vertical="center" wrapText="1"/>
    </xf>
    <xf numFmtId="193" fontId="22" fillId="0" borderId="158" xfId="0" applyNumberFormat="1" applyFont="1" applyBorder="1" applyAlignment="1">
      <alignment horizontal="center" vertical="center"/>
    </xf>
    <xf numFmtId="167" fontId="23" fillId="0" borderId="159" xfId="0" applyNumberFormat="1" applyFont="1" applyBorder="1" applyAlignment="1">
      <alignment horizontal="center"/>
    </xf>
    <xf numFmtId="167" fontId="18" fillId="0" borderId="57" xfId="0" applyNumberFormat="1" applyFont="1" applyBorder="1" applyAlignment="1">
      <alignment horizontal="center"/>
    </xf>
    <xf numFmtId="167" fontId="22" fillId="0" borderId="55" xfId="0" applyNumberFormat="1" applyFont="1" applyBorder="1" applyAlignment="1">
      <alignment horizontal="center"/>
    </xf>
    <xf numFmtId="193" fontId="22" fillId="0" borderId="14" xfId="0" applyNumberFormat="1" applyFont="1" applyBorder="1" applyAlignment="1">
      <alignment horizontal="center" vertical="center"/>
    </xf>
    <xf numFmtId="167" fontId="23" fillId="0" borderId="143" xfId="0" applyNumberFormat="1" applyFont="1" applyBorder="1" applyAlignment="1">
      <alignment horizontal="center"/>
    </xf>
    <xf numFmtId="0" fontId="23" fillId="0" borderId="143" xfId="0" applyFont="1" applyBorder="1"/>
    <xf numFmtId="0" fontId="22" fillId="0" borderId="143" xfId="0" applyFont="1" applyBorder="1" applyAlignment="1">
      <alignment horizontal="center" vertical="center"/>
    </xf>
    <xf numFmtId="0" fontId="23" fillId="0" borderId="143" xfId="0" applyFont="1" applyBorder="1" applyAlignment="1">
      <alignment horizontal="center" vertical="center"/>
    </xf>
    <xf numFmtId="43" fontId="144" fillId="0" borderId="0" xfId="7" applyFont="1" applyAlignment="1">
      <alignment horizontal="center" wrapText="1"/>
    </xf>
    <xf numFmtId="43" fontId="19" fillId="84" borderId="56" xfId="7" applyFont="1" applyFill="1" applyBorder="1" applyAlignment="1">
      <alignment horizontal="center"/>
    </xf>
    <xf numFmtId="43" fontId="23" fillId="0" borderId="143" xfId="7" applyFont="1" applyBorder="1" applyAlignment="1"/>
    <xf numFmtId="193" fontId="19" fillId="0" borderId="13" xfId="0" applyNumberFormat="1" applyFont="1" applyBorder="1" applyAlignment="1">
      <alignment horizontal="center" vertical="center"/>
    </xf>
    <xf numFmtId="164" fontId="4" fillId="0" borderId="3"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64" fontId="4" fillId="0" borderId="19" xfId="7" applyNumberFormat="1" applyFont="1" applyBorder="1" applyAlignment="1"/>
    <xf numFmtId="165" fontId="9" fillId="3" borderId="3" xfId="20961" applyNumberFormat="1" applyFont="1" applyFill="1" applyBorder="1" applyProtection="1">
      <protection locked="0"/>
    </xf>
    <xf numFmtId="164" fontId="9" fillId="3" borderId="3" xfId="7" applyNumberFormat="1" applyFont="1" applyFill="1" applyBorder="1" applyProtection="1">
      <protection locked="0"/>
    </xf>
    <xf numFmtId="164" fontId="9" fillId="3" borderId="23" xfId="7" applyNumberFormat="1" applyFont="1" applyFill="1" applyBorder="1" applyProtection="1">
      <protection locked="0"/>
    </xf>
    <xf numFmtId="10" fontId="113" fillId="79" borderId="95" xfId="20961" applyNumberFormat="1" applyFont="1" applyFill="1" applyBorder="1" applyAlignment="1" applyProtection="1">
      <alignment horizontal="right" vertical="center"/>
    </xf>
    <xf numFmtId="164" fontId="117" fillId="0" borderId="0" xfId="7" applyNumberFormat="1" applyFont="1"/>
    <xf numFmtId="164" fontId="120" fillId="0" borderId="135" xfId="7" applyNumberFormat="1" applyFont="1" applyBorder="1" applyAlignment="1">
      <alignment horizontal="center" vertical="center" wrapText="1"/>
    </xf>
    <xf numFmtId="164" fontId="120" fillId="0" borderId="135" xfId="7" applyNumberFormat="1" applyFont="1" applyFill="1" applyBorder="1" applyAlignment="1">
      <alignment horizontal="center" vertical="center" wrapText="1"/>
    </xf>
    <xf numFmtId="164" fontId="120" fillId="0" borderId="135" xfId="7" applyNumberFormat="1" applyFont="1" applyBorder="1"/>
    <xf numFmtId="164" fontId="116" fillId="0" borderId="143" xfId="7" applyNumberFormat="1" applyFont="1" applyBorder="1"/>
    <xf numFmtId="164" fontId="119" fillId="0" borderId="143" xfId="7" applyNumberFormat="1" applyFont="1" applyBorder="1"/>
    <xf numFmtId="43" fontId="117" fillId="0" borderId="0" xfId="0" applyNumberFormat="1" applyFont="1"/>
    <xf numFmtId="164" fontId="116" fillId="36" borderId="143" xfId="7" applyNumberFormat="1" applyFont="1" applyFill="1" applyBorder="1"/>
    <xf numFmtId="164" fontId="117" fillId="0" borderId="0" xfId="0" applyNumberFormat="1" applyFont="1"/>
    <xf numFmtId="164" fontId="117" fillId="0" borderId="143" xfId="7" applyNumberFormat="1" applyFont="1" applyBorder="1"/>
    <xf numFmtId="164" fontId="120" fillId="0" borderId="143" xfId="7" applyNumberFormat="1" applyFont="1" applyBorder="1"/>
    <xf numFmtId="164" fontId="116" fillId="80" borderId="143" xfId="7" applyNumberFormat="1" applyFont="1" applyFill="1" applyBorder="1"/>
    <xf numFmtId="164" fontId="119" fillId="83" borderId="143" xfId="7" applyNumberFormat="1" applyFont="1" applyFill="1" applyBorder="1"/>
    <xf numFmtId="164" fontId="116" fillId="0" borderId="0" xfId="0" applyNumberFormat="1" applyFont="1"/>
    <xf numFmtId="164" fontId="116" fillId="0" borderId="143" xfId="7" applyNumberFormat="1" applyFont="1" applyBorder="1" applyAlignment="1">
      <alignment horizontal="left" indent="1"/>
    </xf>
    <xf numFmtId="164" fontId="119" fillId="0" borderId="67" xfId="7" applyNumberFormat="1" applyFont="1" applyBorder="1"/>
    <xf numFmtId="164" fontId="116" fillId="81" borderId="143" xfId="7" applyNumberFormat="1" applyFont="1" applyFill="1" applyBorder="1"/>
    <xf numFmtId="164" fontId="116" fillId="81" borderId="152" xfId="7" applyNumberFormat="1" applyFont="1" applyFill="1" applyBorder="1"/>
    <xf numFmtId="164" fontId="116" fillId="0" borderId="0" xfId="7" applyNumberFormat="1" applyFont="1"/>
    <xf numFmtId="164" fontId="116" fillId="0" borderId="143" xfId="7" applyNumberFormat="1" applyFont="1" applyFill="1" applyBorder="1" applyAlignment="1">
      <alignment horizontal="left" vertical="center" wrapText="1"/>
    </xf>
    <xf numFmtId="164" fontId="121" fillId="0" borderId="143" xfId="7" applyNumberFormat="1" applyFont="1" applyBorder="1"/>
    <xf numFmtId="9" fontId="121" fillId="0" borderId="143" xfId="20961" applyFont="1" applyBorder="1"/>
    <xf numFmtId="10" fontId="7" fillId="0" borderId="95" xfId="20961" applyNumberFormat="1" applyFont="1" applyFill="1" applyBorder="1" applyAlignment="1" applyProtection="1">
      <alignment vertical="center" wrapText="1"/>
      <protection locked="0"/>
    </xf>
    <xf numFmtId="164" fontId="4" fillId="0" borderId="3" xfId="7" applyNumberFormat="1" applyFont="1" applyBorder="1"/>
    <xf numFmtId="0" fontId="7" fillId="0" borderId="143" xfId="13" applyFont="1" applyFill="1" applyBorder="1" applyAlignment="1" applyProtection="1">
      <alignment wrapText="1"/>
      <protection locked="0"/>
    </xf>
    <xf numFmtId="0" fontId="7" fillId="0" borderId="3" xfId="13" applyFont="1" applyFill="1" applyBorder="1" applyAlignment="1" applyProtection="1">
      <alignment vertical="center" wrapText="1"/>
      <protection locked="0"/>
    </xf>
    <xf numFmtId="164" fontId="117" fillId="0" borderId="135" xfId="7" applyNumberFormat="1" applyFont="1" applyBorder="1"/>
    <xf numFmtId="164" fontId="26" fillId="37" borderId="0" xfId="7" applyNumberFormat="1" applyFont="1" applyFill="1" applyBorder="1"/>
    <xf numFmtId="164" fontId="4" fillId="3" borderId="93" xfId="7" applyNumberFormat="1" applyFont="1" applyFill="1" applyBorder="1" applyAlignment="1">
      <alignment vertical="center"/>
    </xf>
    <xf numFmtId="164" fontId="4" fillId="3" borderId="21" xfId="7" applyNumberFormat="1" applyFont="1" applyFill="1" applyBorder="1" applyAlignment="1">
      <alignment vertical="center"/>
    </xf>
    <xf numFmtId="164" fontId="26" fillId="37" borderId="54" xfId="7" applyNumberFormat="1" applyFont="1" applyFill="1" applyBorder="1"/>
    <xf numFmtId="164" fontId="26" fillId="37" borderId="25" xfId="7" applyNumberFormat="1" applyFont="1" applyFill="1" applyBorder="1"/>
    <xf numFmtId="164" fontId="26" fillId="37" borderId="106" xfId="7" applyNumberFormat="1" applyFont="1" applyFill="1" applyBorder="1"/>
    <xf numFmtId="164" fontId="26" fillId="37" borderId="97" xfId="7" applyNumberFormat="1" applyFont="1" applyFill="1" applyBorder="1"/>
    <xf numFmtId="164" fontId="26" fillId="37" borderId="29" xfId="7" applyNumberFormat="1" applyFont="1" applyFill="1" applyBorder="1"/>
    <xf numFmtId="10" fontId="4" fillId="0" borderId="95" xfId="20961" applyNumberFormat="1" applyFont="1" applyFill="1" applyBorder="1" applyAlignment="1">
      <alignment vertical="center"/>
    </xf>
    <xf numFmtId="164" fontId="7" fillId="0" borderId="95" xfId="7" applyNumberFormat="1" applyFont="1" applyFill="1" applyBorder="1" applyAlignment="1" applyProtection="1">
      <alignment vertical="center" wrapText="1"/>
      <protection locked="0"/>
    </xf>
    <xf numFmtId="0" fontId="9" fillId="0" borderId="146" xfId="0" applyFont="1" applyBorder="1" applyAlignment="1">
      <alignment wrapText="1"/>
    </xf>
    <xf numFmtId="0" fontId="9" fillId="0" borderId="152" xfId="0" applyFont="1" applyBorder="1"/>
    <xf numFmtId="164" fontId="4" fillId="0" borderId="95" xfId="7" applyNumberFormat="1" applyFont="1" applyFill="1" applyBorder="1" applyAlignment="1">
      <alignment horizontal="center"/>
    </xf>
    <xf numFmtId="164" fontId="4" fillId="0" borderId="95" xfId="7" applyNumberFormat="1" applyFont="1" applyBorder="1" applyAlignment="1">
      <alignment horizontal="center"/>
    </xf>
    <xf numFmtId="164" fontId="4" fillId="3" borderId="0" xfId="7" applyNumberFormat="1" applyFont="1" applyFill="1" applyBorder="1" applyAlignment="1">
      <alignment horizontal="center"/>
    </xf>
    <xf numFmtId="164" fontId="4" fillId="3" borderId="90" xfId="7" applyNumberFormat="1" applyFont="1" applyFill="1" applyBorder="1" applyAlignment="1">
      <alignment horizontal="center" vertical="center" wrapText="1"/>
    </xf>
    <xf numFmtId="164" fontId="26" fillId="37" borderId="95" xfId="7" applyNumberFormat="1" applyFont="1" applyFill="1" applyBorder="1"/>
    <xf numFmtId="164" fontId="26" fillId="37" borderId="112" xfId="7" applyNumberFormat="1" applyFont="1" applyFill="1" applyBorder="1"/>
    <xf numFmtId="10" fontId="6" fillId="0" borderId="24" xfId="7" applyNumberFormat="1" applyFont="1" applyBorder="1"/>
    <xf numFmtId="0" fontId="104" fillId="0" borderId="64" xfId="0" applyFont="1" applyBorder="1" applyAlignment="1">
      <alignment horizontal="left" vertical="center" wrapText="1"/>
    </xf>
    <xf numFmtId="0" fontId="104" fillId="0" borderId="63" xfId="0" applyFont="1" applyBorder="1" applyAlignment="1">
      <alignment horizontal="left" vertical="center" wrapText="1"/>
    </xf>
    <xf numFmtId="0" fontId="141" fillId="0" borderId="156" xfId="0" applyFont="1" applyBorder="1" applyAlignment="1">
      <alignment horizontal="center" vertical="center"/>
    </xf>
    <xf numFmtId="0" fontId="141" fillId="0" borderId="29" xfId="0" applyFont="1" applyBorder="1" applyAlignment="1">
      <alignment horizontal="center" vertical="center"/>
    </xf>
    <xf numFmtId="0" fontId="141" fillId="0" borderId="157" xfId="0" applyFont="1" applyBorder="1" applyAlignment="1">
      <alignment horizontal="center" vertical="center"/>
    </xf>
    <xf numFmtId="0" fontId="142" fillId="0" borderId="156" xfId="0" applyFont="1" applyBorder="1" applyAlignment="1">
      <alignment horizontal="center" wrapText="1"/>
    </xf>
    <xf numFmtId="0" fontId="142" fillId="0" borderId="29" xfId="0" applyFont="1" applyBorder="1" applyAlignment="1">
      <alignment horizontal="center" wrapText="1"/>
    </xf>
    <xf numFmtId="0" fontId="142" fillId="0" borderId="157" xfId="0" applyFont="1" applyBorder="1" applyAlignment="1">
      <alignment horizontal="center" wrapText="1"/>
    </xf>
    <xf numFmtId="164" fontId="0" fillId="0" borderId="96" xfId="7" applyNumberFormat="1" applyFont="1" applyBorder="1" applyAlignment="1">
      <alignment horizontal="center"/>
    </xf>
    <xf numFmtId="164" fontId="0" fillId="0" borderId="93" xfId="7" applyNumberFormat="1" applyFont="1" applyBorder="1" applyAlignment="1">
      <alignment horizontal="center"/>
    </xf>
    <xf numFmtId="164" fontId="0" fillId="0" borderId="94" xfId="7" applyNumberFormat="1" applyFont="1" applyBorder="1" applyAlignment="1">
      <alignment horizontal="center"/>
    </xf>
    <xf numFmtId="164" fontId="0" fillId="0" borderId="136" xfId="7" applyNumberFormat="1" applyFont="1" applyBorder="1" applyAlignment="1">
      <alignment horizontal="center"/>
    </xf>
    <xf numFmtId="164" fontId="0" fillId="0" borderId="137" xfId="7" applyNumberFormat="1" applyFont="1" applyBorder="1" applyAlignment="1">
      <alignment horizontal="center"/>
    </xf>
    <xf numFmtId="164" fontId="0" fillId="0" borderId="138" xfId="7" applyNumberFormat="1" applyFont="1" applyBorder="1" applyAlignment="1">
      <alignment horizontal="center"/>
    </xf>
    <xf numFmtId="0" fontId="0" fillId="0" borderId="135" xfId="0" applyBorder="1" applyAlignment="1">
      <alignment horizontal="center" vertical="center"/>
    </xf>
    <xf numFmtId="0" fontId="128" fillId="0" borderId="91" xfId="0" applyFont="1" applyBorder="1" applyAlignment="1">
      <alignment horizontal="center" vertical="center"/>
    </xf>
    <xf numFmtId="0" fontId="128" fillId="0" borderId="7" xfId="0" applyFont="1" applyBorder="1" applyAlignment="1">
      <alignment horizontal="center" vertical="center"/>
    </xf>
    <xf numFmtId="164" fontId="10" fillId="0" borderId="17" xfId="7" applyNumberFormat="1" applyFont="1" applyFill="1" applyBorder="1" applyAlignment="1" applyProtection="1">
      <alignment horizontal="center" vertical="center"/>
    </xf>
    <xf numFmtId="164" fontId="10" fillId="0" borderId="18" xfId="7" applyNumberFormat="1" applyFont="1" applyFill="1" applyBorder="1" applyAlignment="1" applyProtection="1">
      <alignment horizontal="center" vertical="center"/>
    </xf>
    <xf numFmtId="0" fontId="128" fillId="0" borderId="139"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5" xfId="0" applyBorder="1" applyAlignment="1">
      <alignment horizontal="center" vertical="center"/>
    </xf>
    <xf numFmtId="0" fontId="0" fillId="0" borderId="11" xfId="0" applyBorder="1" applyAlignment="1">
      <alignment horizontal="center" vertical="center"/>
    </xf>
    <xf numFmtId="0" fontId="0" fillId="0" borderId="135" xfId="0" applyBorder="1" applyAlignment="1">
      <alignment horizontal="center" vertical="center" wrapText="1"/>
    </xf>
    <xf numFmtId="164" fontId="10" fillId="0" borderId="17" xfId="7" applyNumberFormat="1" applyFont="1" applyFill="1" applyBorder="1" applyAlignment="1" applyProtection="1">
      <alignment horizontal="center"/>
    </xf>
    <xf numFmtId="164" fontId="10" fillId="0" borderId="18" xfId="7" applyNumberFormat="1"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xf>
    <xf numFmtId="0" fontId="4" fillId="0" borderId="21" xfId="0" applyFont="1" applyFill="1" applyBorder="1" applyAlignment="1">
      <alignment horizontal="center"/>
    </xf>
    <xf numFmtId="0" fontId="6" fillId="36" borderId="113"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0"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101" fillId="3" borderId="65" xfId="13" applyFont="1" applyFill="1" applyBorder="1" applyAlignment="1" applyProtection="1">
      <alignment horizontal="center" vertical="center" wrapText="1"/>
      <protection locked="0"/>
    </xf>
    <xf numFmtId="0" fontId="101"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8" xfId="7" applyNumberFormat="1" applyFont="1" applyFill="1" applyBorder="1" applyAlignment="1">
      <alignment horizontal="center" vertical="center" wrapText="1"/>
    </xf>
    <xf numFmtId="164" fontId="4" fillId="0" borderId="54" xfId="7" applyNumberFormat="1" applyFont="1" applyFill="1" applyBorder="1" applyAlignment="1">
      <alignment horizontal="center" vertical="center" wrapText="1"/>
    </xf>
    <xf numFmtId="164" fontId="4" fillId="0" borderId="102" xfId="7" applyNumberFormat="1"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54" xfId="0" applyFont="1" applyFill="1" applyBorder="1" applyAlignment="1">
      <alignment horizontal="center" vertical="center" wrapText="1"/>
    </xf>
    <xf numFmtId="0" fontId="4" fillId="0" borderId="102" xfId="0" applyFont="1" applyFill="1" applyBorder="1" applyAlignment="1">
      <alignment horizontal="center" vertical="center" wrapText="1"/>
    </xf>
    <xf numFmtId="164" fontId="4" fillId="0" borderId="17" xfId="7" applyNumberFormat="1" applyFont="1" applyBorder="1" applyAlignment="1">
      <alignment horizontal="center"/>
    </xf>
    <xf numFmtId="164" fontId="4" fillId="0" borderId="18" xfId="7" applyNumberFormat="1" applyFont="1" applyBorder="1" applyAlignment="1">
      <alignment horizontal="center" vertical="center" wrapText="1"/>
    </xf>
    <xf numFmtId="164" fontId="4" fillId="0" borderId="109" xfId="7" applyNumberFormat="1" applyFont="1" applyBorder="1" applyAlignment="1">
      <alignment horizontal="center" vertical="center" wrapText="1"/>
    </xf>
    <xf numFmtId="0" fontId="119" fillId="0" borderId="116" xfId="0" applyNumberFormat="1" applyFont="1" applyFill="1" applyBorder="1" applyAlignment="1">
      <alignment horizontal="left" vertical="center" wrapText="1"/>
    </xf>
    <xf numFmtId="0" fontId="119" fillId="0" borderId="117" xfId="0" applyNumberFormat="1" applyFont="1" applyFill="1" applyBorder="1" applyAlignment="1">
      <alignment horizontal="left" vertical="center" wrapText="1"/>
    </xf>
    <xf numFmtId="0" fontId="119" fillId="0" borderId="119" xfId="0" applyNumberFormat="1" applyFont="1" applyFill="1" applyBorder="1" applyAlignment="1">
      <alignment horizontal="left" vertical="center" wrapText="1"/>
    </xf>
    <xf numFmtId="0" fontId="119" fillId="0" borderId="120" xfId="0" applyNumberFormat="1" applyFont="1" applyFill="1" applyBorder="1" applyAlignment="1">
      <alignment horizontal="left" vertical="center" wrapText="1"/>
    </xf>
    <xf numFmtId="0" fontId="119" fillId="0" borderId="122" xfId="0" applyNumberFormat="1" applyFont="1" applyFill="1" applyBorder="1" applyAlignment="1">
      <alignment horizontal="left" vertical="center" wrapText="1"/>
    </xf>
    <xf numFmtId="0" fontId="119" fillId="0" borderId="123" xfId="0" applyNumberFormat="1" applyFont="1" applyFill="1" applyBorder="1" applyAlignment="1">
      <alignment horizontal="left" vertical="center" wrapText="1"/>
    </xf>
    <xf numFmtId="164" fontId="120" fillId="0" borderId="142" xfId="7" applyNumberFormat="1" applyFont="1" applyFill="1" applyBorder="1" applyAlignment="1">
      <alignment horizontal="center" vertical="center" wrapText="1"/>
    </xf>
    <xf numFmtId="164" fontId="120" fillId="0" borderId="141" xfId="7" applyNumberFormat="1" applyFont="1" applyFill="1" applyBorder="1" applyAlignment="1">
      <alignment horizontal="center" vertical="center" wrapText="1"/>
    </xf>
    <xf numFmtId="164" fontId="120" fillId="0" borderId="118" xfId="7" applyNumberFormat="1" applyFont="1" applyFill="1" applyBorder="1" applyAlignment="1">
      <alignment horizontal="center" vertical="center" wrapText="1"/>
    </xf>
    <xf numFmtId="164" fontId="120" fillId="0" borderId="52" xfId="7" applyNumberFormat="1" applyFont="1" applyFill="1" applyBorder="1" applyAlignment="1">
      <alignment horizontal="center" vertical="center" wrapText="1"/>
    </xf>
    <xf numFmtId="164" fontId="120" fillId="0" borderId="121" xfId="7" applyNumberFormat="1" applyFont="1" applyFill="1" applyBorder="1" applyAlignment="1">
      <alignment horizontal="center" vertical="center" wrapText="1"/>
    </xf>
    <xf numFmtId="164" fontId="120" fillId="0" borderId="11" xfId="7" applyNumberFormat="1" applyFont="1" applyFill="1" applyBorder="1" applyAlignment="1">
      <alignment horizontal="center" vertical="center" wrapText="1"/>
    </xf>
    <xf numFmtId="0" fontId="116" fillId="0" borderId="144"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3"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5" xfId="0" applyFont="1" applyBorder="1" applyAlignment="1">
      <alignment horizontal="center" vertical="center" wrapText="1"/>
    </xf>
    <xf numFmtId="0" fontId="124" fillId="0" borderId="143" xfId="0" applyFont="1" applyFill="1" applyBorder="1" applyAlignment="1">
      <alignment horizontal="center" vertical="center"/>
    </xf>
    <xf numFmtId="0" fontId="118" fillId="0" borderId="142" xfId="0" applyFont="1" applyFill="1" applyBorder="1" applyAlignment="1">
      <alignment horizontal="center" vertical="center"/>
    </xf>
    <xf numFmtId="0" fontId="118" fillId="0" borderId="147" xfId="0" applyFont="1" applyFill="1" applyBorder="1" applyAlignment="1">
      <alignment horizontal="center" vertical="center"/>
    </xf>
    <xf numFmtId="0" fontId="118" fillId="0" borderId="52" xfId="0" applyFont="1" applyFill="1" applyBorder="1" applyAlignment="1">
      <alignment horizontal="center" vertical="center"/>
    </xf>
    <xf numFmtId="0" fontId="118" fillId="0" borderId="11" xfId="0" applyFont="1" applyFill="1" applyBorder="1" applyAlignment="1">
      <alignment horizontal="center" vertical="center"/>
    </xf>
    <xf numFmtId="0" fontId="119" fillId="0" borderId="143" xfId="0" applyFont="1" applyFill="1" applyBorder="1" applyAlignment="1">
      <alignment horizontal="center" vertical="center" wrapText="1"/>
    </xf>
    <xf numFmtId="0" fontId="119" fillId="0" borderId="142" xfId="0" applyFont="1" applyFill="1" applyBorder="1" applyAlignment="1">
      <alignment horizontal="center" vertical="center" wrapText="1"/>
    </xf>
    <xf numFmtId="0" fontId="119" fillId="0" borderId="147" xfId="0" applyFont="1" applyFill="1" applyBorder="1" applyAlignment="1">
      <alignment horizontal="center" vertical="center" wrapText="1"/>
    </xf>
    <xf numFmtId="0" fontId="119" fillId="0" borderId="124" xfId="0" applyFont="1" applyFill="1" applyBorder="1" applyAlignment="1">
      <alignment horizontal="center" vertical="center" wrapText="1"/>
    </xf>
    <xf numFmtId="0" fontId="119" fillId="0" borderId="125"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46" xfId="0" applyFont="1" applyFill="1" applyBorder="1" applyAlignment="1">
      <alignment horizontal="center" vertical="center" wrapText="1"/>
    </xf>
    <xf numFmtId="0" fontId="116" fillId="0" borderId="148" xfId="0" applyFont="1" applyFill="1" applyBorder="1" applyAlignment="1">
      <alignment horizontal="center" vertical="center" wrapText="1"/>
    </xf>
    <xf numFmtId="0" fontId="119" fillId="0" borderId="126"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26" xfId="0" applyFont="1" applyFill="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141" xfId="0" applyFont="1" applyFill="1" applyBorder="1" applyAlignment="1">
      <alignment horizontal="center" vertical="center" wrapText="1"/>
    </xf>
    <xf numFmtId="0" fontId="116" fillId="0" borderId="147" xfId="0" applyFont="1" applyFill="1" applyBorder="1" applyAlignment="1">
      <alignment horizontal="center" vertical="center" wrapText="1"/>
    </xf>
    <xf numFmtId="0" fontId="116" fillId="0" borderId="11" xfId="0" applyFont="1" applyBorder="1" applyAlignment="1">
      <alignment horizontal="center" vertical="center" wrapText="1"/>
    </xf>
    <xf numFmtId="0" fontId="116" fillId="0" borderId="152" xfId="0" applyFont="1" applyBorder="1" applyAlignment="1">
      <alignment horizontal="center" vertical="center" wrapText="1"/>
    </xf>
    <xf numFmtId="0" fontId="116" fillId="0" borderId="53" xfId="0" applyFont="1" applyFill="1" applyBorder="1" applyAlignment="1">
      <alignment horizontal="center" vertical="center" wrapText="1"/>
    </xf>
    <xf numFmtId="0" fontId="116" fillId="0" borderId="54" xfId="0" applyFont="1" applyFill="1" applyBorder="1" applyAlignment="1">
      <alignment horizontal="center" vertical="center" wrapText="1"/>
    </xf>
    <xf numFmtId="0" fontId="116" fillId="0" borderId="102" xfId="0" applyFont="1" applyFill="1" applyBorder="1" applyAlignment="1">
      <alignment horizontal="center" vertical="center" wrapText="1"/>
    </xf>
    <xf numFmtId="0" fontId="119" fillId="0" borderId="53" xfId="0" applyNumberFormat="1" applyFont="1" applyFill="1" applyBorder="1" applyAlignment="1">
      <alignment horizontal="left" vertical="top" wrapText="1"/>
    </xf>
    <xf numFmtId="0" fontId="119" fillId="0" borderId="102" xfId="0" applyNumberFormat="1" applyFont="1" applyFill="1" applyBorder="1" applyAlignment="1">
      <alignment horizontal="left" vertical="top" wrapText="1"/>
    </xf>
    <xf numFmtId="0" fontId="119" fillId="0" borderId="61" xfId="0" applyNumberFormat="1" applyFont="1" applyFill="1" applyBorder="1" applyAlignment="1">
      <alignment horizontal="left" vertical="top" wrapText="1"/>
    </xf>
    <xf numFmtId="0" fontId="119" fillId="0" borderId="90" xfId="0" applyNumberFormat="1" applyFont="1" applyFill="1" applyBorder="1" applyAlignment="1">
      <alignment horizontal="left" vertical="top" wrapText="1"/>
    </xf>
    <xf numFmtId="0" fontId="119" fillId="0" borderId="115" xfId="0" applyNumberFormat="1" applyFont="1" applyFill="1" applyBorder="1" applyAlignment="1">
      <alignment horizontal="left" vertical="top" wrapText="1"/>
    </xf>
    <xf numFmtId="0" fontId="119" fillId="0" borderId="154" xfId="0" applyNumberFormat="1" applyFont="1" applyFill="1" applyBorder="1" applyAlignment="1">
      <alignment horizontal="left" vertical="top" wrapText="1"/>
    </xf>
    <xf numFmtId="0" fontId="116" fillId="0" borderId="144" xfId="0" applyFont="1" applyFill="1" applyBorder="1" applyAlignment="1">
      <alignment horizontal="center" vertical="center" wrapText="1"/>
    </xf>
    <xf numFmtId="0" fontId="119" fillId="0" borderId="155" xfId="0" applyFont="1" applyFill="1" applyBorder="1" applyAlignment="1">
      <alignment horizontal="center" vertical="center" wrapText="1"/>
    </xf>
    <xf numFmtId="0" fontId="119" fillId="0" borderId="67" xfId="0" applyFont="1" applyFill="1" applyBorder="1" applyAlignment="1">
      <alignment horizontal="center" vertical="center" wrapText="1"/>
    </xf>
    <xf numFmtId="0" fontId="116" fillId="0" borderId="142" xfId="0" applyFont="1" applyBorder="1" applyAlignment="1">
      <alignment horizontal="center" vertical="top" wrapText="1"/>
    </xf>
    <xf numFmtId="0" fontId="116" fillId="0" borderId="141" xfId="0" applyFont="1" applyBorder="1" applyAlignment="1">
      <alignment horizontal="center" vertical="top" wrapText="1"/>
    </xf>
    <xf numFmtId="0" fontId="116" fillId="0" borderId="142" xfId="0" applyFont="1" applyFill="1" applyBorder="1" applyAlignment="1">
      <alignment horizontal="center" vertical="top" wrapText="1"/>
    </xf>
    <xf numFmtId="0" fontId="116" fillId="0" borderId="148" xfId="0" applyFont="1" applyFill="1" applyBorder="1" applyAlignment="1">
      <alignment horizontal="center" vertical="top" wrapText="1"/>
    </xf>
    <xf numFmtId="0" fontId="116" fillId="0" borderId="145" xfId="0" applyFont="1" applyFill="1" applyBorder="1" applyAlignment="1">
      <alignment horizontal="center" vertical="top" wrapText="1"/>
    </xf>
    <xf numFmtId="0" fontId="105" fillId="0" borderId="127" xfId="0" applyNumberFormat="1" applyFont="1" applyFill="1" applyBorder="1" applyAlignment="1">
      <alignment horizontal="left" vertical="top" wrapText="1"/>
    </xf>
    <xf numFmtId="0" fontId="105" fillId="0" borderId="128" xfId="0" applyNumberFormat="1" applyFont="1" applyFill="1" applyBorder="1" applyAlignment="1">
      <alignment horizontal="left" vertical="top" wrapText="1"/>
    </xf>
    <xf numFmtId="0" fontId="122" fillId="0" borderId="143" xfId="0" applyFont="1" applyBorder="1" applyAlignment="1">
      <alignment horizontal="center" vertical="center"/>
    </xf>
    <xf numFmtId="0" fontId="121" fillId="0" borderId="143" xfId="0" applyFont="1" applyBorder="1" applyAlignment="1">
      <alignment horizontal="center" vertical="center" wrapText="1"/>
    </xf>
    <xf numFmtId="0" fontId="121" fillId="0" borderId="144" xfId="0" applyFont="1" applyBorder="1" applyAlignment="1">
      <alignment horizontal="center" vertical="center" wrapText="1"/>
    </xf>
    <xf numFmtId="0" fontId="105" fillId="76" borderId="146" xfId="0" applyFont="1" applyFill="1" applyBorder="1" applyAlignment="1">
      <alignment horizontal="center" vertical="center" wrapText="1"/>
    </xf>
    <xf numFmtId="0" fontId="105" fillId="76" borderId="145" xfId="0" applyFont="1" applyFill="1" applyBorder="1" applyAlignment="1">
      <alignment horizontal="center" vertical="center" wrapText="1"/>
    </xf>
    <xf numFmtId="0" fontId="106" fillId="0" borderId="146" xfId="0" applyFont="1" applyFill="1" applyBorder="1" applyAlignment="1">
      <alignment horizontal="left" vertical="center" wrapText="1"/>
    </xf>
    <xf numFmtId="0" fontId="106" fillId="0" borderId="145" xfId="0" applyFont="1" applyFill="1" applyBorder="1" applyAlignment="1">
      <alignment horizontal="left" vertical="center" wrapText="1"/>
    </xf>
    <xf numFmtId="0" fontId="106" fillId="0" borderId="146" xfId="13" applyFont="1" applyFill="1" applyBorder="1" applyAlignment="1" applyProtection="1">
      <alignment horizontal="left" vertical="top" wrapText="1"/>
      <protection locked="0"/>
    </xf>
    <xf numFmtId="0" fontId="106" fillId="0" borderId="145" xfId="13" applyFont="1" applyFill="1" applyBorder="1" applyAlignment="1" applyProtection="1">
      <alignment horizontal="left" vertical="top" wrapText="1"/>
      <protection locked="0"/>
    </xf>
    <xf numFmtId="0" fontId="106" fillId="0" borderId="146" xfId="0" applyNumberFormat="1" applyFont="1" applyFill="1" applyBorder="1" applyAlignment="1">
      <alignment horizontal="left" vertical="center" wrapText="1"/>
    </xf>
    <xf numFmtId="0" fontId="106" fillId="0" borderId="145" xfId="0" applyNumberFormat="1" applyFont="1" applyFill="1" applyBorder="1" applyAlignment="1">
      <alignment horizontal="left" vertical="center" wrapText="1"/>
    </xf>
    <xf numFmtId="0" fontId="106" fillId="0" borderId="146" xfId="0" applyNumberFormat="1" applyFont="1" applyFill="1" applyBorder="1" applyAlignment="1">
      <alignment horizontal="left" vertical="top" wrapText="1"/>
    </xf>
    <xf numFmtId="0" fontId="106" fillId="0" borderId="145" xfId="0" applyNumberFormat="1" applyFont="1" applyFill="1" applyBorder="1" applyAlignment="1">
      <alignment horizontal="left" vertical="top" wrapText="1"/>
    </xf>
    <xf numFmtId="49" fontId="106" fillId="0" borderId="0" xfId="0" applyNumberFormat="1" applyFont="1" applyFill="1" applyBorder="1" applyAlignment="1">
      <alignment horizontal="center" vertical="center"/>
    </xf>
    <xf numFmtId="0" fontId="106" fillId="0" borderId="143" xfId="0" applyFont="1" applyFill="1" applyBorder="1" applyAlignment="1">
      <alignment horizontal="left" vertical="top" wrapText="1"/>
    </xf>
    <xf numFmtId="0" fontId="106" fillId="0" borderId="146" xfId="0" applyFont="1" applyFill="1" applyBorder="1" applyAlignment="1">
      <alignment horizontal="left" vertical="top" wrapText="1"/>
    </xf>
    <xf numFmtId="0" fontId="106" fillId="0" borderId="143" xfId="0" applyFont="1" applyFill="1" applyBorder="1" applyAlignment="1">
      <alignment horizontal="left" vertical="center" wrapText="1"/>
    </xf>
    <xf numFmtId="0" fontId="105" fillId="76" borderId="143" xfId="0" applyFont="1" applyFill="1" applyBorder="1" applyAlignment="1">
      <alignment horizontal="center" vertical="center" wrapText="1"/>
    </xf>
    <xf numFmtId="0" fontId="106" fillId="0" borderId="143" xfId="0" applyNumberFormat="1" applyFont="1" applyFill="1" applyBorder="1" applyAlignment="1">
      <alignment horizontal="left" vertical="top" wrapText="1"/>
    </xf>
    <xf numFmtId="0" fontId="106" fillId="0" borderId="143" xfId="0" applyFont="1" applyBorder="1" applyAlignment="1">
      <alignment horizontal="center"/>
    </xf>
    <xf numFmtId="0" fontId="106" fillId="0" borderId="96"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5" fillId="0" borderId="143" xfId="0" applyFont="1" applyFill="1" applyBorder="1" applyAlignment="1">
      <alignment horizontal="center" vertical="center"/>
    </xf>
    <xf numFmtId="0" fontId="106" fillId="3" borderId="146" xfId="13" applyFont="1" applyFill="1" applyBorder="1" applyAlignment="1" applyProtection="1">
      <alignment horizontal="left" vertical="top" wrapText="1"/>
      <protection locked="0"/>
    </xf>
    <xf numFmtId="0" fontId="106" fillId="3" borderId="145" xfId="13" applyFont="1" applyFill="1" applyBorder="1" applyAlignment="1" applyProtection="1">
      <alignment horizontal="left" vertical="top" wrapText="1"/>
      <protection locked="0"/>
    </xf>
    <xf numFmtId="0" fontId="105" fillId="0" borderId="83" xfId="0" applyFont="1" applyFill="1" applyBorder="1" applyAlignment="1">
      <alignment horizontal="center" vertical="center"/>
    </xf>
    <xf numFmtId="0" fontId="105" fillId="76" borderId="8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6" fillId="77" borderId="96" xfId="0" applyFont="1" applyFill="1" applyBorder="1" applyAlignment="1">
      <alignment vertical="center" wrapText="1"/>
    </xf>
    <xf numFmtId="0" fontId="106" fillId="77" borderId="94" xfId="0" applyFont="1" applyFill="1" applyBorder="1" applyAlignment="1">
      <alignment vertical="center" wrapText="1"/>
    </xf>
    <xf numFmtId="0" fontId="106" fillId="0" borderId="96" xfId="0" applyFont="1" applyFill="1" applyBorder="1" applyAlignment="1">
      <alignment vertical="center" wrapText="1"/>
    </xf>
    <xf numFmtId="0" fontId="106" fillId="0" borderId="94" xfId="0" applyFont="1" applyFill="1" applyBorder="1" applyAlignment="1">
      <alignment vertical="center" wrapText="1"/>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6" fillId="3" borderId="96" xfId="0" applyFont="1" applyFill="1" applyBorder="1" applyAlignment="1">
      <alignment horizontal="left" vertical="center" wrapText="1"/>
    </xf>
    <xf numFmtId="0" fontId="106" fillId="3" borderId="94" xfId="0" applyFont="1" applyFill="1" applyBorder="1" applyAlignment="1">
      <alignment horizontal="left" vertical="center" wrapText="1"/>
    </xf>
    <xf numFmtId="0" fontId="106" fillId="0" borderId="75" xfId="0" applyFont="1" applyFill="1" applyBorder="1" applyAlignment="1">
      <alignment horizontal="left" vertical="center" wrapText="1"/>
    </xf>
    <xf numFmtId="0" fontId="106" fillId="0" borderId="76" xfId="0" applyFont="1" applyFill="1" applyBorder="1" applyAlignment="1">
      <alignment horizontal="left"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6" fillId="0" borderId="52"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82" borderId="96" xfId="0" applyFont="1" applyFill="1" applyBorder="1" applyAlignment="1">
      <alignment vertical="center" wrapText="1"/>
    </xf>
    <xf numFmtId="0" fontId="106" fillId="82" borderId="94" xfId="0" applyFont="1" applyFill="1" applyBorder="1" applyAlignment="1">
      <alignment vertical="center" wrapText="1"/>
    </xf>
    <xf numFmtId="0" fontId="106" fillId="82" borderId="136" xfId="0" applyFont="1" applyFill="1" applyBorder="1" applyAlignment="1">
      <alignment horizontal="left" vertical="center" wrapText="1"/>
    </xf>
    <xf numFmtId="0" fontId="106" fillId="82" borderId="137" xfId="0" applyFont="1" applyFill="1" applyBorder="1" applyAlignment="1">
      <alignment horizontal="left" vertical="center" wrapText="1"/>
    </xf>
    <xf numFmtId="0" fontId="106" fillId="82" borderId="138"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3" borderId="96" xfId="0" applyFont="1" applyFill="1" applyBorder="1" applyAlignment="1">
      <alignment vertical="center" wrapText="1"/>
    </xf>
    <xf numFmtId="0" fontId="106" fillId="3" borderId="94" xfId="0" applyFont="1" applyFill="1" applyBorder="1" applyAlignment="1">
      <alignment vertical="center" wrapText="1"/>
    </xf>
    <xf numFmtId="0" fontId="105" fillId="0" borderId="68" xfId="0" applyFont="1" applyFill="1" applyBorder="1" applyAlignment="1">
      <alignment horizontal="center" vertical="center"/>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6" fillId="0" borderId="95" xfId="0" applyFont="1" applyFill="1" applyBorder="1" applyAlignment="1">
      <alignment horizontal="left" vertical="center" wrapText="1"/>
    </xf>
    <xf numFmtId="0" fontId="126" fillId="3" borderId="96" xfId="0" applyFont="1" applyFill="1" applyBorder="1" applyAlignment="1">
      <alignment vertical="center" wrapText="1"/>
    </xf>
    <xf numFmtId="0" fontId="126" fillId="3" borderId="94" xfId="0" applyFont="1" applyFill="1" applyBorder="1" applyAlignment="1">
      <alignment vertical="center" wrapText="1"/>
    </xf>
    <xf numFmtId="0" fontId="106" fillId="0" borderId="96" xfId="0" applyFont="1" applyFill="1" applyBorder="1" applyAlignment="1">
      <alignment horizontal="left"/>
    </xf>
    <xf numFmtId="0" fontId="106" fillId="0" borderId="94" xfId="0" applyFont="1" applyFill="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70" zoomScaleNormal="70" workbookViewId="0">
      <pane xSplit="1" ySplit="7" topLeftCell="B8" activePane="bottomRight" state="frozen"/>
      <selection pane="topRight" activeCell="B1" sqref="B1"/>
      <selection pane="bottomLeft" activeCell="A8" sqref="A8"/>
      <selection pane="bottomRight" activeCell="B8" sqref="B8"/>
    </sheetView>
  </sheetViews>
  <sheetFormatPr defaultRowHeight="14.4"/>
  <cols>
    <col min="1" max="1" width="10.21875" style="2" customWidth="1"/>
    <col min="2" max="2" width="153" bestFit="1" customWidth="1"/>
    <col min="3" max="3" width="39.44140625" customWidth="1"/>
    <col min="7" max="7" width="25" customWidth="1"/>
  </cols>
  <sheetData>
    <row r="1" spans="1:3">
      <c r="A1" s="9"/>
      <c r="B1" s="128" t="s">
        <v>159</v>
      </c>
      <c r="C1" s="55"/>
    </row>
    <row r="2" spans="1:3" s="125" customFormat="1" ht="15.6">
      <c r="A2" s="168">
        <v>1</v>
      </c>
      <c r="B2" s="126" t="s">
        <v>160</v>
      </c>
      <c r="C2" s="643" t="s">
        <v>959</v>
      </c>
    </row>
    <row r="3" spans="1:3" s="125" customFormat="1">
      <c r="A3" s="168">
        <v>2</v>
      </c>
      <c r="B3" s="127" t="s">
        <v>161</v>
      </c>
      <c r="C3" s="644" t="s">
        <v>996</v>
      </c>
    </row>
    <row r="4" spans="1:3" s="125" customFormat="1">
      <c r="A4" s="168">
        <v>3</v>
      </c>
      <c r="B4" s="127" t="s">
        <v>162</v>
      </c>
      <c r="C4" s="644" t="s">
        <v>970</v>
      </c>
    </row>
    <row r="5" spans="1:3" s="125" customFormat="1" ht="15.6">
      <c r="A5" s="169">
        <v>4</v>
      </c>
      <c r="B5" s="130" t="s">
        <v>163</v>
      </c>
      <c r="C5" s="643" t="s">
        <v>960</v>
      </c>
    </row>
    <row r="6" spans="1:3" s="129" customFormat="1" ht="65.25" customHeight="1">
      <c r="A6" s="756" t="s">
        <v>321</v>
      </c>
      <c r="B6" s="757"/>
      <c r="C6" s="757"/>
    </row>
    <row r="7" spans="1:3">
      <c r="A7" s="261" t="s">
        <v>251</v>
      </c>
      <c r="B7" s="262" t="s">
        <v>164</v>
      </c>
    </row>
    <row r="8" spans="1:3">
      <c r="A8" s="263">
        <v>1</v>
      </c>
      <c r="B8" s="259" t="s">
        <v>139</v>
      </c>
    </row>
    <row r="9" spans="1:3">
      <c r="A9" s="263">
        <v>2</v>
      </c>
      <c r="B9" s="259" t="s">
        <v>165</v>
      </c>
    </row>
    <row r="10" spans="1:3">
      <c r="A10" s="263">
        <v>3</v>
      </c>
      <c r="B10" s="259" t="s">
        <v>166</v>
      </c>
    </row>
    <row r="11" spans="1:3">
      <c r="A11" s="263">
        <v>4</v>
      </c>
      <c r="B11" s="259" t="s">
        <v>167</v>
      </c>
      <c r="C11" s="124"/>
    </row>
    <row r="12" spans="1:3">
      <c r="A12" s="263">
        <v>5</v>
      </c>
      <c r="B12" s="259" t="s">
        <v>107</v>
      </c>
    </row>
    <row r="13" spans="1:3">
      <c r="A13" s="263">
        <v>6</v>
      </c>
      <c r="B13" s="264" t="s">
        <v>91</v>
      </c>
    </row>
    <row r="14" spans="1:3">
      <c r="A14" s="263">
        <v>7</v>
      </c>
      <c r="B14" s="259" t="s">
        <v>168</v>
      </c>
    </row>
    <row r="15" spans="1:3">
      <c r="A15" s="263">
        <v>8</v>
      </c>
      <c r="B15" s="259" t="s">
        <v>171</v>
      </c>
    </row>
    <row r="16" spans="1:3">
      <c r="A16" s="263">
        <v>9</v>
      </c>
      <c r="B16" s="259" t="s">
        <v>85</v>
      </c>
    </row>
    <row r="17" spans="1:2">
      <c r="A17" s="265" t="s">
        <v>378</v>
      </c>
      <c r="B17" s="259" t="s">
        <v>358</v>
      </c>
    </row>
    <row r="18" spans="1:2">
      <c r="A18" s="263">
        <v>10</v>
      </c>
      <c r="B18" s="259" t="s">
        <v>172</v>
      </c>
    </row>
    <row r="19" spans="1:2">
      <c r="A19" s="263">
        <v>11</v>
      </c>
      <c r="B19" s="264" t="s">
        <v>155</v>
      </c>
    </row>
    <row r="20" spans="1:2">
      <c r="A20" s="263">
        <v>12</v>
      </c>
      <c r="B20" s="264" t="s">
        <v>152</v>
      </c>
    </row>
    <row r="21" spans="1:2">
      <c r="A21" s="263">
        <v>13</v>
      </c>
      <c r="B21" s="266" t="s">
        <v>297</v>
      </c>
    </row>
    <row r="22" spans="1:2">
      <c r="A22" s="263">
        <v>14</v>
      </c>
      <c r="B22" s="259" t="s">
        <v>351</v>
      </c>
    </row>
    <row r="23" spans="1:2">
      <c r="A23" s="267">
        <v>15</v>
      </c>
      <c r="B23" s="259" t="s">
        <v>74</v>
      </c>
    </row>
    <row r="24" spans="1:2">
      <c r="A24" s="267">
        <v>15.1</v>
      </c>
      <c r="B24" s="259" t="s">
        <v>387</v>
      </c>
    </row>
    <row r="25" spans="1:2">
      <c r="A25" s="267">
        <v>16</v>
      </c>
      <c r="B25" s="259" t="s">
        <v>453</v>
      </c>
    </row>
    <row r="26" spans="1:2">
      <c r="A26" s="267">
        <v>17</v>
      </c>
      <c r="B26" s="259" t="s">
        <v>677</v>
      </c>
    </row>
    <row r="27" spans="1:2">
      <c r="A27" s="267">
        <v>18</v>
      </c>
      <c r="B27" s="259" t="s">
        <v>938</v>
      </c>
    </row>
    <row r="28" spans="1:2">
      <c r="A28" s="267">
        <v>19</v>
      </c>
      <c r="B28" s="259" t="s">
        <v>939</v>
      </c>
    </row>
    <row r="29" spans="1:2">
      <c r="A29" s="267">
        <v>20</v>
      </c>
      <c r="B29" s="259" t="s">
        <v>940</v>
      </c>
    </row>
    <row r="30" spans="1:2">
      <c r="A30" s="267">
        <v>21</v>
      </c>
      <c r="B30" s="259" t="s">
        <v>546</v>
      </c>
    </row>
    <row r="31" spans="1:2">
      <c r="A31" s="267">
        <v>22</v>
      </c>
      <c r="B31" s="259" t="s">
        <v>941</v>
      </c>
    </row>
    <row r="32" spans="1:2" ht="26.4">
      <c r="A32" s="267">
        <v>23</v>
      </c>
      <c r="B32" s="623" t="s">
        <v>937</v>
      </c>
    </row>
    <row r="33" spans="1:2">
      <c r="A33" s="267">
        <v>24</v>
      </c>
      <c r="B33" s="259" t="s">
        <v>942</v>
      </c>
    </row>
    <row r="34" spans="1:2">
      <c r="A34" s="267">
        <v>25</v>
      </c>
      <c r="B34" s="259" t="s">
        <v>943</v>
      </c>
    </row>
    <row r="35" spans="1:2">
      <c r="A35" s="263">
        <v>26</v>
      </c>
      <c r="B35" s="259"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6"/>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B6" sqref="B6"/>
    </sheetView>
  </sheetViews>
  <sheetFormatPr defaultRowHeight="14.4"/>
  <cols>
    <col min="1" max="1" width="9.5546875" style="5" bestFit="1" customWidth="1"/>
    <col min="2" max="2" width="132.44140625" style="2" customWidth="1"/>
    <col min="3" max="3" width="18.44140625" style="647" customWidth="1"/>
  </cols>
  <sheetData>
    <row r="1" spans="1:6">
      <c r="A1" s="17" t="s">
        <v>108</v>
      </c>
      <c r="B1" s="16" t="str">
        <f>Info!C2</f>
        <v>სს თიბისი ბანკი</v>
      </c>
      <c r="D1" s="2"/>
      <c r="E1" s="2"/>
      <c r="F1" s="2"/>
    </row>
    <row r="2" spans="1:6" s="21" customFormat="1" ht="15.75" customHeight="1">
      <c r="A2" s="21" t="s">
        <v>109</v>
      </c>
      <c r="B2" s="336">
        <f>'1. key ratios'!B2</f>
        <v>45107</v>
      </c>
      <c r="C2" s="673"/>
    </row>
    <row r="3" spans="1:6" s="21" customFormat="1" ht="15.75" customHeight="1">
      <c r="C3" s="673"/>
    </row>
    <row r="4" spans="1:6" ht="15" thickBot="1">
      <c r="A4" s="5" t="s">
        <v>257</v>
      </c>
      <c r="B4" s="30" t="s">
        <v>85</v>
      </c>
    </row>
    <row r="5" spans="1:6">
      <c r="A5" s="87" t="s">
        <v>25</v>
      </c>
      <c r="B5" s="88"/>
      <c r="C5" s="674" t="s">
        <v>26</v>
      </c>
    </row>
    <row r="6" spans="1:6">
      <c r="A6" s="89">
        <v>1</v>
      </c>
      <c r="B6" s="51" t="s">
        <v>27</v>
      </c>
      <c r="C6" s="675">
        <f>SUM(C7:C11)</f>
        <v>4263968682.7803001</v>
      </c>
    </row>
    <row r="7" spans="1:6">
      <c r="A7" s="89">
        <v>2</v>
      </c>
      <c r="B7" s="48" t="s">
        <v>28</v>
      </c>
      <c r="C7" s="676">
        <v>21015907.690000001</v>
      </c>
    </row>
    <row r="8" spans="1:6">
      <c r="A8" s="89">
        <v>3</v>
      </c>
      <c r="B8" s="42" t="s">
        <v>29</v>
      </c>
      <c r="C8" s="676">
        <v>521190199.20999998</v>
      </c>
    </row>
    <row r="9" spans="1:6">
      <c r="A9" s="89">
        <v>4</v>
      </c>
      <c r="B9" s="42" t="s">
        <v>30</v>
      </c>
      <c r="C9" s="676">
        <v>16412913.3607</v>
      </c>
    </row>
    <row r="10" spans="1:6">
      <c r="A10" s="89">
        <v>5</v>
      </c>
      <c r="B10" s="42" t="s">
        <v>31</v>
      </c>
      <c r="C10" s="676">
        <v>-98843772.090000004</v>
      </c>
    </row>
    <row r="11" spans="1:6">
      <c r="A11" s="89">
        <v>6</v>
      </c>
      <c r="B11" s="49" t="s">
        <v>32</v>
      </c>
      <c r="C11" s="676">
        <v>3804193434.6096001</v>
      </c>
    </row>
    <row r="12" spans="1:6" s="4" customFormat="1">
      <c r="A12" s="89">
        <v>7</v>
      </c>
      <c r="B12" s="51" t="s">
        <v>33</v>
      </c>
      <c r="C12" s="677">
        <f>SUM(C13:C28)</f>
        <v>343965150.18769991</v>
      </c>
    </row>
    <row r="13" spans="1:6" s="4" customFormat="1">
      <c r="A13" s="89">
        <v>8</v>
      </c>
      <c r="B13" s="50" t="s">
        <v>34</v>
      </c>
      <c r="C13" s="676">
        <v>16412913.3607</v>
      </c>
    </row>
    <row r="14" spans="1:6" s="4" customFormat="1" ht="27.6">
      <c r="A14" s="89">
        <v>9</v>
      </c>
      <c r="B14" s="43" t="s">
        <v>35</v>
      </c>
      <c r="C14" s="676">
        <v>0</v>
      </c>
    </row>
    <row r="15" spans="1:6" s="4" customFormat="1">
      <c r="A15" s="89">
        <v>10</v>
      </c>
      <c r="B15" s="44" t="s">
        <v>36</v>
      </c>
      <c r="C15" s="676">
        <v>322774431.73699993</v>
      </c>
    </row>
    <row r="16" spans="1:6" s="4" customFormat="1">
      <c r="A16" s="89">
        <v>11</v>
      </c>
      <c r="B16" s="45" t="s">
        <v>37</v>
      </c>
      <c r="C16" s="676">
        <v>0</v>
      </c>
    </row>
    <row r="17" spans="1:3" s="4" customFormat="1">
      <c r="A17" s="89">
        <v>12</v>
      </c>
      <c r="B17" s="44" t="s">
        <v>38</v>
      </c>
      <c r="C17" s="676">
        <v>100</v>
      </c>
    </row>
    <row r="18" spans="1:3" s="4" customFormat="1">
      <c r="A18" s="89">
        <v>13</v>
      </c>
      <c r="B18" s="44" t="s">
        <v>39</v>
      </c>
      <c r="C18" s="676">
        <v>0</v>
      </c>
    </row>
    <row r="19" spans="1:3" s="4" customFormat="1">
      <c r="A19" s="89">
        <v>14</v>
      </c>
      <c r="B19" s="44" t="s">
        <v>40</v>
      </c>
      <c r="C19" s="676">
        <v>0</v>
      </c>
    </row>
    <row r="20" spans="1:3" s="4" customFormat="1" ht="27.6">
      <c r="A20" s="89">
        <v>15</v>
      </c>
      <c r="B20" s="44" t="s">
        <v>41</v>
      </c>
      <c r="C20" s="676">
        <v>0</v>
      </c>
    </row>
    <row r="21" spans="1:3" s="4" customFormat="1" ht="27.6">
      <c r="A21" s="89">
        <v>16</v>
      </c>
      <c r="B21" s="43" t="s">
        <v>42</v>
      </c>
      <c r="C21" s="676">
        <v>0</v>
      </c>
    </row>
    <row r="22" spans="1:3" s="4" customFormat="1">
      <c r="A22" s="89">
        <v>17</v>
      </c>
      <c r="B22" s="90" t="s">
        <v>43</v>
      </c>
      <c r="C22" s="676">
        <v>4777705.09</v>
      </c>
    </row>
    <row r="23" spans="1:3" s="4" customFormat="1">
      <c r="A23" s="89">
        <v>18</v>
      </c>
      <c r="B23" s="734" t="s">
        <v>726</v>
      </c>
      <c r="C23" s="676">
        <v>0</v>
      </c>
    </row>
    <row r="24" spans="1:3" s="4" customFormat="1" ht="27.6">
      <c r="A24" s="89">
        <v>19</v>
      </c>
      <c r="B24" s="43" t="s">
        <v>44</v>
      </c>
      <c r="C24" s="676">
        <v>0</v>
      </c>
    </row>
    <row r="25" spans="1:3" s="4" customFormat="1" ht="27.6">
      <c r="A25" s="89">
        <v>20</v>
      </c>
      <c r="B25" s="43" t="s">
        <v>45</v>
      </c>
      <c r="C25" s="676">
        <v>0</v>
      </c>
    </row>
    <row r="26" spans="1:3" s="4" customFormat="1" ht="27.6">
      <c r="A26" s="89">
        <v>21</v>
      </c>
      <c r="B26" s="46" t="s">
        <v>46</v>
      </c>
      <c r="C26" s="676">
        <v>0</v>
      </c>
    </row>
    <row r="27" spans="1:3" s="4" customFormat="1">
      <c r="A27" s="89">
        <v>22</v>
      </c>
      <c r="B27" s="46" t="s">
        <v>47</v>
      </c>
      <c r="C27" s="676">
        <v>0</v>
      </c>
    </row>
    <row r="28" spans="1:3" s="4" customFormat="1" ht="27.6">
      <c r="A28" s="89">
        <v>23</v>
      </c>
      <c r="B28" s="46" t="s">
        <v>48</v>
      </c>
      <c r="C28" s="676">
        <v>0</v>
      </c>
    </row>
    <row r="29" spans="1:3" s="4" customFormat="1">
      <c r="A29" s="89">
        <v>24</v>
      </c>
      <c r="B29" s="52" t="s">
        <v>22</v>
      </c>
      <c r="C29" s="677">
        <f>C6-C12</f>
        <v>3920003532.5926003</v>
      </c>
    </row>
    <row r="30" spans="1:3" s="4" customFormat="1">
      <c r="A30" s="91"/>
      <c r="B30" s="47"/>
      <c r="C30" s="676">
        <v>0</v>
      </c>
    </row>
    <row r="31" spans="1:3" s="4" customFormat="1">
      <c r="A31" s="91">
        <v>25</v>
      </c>
      <c r="B31" s="52" t="s">
        <v>49</v>
      </c>
      <c r="C31" s="677">
        <f>C32+C35</f>
        <v>523540000</v>
      </c>
    </row>
    <row r="32" spans="1:3" s="4" customFormat="1">
      <c r="A32" s="91">
        <v>26</v>
      </c>
      <c r="B32" s="42" t="s">
        <v>50</v>
      </c>
      <c r="C32" s="678">
        <f>C33+C34</f>
        <v>523540000</v>
      </c>
    </row>
    <row r="33" spans="1:3" s="4" customFormat="1">
      <c r="A33" s="91">
        <v>27</v>
      </c>
      <c r="B33" s="122" t="s">
        <v>51</v>
      </c>
      <c r="C33" s="676">
        <v>0</v>
      </c>
    </row>
    <row r="34" spans="1:3" s="4" customFormat="1">
      <c r="A34" s="91">
        <v>28</v>
      </c>
      <c r="B34" s="122" t="s">
        <v>52</v>
      </c>
      <c r="C34" s="676">
        <v>523540000</v>
      </c>
    </row>
    <row r="35" spans="1:3" s="4" customFormat="1">
      <c r="A35" s="91">
        <v>29</v>
      </c>
      <c r="B35" s="42" t="s">
        <v>53</v>
      </c>
      <c r="C35" s="676">
        <v>0</v>
      </c>
    </row>
    <row r="36" spans="1:3" s="4" customFormat="1">
      <c r="A36" s="91">
        <v>30</v>
      </c>
      <c r="B36" s="52" t="s">
        <v>54</v>
      </c>
      <c r="C36" s="677">
        <f>SUM(C37:C41)</f>
        <v>0</v>
      </c>
    </row>
    <row r="37" spans="1:3" s="4" customFormat="1">
      <c r="A37" s="91">
        <v>31</v>
      </c>
      <c r="B37" s="43" t="s">
        <v>55</v>
      </c>
      <c r="C37" s="676">
        <v>0</v>
      </c>
    </row>
    <row r="38" spans="1:3" s="4" customFormat="1">
      <c r="A38" s="91">
        <v>32</v>
      </c>
      <c r="B38" s="44" t="s">
        <v>56</v>
      </c>
      <c r="C38" s="676">
        <v>0</v>
      </c>
    </row>
    <row r="39" spans="1:3" s="4" customFormat="1" ht="27.6">
      <c r="A39" s="91">
        <v>33</v>
      </c>
      <c r="B39" s="43" t="s">
        <v>57</v>
      </c>
      <c r="C39" s="676">
        <v>0</v>
      </c>
    </row>
    <row r="40" spans="1:3" s="4" customFormat="1" ht="27.6">
      <c r="A40" s="91">
        <v>34</v>
      </c>
      <c r="B40" s="43" t="s">
        <v>45</v>
      </c>
      <c r="C40" s="676">
        <v>0</v>
      </c>
    </row>
    <row r="41" spans="1:3" s="4" customFormat="1" ht="27.6">
      <c r="A41" s="91">
        <v>35</v>
      </c>
      <c r="B41" s="46" t="s">
        <v>58</v>
      </c>
      <c r="C41" s="676">
        <v>0</v>
      </c>
    </row>
    <row r="42" spans="1:3" s="4" customFormat="1">
      <c r="A42" s="91">
        <v>36</v>
      </c>
      <c r="B42" s="52" t="s">
        <v>23</v>
      </c>
      <c r="C42" s="677">
        <f>C31-C36</f>
        <v>523540000</v>
      </c>
    </row>
    <row r="43" spans="1:3" s="4" customFormat="1">
      <c r="A43" s="91"/>
      <c r="B43" s="47"/>
      <c r="C43" s="676">
        <v>0</v>
      </c>
    </row>
    <row r="44" spans="1:3" s="4" customFormat="1">
      <c r="A44" s="91">
        <v>37</v>
      </c>
      <c r="B44" s="53" t="s">
        <v>59</v>
      </c>
      <c r="C44" s="677">
        <f>SUM(C45:C47)</f>
        <v>504286816.5</v>
      </c>
    </row>
    <row r="45" spans="1:3" s="4" customFormat="1">
      <c r="A45" s="91">
        <v>38</v>
      </c>
      <c r="B45" s="42" t="s">
        <v>60</v>
      </c>
      <c r="C45" s="676">
        <v>504286816.5</v>
      </c>
    </row>
    <row r="46" spans="1:3" s="4" customFormat="1">
      <c r="A46" s="91">
        <v>39</v>
      </c>
      <c r="B46" s="42" t="s">
        <v>61</v>
      </c>
      <c r="C46" s="676">
        <v>0</v>
      </c>
    </row>
    <row r="47" spans="1:3" s="4" customFormat="1">
      <c r="A47" s="91">
        <v>40</v>
      </c>
      <c r="B47" s="735" t="s">
        <v>725</v>
      </c>
      <c r="C47" s="676">
        <v>0</v>
      </c>
    </row>
    <row r="48" spans="1:3" s="4" customFormat="1">
      <c r="A48" s="91">
        <v>41</v>
      </c>
      <c r="B48" s="53" t="s">
        <v>62</v>
      </c>
      <c r="C48" s="677">
        <f>SUM(C49:C52)</f>
        <v>0</v>
      </c>
    </row>
    <row r="49" spans="1:3" s="4" customFormat="1">
      <c r="A49" s="91">
        <v>42</v>
      </c>
      <c r="B49" s="43" t="s">
        <v>63</v>
      </c>
      <c r="C49" s="676">
        <v>0</v>
      </c>
    </row>
    <row r="50" spans="1:3" s="4" customFormat="1">
      <c r="A50" s="91">
        <v>43</v>
      </c>
      <c r="B50" s="44" t="s">
        <v>64</v>
      </c>
      <c r="C50" s="676">
        <v>0</v>
      </c>
    </row>
    <row r="51" spans="1:3" s="4" customFormat="1" ht="27.6">
      <c r="A51" s="91">
        <v>44</v>
      </c>
      <c r="B51" s="43" t="s">
        <v>65</v>
      </c>
      <c r="C51" s="676">
        <v>0</v>
      </c>
    </row>
    <row r="52" spans="1:3" s="4" customFormat="1" ht="27.6">
      <c r="A52" s="91">
        <v>45</v>
      </c>
      <c r="B52" s="43" t="s">
        <v>45</v>
      </c>
      <c r="C52" s="676">
        <v>0</v>
      </c>
    </row>
    <row r="53" spans="1:3" s="4" customFormat="1" ht="15" thickBot="1">
      <c r="A53" s="91">
        <v>46</v>
      </c>
      <c r="B53" s="92" t="s">
        <v>24</v>
      </c>
      <c r="C53" s="679">
        <f>C44-C48</f>
        <v>504286816.5</v>
      </c>
    </row>
    <row r="56" spans="1:3">
      <c r="B56" s="2" t="s">
        <v>141</v>
      </c>
    </row>
  </sheetData>
  <dataValidations count="1">
    <dataValidation operator="lessThanOrEqual" allowBlank="1" showInputMessage="1" showErrorMessage="1" errorTitle="Should be negative number" error="Should be whole negative number or 0" sqref="C29 C31:C32 C36 C42 C44 C48 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H23"/>
  <sheetViews>
    <sheetView zoomScaleNormal="100" workbookViewId="0"/>
  </sheetViews>
  <sheetFormatPr defaultColWidth="9.21875" defaultRowHeight="13.8"/>
  <cols>
    <col min="1" max="1" width="10.77734375" style="219" bestFit="1" customWidth="1"/>
    <col min="2" max="2" width="59" style="219" customWidth="1"/>
    <col min="3" max="3" width="16.77734375" style="219" bestFit="1" customWidth="1"/>
    <col min="4" max="4" width="22.21875" style="219" customWidth="1"/>
    <col min="5" max="16384" width="9.21875" style="219"/>
  </cols>
  <sheetData>
    <row r="1" spans="1:8">
      <c r="A1" s="17" t="s">
        <v>108</v>
      </c>
      <c r="B1" s="16" t="str">
        <f>Info!C2</f>
        <v>სს თიბისი ბანკი</v>
      </c>
    </row>
    <row r="2" spans="1:8" s="21" customFormat="1" ht="15.75" customHeight="1">
      <c r="A2" s="21" t="s">
        <v>109</v>
      </c>
      <c r="B2" s="336">
        <f>'1. key ratios'!B2</f>
        <v>45107</v>
      </c>
    </row>
    <row r="3" spans="1:8" s="21" customFormat="1" ht="15.75" customHeight="1"/>
    <row r="4" spans="1:8" ht="14.4" thickBot="1">
      <c r="A4" s="220" t="s">
        <v>357</v>
      </c>
      <c r="B4" s="247" t="s">
        <v>358</v>
      </c>
    </row>
    <row r="5" spans="1:8" s="248" customFormat="1">
      <c r="A5" s="789" t="s">
        <v>359</v>
      </c>
      <c r="B5" s="790"/>
      <c r="C5" s="237" t="s">
        <v>360</v>
      </c>
      <c r="D5" s="238" t="s">
        <v>361</v>
      </c>
    </row>
    <row r="6" spans="1:8" s="249" customFormat="1">
      <c r="A6" s="239">
        <v>1</v>
      </c>
      <c r="B6" s="240" t="s">
        <v>362</v>
      </c>
      <c r="C6" s="240"/>
      <c r="D6" s="241"/>
    </row>
    <row r="7" spans="1:8" s="249" customFormat="1">
      <c r="A7" s="242" t="s">
        <v>363</v>
      </c>
      <c r="B7" s="243" t="s">
        <v>364</v>
      </c>
      <c r="C7" s="295">
        <v>4.4999999999999998E-2</v>
      </c>
      <c r="D7" s="680">
        <v>965376355.21319616</v>
      </c>
      <c r="G7" s="682"/>
      <c r="H7" s="682"/>
    </row>
    <row r="8" spans="1:8" s="249" customFormat="1">
      <c r="A8" s="242" t="s">
        <v>365</v>
      </c>
      <c r="B8" s="243" t="s">
        <v>366</v>
      </c>
      <c r="C8" s="295">
        <v>0.06</v>
      </c>
      <c r="D8" s="680">
        <v>1287168473.617595</v>
      </c>
      <c r="G8" s="682"/>
      <c r="H8" s="682"/>
    </row>
    <row r="9" spans="1:8" s="249" customFormat="1">
      <c r="A9" s="242" t="s">
        <v>367</v>
      </c>
      <c r="B9" s="243" t="s">
        <v>368</v>
      </c>
      <c r="C9" s="295">
        <v>0.08</v>
      </c>
      <c r="D9" s="680">
        <v>1716224631.4901266</v>
      </c>
      <c r="G9" s="682"/>
      <c r="H9" s="682"/>
    </row>
    <row r="10" spans="1:8" s="249" customFormat="1">
      <c r="A10" s="239" t="s">
        <v>369</v>
      </c>
      <c r="B10" s="240" t="s">
        <v>370</v>
      </c>
      <c r="C10" s="296"/>
      <c r="D10" s="293"/>
      <c r="G10" s="682"/>
      <c r="H10" s="682"/>
    </row>
    <row r="11" spans="1:8" s="250" customFormat="1">
      <c r="A11" s="244" t="s">
        <v>371</v>
      </c>
      <c r="B11" s="245" t="s">
        <v>433</v>
      </c>
      <c r="C11" s="295">
        <v>2.5000000000000001E-2</v>
      </c>
      <c r="D11" s="680">
        <v>536320197.34066463</v>
      </c>
      <c r="G11" s="682"/>
      <c r="H11" s="682"/>
    </row>
    <row r="12" spans="1:8" s="250" customFormat="1">
      <c r="A12" s="244" t="s">
        <v>372</v>
      </c>
      <c r="B12" s="245" t="s">
        <v>373</v>
      </c>
      <c r="C12" s="295">
        <v>0</v>
      </c>
      <c r="D12" s="680">
        <v>0</v>
      </c>
      <c r="G12" s="682"/>
      <c r="H12" s="682"/>
    </row>
    <row r="13" spans="1:8" s="250" customFormat="1">
      <c r="A13" s="244" t="s">
        <v>374</v>
      </c>
      <c r="B13" s="245" t="s">
        <v>375</v>
      </c>
      <c r="C13" s="295">
        <v>2.5000000000000001E-2</v>
      </c>
      <c r="D13" s="680">
        <v>536320197.34066463</v>
      </c>
      <c r="G13" s="682"/>
      <c r="H13" s="682"/>
    </row>
    <row r="14" spans="1:8" s="249" customFormat="1">
      <c r="A14" s="239" t="s">
        <v>376</v>
      </c>
      <c r="B14" s="240" t="s">
        <v>431</v>
      </c>
      <c r="C14" s="298"/>
      <c r="D14" s="293"/>
      <c r="G14" s="682"/>
      <c r="H14" s="682"/>
    </row>
    <row r="15" spans="1:8" s="249" customFormat="1">
      <c r="A15" s="260" t="s">
        <v>379</v>
      </c>
      <c r="B15" s="245" t="s">
        <v>432</v>
      </c>
      <c r="C15" s="295">
        <v>4.9307231264897278E-2</v>
      </c>
      <c r="D15" s="680">
        <v>532774369.76660013</v>
      </c>
      <c r="G15" s="682"/>
      <c r="H15" s="682"/>
    </row>
    <row r="16" spans="1:8" s="249" customFormat="1">
      <c r="A16" s="260" t="s">
        <v>380</v>
      </c>
      <c r="B16" s="245" t="s">
        <v>382</v>
      </c>
      <c r="C16" s="295">
        <v>5.7733295279253416E-2</v>
      </c>
      <c r="D16" s="680">
        <v>713537102.36598229</v>
      </c>
      <c r="G16" s="682"/>
      <c r="H16" s="682"/>
    </row>
    <row r="17" spans="1:8" s="249" customFormat="1">
      <c r="A17" s="260" t="s">
        <v>381</v>
      </c>
      <c r="B17" s="245" t="s">
        <v>429</v>
      </c>
      <c r="C17" s="295">
        <v>6.8820221613932531E-2</v>
      </c>
      <c r="D17" s="680">
        <v>1476386993.4805026</v>
      </c>
      <c r="G17" s="682"/>
      <c r="H17" s="682"/>
    </row>
    <row r="18" spans="1:8" s="248" customFormat="1">
      <c r="A18" s="791" t="s">
        <v>430</v>
      </c>
      <c r="B18" s="792"/>
      <c r="C18" s="299" t="s">
        <v>360</v>
      </c>
      <c r="D18" s="294" t="s">
        <v>361</v>
      </c>
      <c r="G18" s="682"/>
      <c r="H18" s="682"/>
    </row>
    <row r="19" spans="1:8" s="249" customFormat="1">
      <c r="A19" s="246">
        <v>4</v>
      </c>
      <c r="B19" s="245" t="s">
        <v>22</v>
      </c>
      <c r="C19" s="297">
        <v>0.14430723126489728</v>
      </c>
      <c r="D19" s="681">
        <v>3920003532.5926003</v>
      </c>
      <c r="G19" s="682"/>
      <c r="H19" s="682"/>
    </row>
    <row r="20" spans="1:8" s="249" customFormat="1">
      <c r="A20" s="246">
        <v>5</v>
      </c>
      <c r="B20" s="245" t="s">
        <v>86</v>
      </c>
      <c r="C20" s="297">
        <v>0.1677332952792534</v>
      </c>
      <c r="D20" s="681">
        <v>4443543532.5925999</v>
      </c>
      <c r="G20" s="682"/>
      <c r="H20" s="682"/>
    </row>
    <row r="21" spans="1:8" s="249" customFormat="1" ht="14.4" thickBot="1">
      <c r="A21" s="251" t="s">
        <v>377</v>
      </c>
      <c r="B21" s="252" t="s">
        <v>85</v>
      </c>
      <c r="C21" s="297">
        <v>0.19882022161393254</v>
      </c>
      <c r="D21" s="681">
        <v>4947830349.0925999</v>
      </c>
      <c r="G21" s="682"/>
      <c r="H21" s="682"/>
    </row>
    <row r="22" spans="1:8">
      <c r="F22" s="220"/>
    </row>
    <row r="23" spans="1:8" ht="69">
      <c r="B23" s="23"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69"/>
  <sheetViews>
    <sheetView zoomScale="70" zoomScaleNormal="70" workbookViewId="0">
      <pane xSplit="1" ySplit="5" topLeftCell="B6" activePane="bottomRight" state="frozen"/>
      <selection pane="topRight" activeCell="B1" sqref="B1"/>
      <selection pane="bottomLeft" activeCell="A5" sqref="A5"/>
      <selection pane="bottomRight" activeCell="B6" sqref="B6"/>
    </sheetView>
  </sheetViews>
  <sheetFormatPr defaultRowHeight="14.4"/>
  <cols>
    <col min="1" max="1" width="10.77734375" style="39" customWidth="1"/>
    <col min="2" max="2" width="91.77734375" style="39" customWidth="1"/>
    <col min="3" max="3" width="53.21875" style="39" customWidth="1"/>
    <col min="4" max="4" width="32.21875" style="39" customWidth="1"/>
    <col min="5" max="5" width="9.44140625" customWidth="1"/>
  </cols>
  <sheetData>
    <row r="1" spans="1:6">
      <c r="A1" s="17" t="s">
        <v>108</v>
      </c>
      <c r="B1" s="19" t="str">
        <f>Info!C2</f>
        <v>სს თიბისი ბანკი</v>
      </c>
      <c r="E1" s="2"/>
      <c r="F1" s="2"/>
    </row>
    <row r="2" spans="1:6" s="21" customFormat="1" ht="15.75" customHeight="1">
      <c r="A2" s="21" t="s">
        <v>109</v>
      </c>
      <c r="B2" s="336">
        <f>'1. key ratios'!B2</f>
        <v>45107</v>
      </c>
      <c r="C2" s="684"/>
      <c r="D2" s="684"/>
    </row>
    <row r="3" spans="1:6" s="21" customFormat="1" ht="15.75" customHeight="1">
      <c r="A3" s="26"/>
      <c r="C3" s="684"/>
      <c r="D3" s="684"/>
    </row>
    <row r="4" spans="1:6" s="21" customFormat="1" ht="15.75" customHeight="1" thickBot="1">
      <c r="A4" s="21" t="s">
        <v>258</v>
      </c>
      <c r="B4" s="145" t="s">
        <v>172</v>
      </c>
      <c r="C4" s="684"/>
      <c r="D4" s="685" t="s">
        <v>87</v>
      </c>
    </row>
    <row r="5" spans="1:6" ht="27.6">
      <c r="A5" s="97" t="s">
        <v>25</v>
      </c>
      <c r="B5" s="98" t="s">
        <v>144</v>
      </c>
      <c r="C5" s="686" t="s">
        <v>858</v>
      </c>
      <c r="D5" s="687" t="s">
        <v>173</v>
      </c>
    </row>
    <row r="6" spans="1:6">
      <c r="A6" s="438">
        <v>1</v>
      </c>
      <c r="B6" s="397" t="s">
        <v>843</v>
      </c>
      <c r="C6" s="688">
        <f>SUM(C7:C9)</f>
        <v>4539725658.9700003</v>
      </c>
      <c r="D6" s="689"/>
      <c r="E6" s="7"/>
    </row>
    <row r="7" spans="1:6">
      <c r="A7" s="438">
        <v>1.1000000000000001</v>
      </c>
      <c r="B7" s="398" t="s">
        <v>96</v>
      </c>
      <c r="C7" s="460">
        <v>992206900.57000017</v>
      </c>
      <c r="D7" s="93">
        <v>0</v>
      </c>
      <c r="E7" s="7"/>
    </row>
    <row r="8" spans="1:6">
      <c r="A8" s="438">
        <v>1.2</v>
      </c>
      <c r="B8" s="398" t="s">
        <v>97</v>
      </c>
      <c r="C8" s="460">
        <v>2093701516.6199999</v>
      </c>
      <c r="D8" s="93">
        <v>0</v>
      </c>
      <c r="E8" s="7"/>
    </row>
    <row r="9" spans="1:6">
      <c r="A9" s="438">
        <v>1.3</v>
      </c>
      <c r="B9" s="398" t="s">
        <v>98</v>
      </c>
      <c r="C9" s="460">
        <v>1453817241.78</v>
      </c>
      <c r="D9" s="93">
        <v>0</v>
      </c>
      <c r="E9" s="7"/>
    </row>
    <row r="10" spans="1:6">
      <c r="A10" s="438">
        <v>2</v>
      </c>
      <c r="B10" s="399" t="s">
        <v>730</v>
      </c>
      <c r="C10" s="460">
        <v>103175283.77</v>
      </c>
      <c r="D10" s="93">
        <v>0</v>
      </c>
      <c r="E10" s="7"/>
    </row>
    <row r="11" spans="1:6">
      <c r="A11" s="438">
        <v>2.1</v>
      </c>
      <c r="B11" s="400" t="s">
        <v>731</v>
      </c>
      <c r="C11" s="460">
        <v>103175283.77</v>
      </c>
      <c r="D11" s="94">
        <v>0</v>
      </c>
      <c r="E11" s="8"/>
    </row>
    <row r="12" spans="1:6" ht="23.55" customHeight="1">
      <c r="A12" s="438">
        <v>3</v>
      </c>
      <c r="B12" s="401" t="s">
        <v>732</v>
      </c>
      <c r="C12" s="460">
        <v>0</v>
      </c>
      <c r="D12" s="94">
        <v>0</v>
      </c>
      <c r="E12" s="8"/>
    </row>
    <row r="13" spans="1:6" ht="22.95" customHeight="1">
      <c r="A13" s="438">
        <v>4</v>
      </c>
      <c r="B13" s="402" t="s">
        <v>733</v>
      </c>
      <c r="C13" s="460">
        <v>0</v>
      </c>
      <c r="D13" s="94">
        <v>0</v>
      </c>
      <c r="E13" s="8"/>
    </row>
    <row r="14" spans="1:6">
      <c r="A14" s="438">
        <v>5</v>
      </c>
      <c r="B14" s="402" t="s">
        <v>734</v>
      </c>
      <c r="C14" s="463">
        <f>SUM(C15:C17)</f>
        <v>2967186882.8399997</v>
      </c>
      <c r="D14" s="94"/>
      <c r="E14" s="8"/>
    </row>
    <row r="15" spans="1:6">
      <c r="A15" s="438">
        <v>5.0999999999999996</v>
      </c>
      <c r="B15" s="403" t="s">
        <v>735</v>
      </c>
      <c r="C15" s="460">
        <v>673852.32000000007</v>
      </c>
      <c r="D15" s="94">
        <v>0</v>
      </c>
      <c r="E15" s="7"/>
    </row>
    <row r="16" spans="1:6">
      <c r="A16" s="438">
        <v>5.2</v>
      </c>
      <c r="B16" s="403" t="s">
        <v>569</v>
      </c>
      <c r="C16" s="460">
        <v>2966513030.5199995</v>
      </c>
      <c r="D16" s="93">
        <v>0</v>
      </c>
      <c r="E16" s="7"/>
    </row>
    <row r="17" spans="1:5">
      <c r="A17" s="438">
        <v>5.3</v>
      </c>
      <c r="B17" s="403" t="s">
        <v>736</v>
      </c>
      <c r="C17" s="460">
        <v>0</v>
      </c>
      <c r="D17" s="93">
        <v>0</v>
      </c>
      <c r="E17" s="7"/>
    </row>
    <row r="18" spans="1:5">
      <c r="A18" s="438">
        <v>6</v>
      </c>
      <c r="B18" s="401" t="s">
        <v>737</v>
      </c>
      <c r="C18" s="464">
        <f>SUM(C19:C20)</f>
        <v>18493604512.079994</v>
      </c>
      <c r="D18" s="93"/>
      <c r="E18" s="7"/>
    </row>
    <row r="19" spans="1:5">
      <c r="A19" s="438">
        <v>6.1</v>
      </c>
      <c r="B19" s="403" t="s">
        <v>569</v>
      </c>
      <c r="C19" s="461">
        <v>0</v>
      </c>
      <c r="D19" s="93">
        <v>0</v>
      </c>
      <c r="E19" s="7"/>
    </row>
    <row r="20" spans="1:5">
      <c r="A20" s="438">
        <v>6.2</v>
      </c>
      <c r="B20" s="403" t="s">
        <v>736</v>
      </c>
      <c r="C20" s="461">
        <v>18493604512.079994</v>
      </c>
      <c r="D20" s="93">
        <v>0</v>
      </c>
      <c r="E20" s="7"/>
    </row>
    <row r="21" spans="1:5">
      <c r="A21" s="438">
        <v>7</v>
      </c>
      <c r="B21" s="404" t="s">
        <v>738</v>
      </c>
      <c r="C21" s="461">
        <v>33886250.189999998</v>
      </c>
      <c r="D21" s="93">
        <v>0</v>
      </c>
      <c r="E21" s="7"/>
    </row>
    <row r="22" spans="1:5">
      <c r="A22" s="438">
        <v>8</v>
      </c>
      <c r="B22" s="405" t="s">
        <v>739</v>
      </c>
      <c r="C22" s="461">
        <v>0</v>
      </c>
      <c r="D22" s="93">
        <v>0</v>
      </c>
      <c r="E22" s="7"/>
    </row>
    <row r="23" spans="1:5">
      <c r="A23" s="438">
        <v>9</v>
      </c>
      <c r="B23" s="402" t="s">
        <v>740</v>
      </c>
      <c r="C23" s="464">
        <f>SUM(C24:C25)</f>
        <v>545172192.04999995</v>
      </c>
      <c r="D23" s="690"/>
      <c r="E23" s="7"/>
    </row>
    <row r="24" spans="1:5">
      <c r="A24" s="438">
        <v>9.1</v>
      </c>
      <c r="B24" s="406" t="s">
        <v>741</v>
      </c>
      <c r="C24" s="462">
        <v>525289332.22999996</v>
      </c>
      <c r="D24" s="95">
        <v>0</v>
      </c>
      <c r="E24" s="7"/>
    </row>
    <row r="25" spans="1:5">
      <c r="A25" s="438">
        <v>9.1999999999999993</v>
      </c>
      <c r="B25" s="406" t="s">
        <v>742</v>
      </c>
      <c r="C25" s="462">
        <v>19882859.82</v>
      </c>
      <c r="D25" s="691">
        <v>0</v>
      </c>
      <c r="E25" s="6"/>
    </row>
    <row r="26" spans="1:5">
      <c r="A26" s="438">
        <v>10</v>
      </c>
      <c r="B26" s="402" t="s">
        <v>36</v>
      </c>
      <c r="C26" s="465">
        <f>SUM(C27:C28)</f>
        <v>322774431.72999996</v>
      </c>
      <c r="D26" s="698" t="s">
        <v>990</v>
      </c>
      <c r="E26" s="7"/>
    </row>
    <row r="27" spans="1:5">
      <c r="A27" s="438">
        <v>10.1</v>
      </c>
      <c r="B27" s="406" t="s">
        <v>743</v>
      </c>
      <c r="C27" s="460">
        <v>27502089.170000002</v>
      </c>
      <c r="D27" s="93">
        <v>0</v>
      </c>
      <c r="E27" s="7"/>
    </row>
    <row r="28" spans="1:5">
      <c r="A28" s="438">
        <v>10.199999999999999</v>
      </c>
      <c r="B28" s="406" t="s">
        <v>744</v>
      </c>
      <c r="C28" s="460">
        <v>295272342.55999994</v>
      </c>
      <c r="D28" s="93">
        <v>0</v>
      </c>
      <c r="E28" s="7"/>
    </row>
    <row r="29" spans="1:5">
      <c r="A29" s="438">
        <v>11</v>
      </c>
      <c r="B29" s="402" t="s">
        <v>745</v>
      </c>
      <c r="C29" s="464">
        <f>SUM(C30:C31)</f>
        <v>2478727.2599999998</v>
      </c>
      <c r="D29" s="93"/>
      <c r="E29" s="7"/>
    </row>
    <row r="30" spans="1:5">
      <c r="A30" s="438">
        <v>11.1</v>
      </c>
      <c r="B30" s="406" t="s">
        <v>746</v>
      </c>
      <c r="C30" s="460">
        <v>0</v>
      </c>
      <c r="D30" s="93">
        <v>0</v>
      </c>
      <c r="E30" s="7"/>
    </row>
    <row r="31" spans="1:5">
      <c r="A31" s="438">
        <v>11.2</v>
      </c>
      <c r="B31" s="406" t="s">
        <v>747</v>
      </c>
      <c r="C31" s="460">
        <v>2478727.2599999998</v>
      </c>
      <c r="D31" s="93">
        <v>0</v>
      </c>
      <c r="E31" s="7"/>
    </row>
    <row r="32" spans="1:5">
      <c r="A32" s="438">
        <v>13</v>
      </c>
      <c r="B32" s="402" t="s">
        <v>99</v>
      </c>
      <c r="C32" s="460">
        <v>556562905.69000006</v>
      </c>
      <c r="D32" s="93">
        <v>0</v>
      </c>
      <c r="E32" s="7"/>
    </row>
    <row r="33" spans="1:5">
      <c r="A33" s="438">
        <v>13.1</v>
      </c>
      <c r="B33" s="407" t="s">
        <v>748</v>
      </c>
      <c r="C33" s="460">
        <v>283079186.71000004</v>
      </c>
      <c r="D33" s="93">
        <v>0</v>
      </c>
      <c r="E33" s="7"/>
    </row>
    <row r="34" spans="1:5">
      <c r="A34" s="438">
        <v>13.2</v>
      </c>
      <c r="B34" s="407" t="s">
        <v>749</v>
      </c>
      <c r="C34" s="460">
        <v>0</v>
      </c>
      <c r="D34" s="95">
        <v>0</v>
      </c>
      <c r="E34" s="7"/>
    </row>
    <row r="35" spans="1:5">
      <c r="A35" s="438">
        <v>14</v>
      </c>
      <c r="B35" s="408" t="s">
        <v>750</v>
      </c>
      <c r="C35" s="466">
        <f>SUM(C6,C10,C12,C13,C14,C18,C21,C22,C23,C26,C29,C32)</f>
        <v>27564566844.57999</v>
      </c>
      <c r="D35" s="95"/>
      <c r="E35" s="7"/>
    </row>
    <row r="36" spans="1:5">
      <c r="A36" s="438"/>
      <c r="B36" s="409" t="s">
        <v>104</v>
      </c>
      <c r="C36" s="700">
        <v>0</v>
      </c>
      <c r="D36" s="96">
        <v>0</v>
      </c>
      <c r="E36" s="7"/>
    </row>
    <row r="37" spans="1:5">
      <c r="A37" s="438">
        <v>15</v>
      </c>
      <c r="B37" s="410" t="s">
        <v>751</v>
      </c>
      <c r="C37" s="692">
        <v>0</v>
      </c>
      <c r="D37" s="691">
        <v>0</v>
      </c>
      <c r="E37" s="6"/>
    </row>
    <row r="38" spans="1:5">
      <c r="A38" s="438">
        <v>15.1</v>
      </c>
      <c r="B38" s="411" t="s">
        <v>731</v>
      </c>
      <c r="C38" s="692">
        <v>0</v>
      </c>
      <c r="D38" s="93">
        <v>0</v>
      </c>
      <c r="E38" s="7"/>
    </row>
    <row r="39" spans="1:5" ht="20.399999999999999">
      <c r="A39" s="438">
        <v>16</v>
      </c>
      <c r="B39" s="404" t="s">
        <v>752</v>
      </c>
      <c r="C39" s="692">
        <v>93866867.049999997</v>
      </c>
      <c r="D39" s="93">
        <v>0</v>
      </c>
      <c r="E39" s="7"/>
    </row>
    <row r="40" spans="1:5">
      <c r="A40" s="438">
        <v>17</v>
      </c>
      <c r="B40" s="404" t="s">
        <v>753</v>
      </c>
      <c r="C40" s="464">
        <f>SUM(C41:C44)</f>
        <v>21698164514.790001</v>
      </c>
      <c r="D40" s="93"/>
      <c r="E40" s="7"/>
    </row>
    <row r="41" spans="1:5">
      <c r="A41" s="438">
        <v>17.100000000000001</v>
      </c>
      <c r="B41" s="412" t="s">
        <v>754</v>
      </c>
      <c r="C41" s="460">
        <v>19032188397.460003</v>
      </c>
      <c r="D41" s="93">
        <v>0</v>
      </c>
      <c r="E41" s="7"/>
    </row>
    <row r="42" spans="1:5">
      <c r="A42" s="452">
        <v>17.2</v>
      </c>
      <c r="B42" s="453" t="s">
        <v>100</v>
      </c>
      <c r="C42" s="460">
        <v>1993387057.73</v>
      </c>
      <c r="D42" s="95">
        <v>0</v>
      </c>
      <c r="E42" s="7"/>
    </row>
    <row r="43" spans="1:5">
      <c r="A43" s="438">
        <v>17.3</v>
      </c>
      <c r="B43" s="454" t="s">
        <v>755</v>
      </c>
      <c r="C43" s="460">
        <v>596990405.23000002</v>
      </c>
      <c r="D43" s="693">
        <v>0</v>
      </c>
      <c r="E43" s="7"/>
    </row>
    <row r="44" spans="1:5">
      <c r="A44" s="438">
        <v>17.399999999999999</v>
      </c>
      <c r="B44" s="454" t="s">
        <v>756</v>
      </c>
      <c r="C44" s="460">
        <v>75598654.36999999</v>
      </c>
      <c r="D44" s="693">
        <v>0</v>
      </c>
      <c r="E44" s="7"/>
    </row>
    <row r="45" spans="1:5">
      <c r="A45" s="438">
        <v>18</v>
      </c>
      <c r="B45" s="455" t="s">
        <v>757</v>
      </c>
      <c r="C45" s="460">
        <v>20644745.810000002</v>
      </c>
      <c r="D45" s="693">
        <v>0</v>
      </c>
      <c r="E45" s="6"/>
    </row>
    <row r="46" spans="1:5">
      <c r="A46" s="438">
        <v>19</v>
      </c>
      <c r="B46" s="455" t="s">
        <v>758</v>
      </c>
      <c r="C46" s="464">
        <f>SUM(C47:C48)</f>
        <v>139471935.70999998</v>
      </c>
      <c r="D46" s="693"/>
    </row>
    <row r="47" spans="1:5">
      <c r="A47" s="438">
        <v>19.100000000000001</v>
      </c>
      <c r="B47" s="456" t="s">
        <v>759</v>
      </c>
      <c r="C47" s="460">
        <v>27401140.859999999</v>
      </c>
      <c r="D47" s="693">
        <v>0</v>
      </c>
    </row>
    <row r="48" spans="1:5">
      <c r="A48" s="438">
        <v>19.2</v>
      </c>
      <c r="B48" s="456" t="s">
        <v>760</v>
      </c>
      <c r="C48" s="460">
        <v>112070794.84999999</v>
      </c>
      <c r="D48" s="693">
        <v>0</v>
      </c>
    </row>
    <row r="49" spans="1:4">
      <c r="A49" s="438">
        <v>20</v>
      </c>
      <c r="B49" s="417" t="s">
        <v>101</v>
      </c>
      <c r="C49" s="460">
        <v>1147910080.25</v>
      </c>
      <c r="D49" s="693">
        <v>0</v>
      </c>
    </row>
    <row r="50" spans="1:4">
      <c r="A50" s="438">
        <v>21</v>
      </c>
      <c r="B50" s="418" t="s">
        <v>89</v>
      </c>
      <c r="C50" s="460">
        <v>200540117.50999999</v>
      </c>
      <c r="D50" s="693">
        <v>0</v>
      </c>
    </row>
    <row r="51" spans="1:4">
      <c r="A51" s="438">
        <v>21.1</v>
      </c>
      <c r="B51" s="413" t="s">
        <v>761</v>
      </c>
      <c r="C51" s="460">
        <v>747160.94</v>
      </c>
      <c r="D51" s="693">
        <v>0</v>
      </c>
    </row>
    <row r="52" spans="1:4">
      <c r="A52" s="438">
        <v>22</v>
      </c>
      <c r="B52" s="417" t="s">
        <v>762</v>
      </c>
      <c r="C52" s="464">
        <f>SUM(C37,C39,C40,C45,C46,C49,C50)</f>
        <v>23300598261.119999</v>
      </c>
      <c r="D52" s="693"/>
    </row>
    <row r="53" spans="1:4">
      <c r="A53" s="438"/>
      <c r="B53" s="419" t="s">
        <v>763</v>
      </c>
      <c r="C53" s="694">
        <v>0</v>
      </c>
      <c r="D53" s="693">
        <v>0</v>
      </c>
    </row>
    <row r="54" spans="1:4">
      <c r="A54" s="438">
        <v>23</v>
      </c>
      <c r="B54" s="417" t="s">
        <v>105</v>
      </c>
      <c r="C54" s="464">
        <v>21015907.690000001</v>
      </c>
      <c r="D54" s="698" t="s">
        <v>991</v>
      </c>
    </row>
    <row r="55" spans="1:4">
      <c r="A55" s="438">
        <v>24</v>
      </c>
      <c r="B55" s="417" t="s">
        <v>764</v>
      </c>
      <c r="C55" s="695">
        <v>0</v>
      </c>
      <c r="D55" s="699">
        <v>0</v>
      </c>
    </row>
    <row r="56" spans="1:4">
      <c r="A56" s="438">
        <v>25</v>
      </c>
      <c r="B56" s="420" t="s">
        <v>102</v>
      </c>
      <c r="C56" s="464">
        <v>521190199.20999998</v>
      </c>
      <c r="D56" s="698" t="s">
        <v>992</v>
      </c>
    </row>
    <row r="57" spans="1:4">
      <c r="A57" s="438">
        <v>26</v>
      </c>
      <c r="B57" s="455" t="s">
        <v>765</v>
      </c>
      <c r="C57" s="695">
        <v>-100</v>
      </c>
      <c r="D57" s="699">
        <v>0</v>
      </c>
    </row>
    <row r="58" spans="1:4">
      <c r="A58" s="438">
        <v>27</v>
      </c>
      <c r="B58" s="455" t="s">
        <v>766</v>
      </c>
      <c r="C58" s="464">
        <f>SUM(C59:C60)</f>
        <v>-98843772.090000004</v>
      </c>
      <c r="D58" s="698" t="s">
        <v>993</v>
      </c>
    </row>
    <row r="59" spans="1:4">
      <c r="A59" s="438">
        <v>27.1</v>
      </c>
      <c r="B59" s="457" t="s">
        <v>767</v>
      </c>
      <c r="C59" s="460">
        <v>0</v>
      </c>
      <c r="D59" s="699">
        <v>0</v>
      </c>
    </row>
    <row r="60" spans="1:4">
      <c r="A60" s="438">
        <v>27.2</v>
      </c>
      <c r="B60" s="454" t="s">
        <v>768</v>
      </c>
      <c r="C60" s="460">
        <v>-98843772.090000004</v>
      </c>
      <c r="D60" s="699">
        <v>0</v>
      </c>
    </row>
    <row r="61" spans="1:4">
      <c r="A61" s="438">
        <v>28</v>
      </c>
      <c r="B61" s="418" t="s">
        <v>769</v>
      </c>
      <c r="C61" s="696">
        <v>0</v>
      </c>
      <c r="D61" s="699">
        <v>0</v>
      </c>
    </row>
    <row r="62" spans="1:4">
      <c r="A62" s="438">
        <v>29</v>
      </c>
      <c r="B62" s="455" t="s">
        <v>770</v>
      </c>
      <c r="C62" s="464">
        <f>SUM(C63:C65)</f>
        <v>16412913.75</v>
      </c>
      <c r="D62" s="698" t="s">
        <v>994</v>
      </c>
    </row>
    <row r="63" spans="1:4">
      <c r="A63" s="438">
        <v>29.1</v>
      </c>
      <c r="B63" s="458" t="s">
        <v>771</v>
      </c>
      <c r="C63" s="696">
        <v>0</v>
      </c>
      <c r="D63" s="699">
        <v>0</v>
      </c>
    </row>
    <row r="64" spans="1:4" ht="24" customHeight="1">
      <c r="A64" s="438">
        <v>29.2</v>
      </c>
      <c r="B64" s="457" t="s">
        <v>772</v>
      </c>
      <c r="C64" s="696">
        <v>0</v>
      </c>
      <c r="D64" s="699">
        <v>0</v>
      </c>
    </row>
    <row r="65" spans="1:4" ht="22.05" customHeight="1">
      <c r="A65" s="438">
        <v>29.3</v>
      </c>
      <c r="B65" s="459" t="s">
        <v>773</v>
      </c>
      <c r="C65" s="460">
        <v>16412913.75</v>
      </c>
      <c r="D65" s="699">
        <v>0</v>
      </c>
    </row>
    <row r="66" spans="1:4">
      <c r="A66" s="438">
        <v>30</v>
      </c>
      <c r="B66" s="423" t="s">
        <v>103</v>
      </c>
      <c r="C66" s="460">
        <v>3804193434.9000001</v>
      </c>
      <c r="D66" s="698" t="s">
        <v>995</v>
      </c>
    </row>
    <row r="67" spans="1:4">
      <c r="A67" s="438">
        <v>31</v>
      </c>
      <c r="B67" s="422" t="s">
        <v>774</v>
      </c>
      <c r="C67" s="464">
        <f>SUM(C54,C55,C56,C57,C58,C61,C62,C66)</f>
        <v>4263968583.46</v>
      </c>
      <c r="D67" s="699">
        <v>0</v>
      </c>
    </row>
    <row r="68" spans="1:4">
      <c r="A68" s="438">
        <v>32</v>
      </c>
      <c r="B68" s="423" t="s">
        <v>775</v>
      </c>
      <c r="C68" s="464">
        <f>SUM(C52,C67)</f>
        <v>27564566844.579998</v>
      </c>
      <c r="D68" s="699">
        <v>0</v>
      </c>
    </row>
    <row r="69" spans="1:4">
      <c r="C69" s="69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70" zoomScaleNormal="70" workbookViewId="0">
      <pane xSplit="2" ySplit="7" topLeftCell="C8" activePane="bottomRight" state="frozen"/>
      <selection pane="topRight" activeCell="C1" sqref="C1"/>
      <selection pane="bottomLeft" activeCell="A8" sqref="A8"/>
      <selection pane="bottomRight" activeCell="C8" sqref="C8"/>
    </sheetView>
  </sheetViews>
  <sheetFormatPr defaultColWidth="9.21875" defaultRowHeight="13.8"/>
  <cols>
    <col min="1" max="1" width="10.5546875" style="2" bestFit="1" customWidth="1"/>
    <col min="2" max="2" width="97" style="2" bestFit="1" customWidth="1"/>
    <col min="3" max="3" width="15" style="2" bestFit="1" customWidth="1"/>
    <col min="4" max="4" width="13.33203125" style="2" bestFit="1" customWidth="1"/>
    <col min="5" max="5" width="13.6640625" style="2" bestFit="1" customWidth="1"/>
    <col min="6" max="6" width="13.33203125" style="2" bestFit="1" customWidth="1"/>
    <col min="7" max="7" width="15" style="2" bestFit="1" customWidth="1"/>
    <col min="8" max="8" width="13.33203125" style="2" bestFit="1" customWidth="1"/>
    <col min="9" max="9" width="12.77734375" style="2" bestFit="1" customWidth="1"/>
    <col min="10" max="10" width="13.6640625" style="2" bestFit="1" customWidth="1"/>
    <col min="11" max="11" width="15" style="2" bestFit="1" customWidth="1"/>
    <col min="12" max="12" width="13.6640625" style="2" bestFit="1" customWidth="1"/>
    <col min="13" max="13" width="16.109375" style="2" bestFit="1" customWidth="1"/>
    <col min="14" max="14" width="15" style="2" bestFit="1" customWidth="1"/>
    <col min="15" max="15" width="11.6640625" style="2" bestFit="1" customWidth="1"/>
    <col min="16" max="16" width="13.33203125" style="2" bestFit="1" customWidth="1"/>
    <col min="17" max="17" width="12.77734375" style="2" bestFit="1" customWidth="1"/>
    <col min="18" max="18" width="13.33203125" style="2" bestFit="1" customWidth="1"/>
    <col min="19" max="19" width="31.6640625" style="2" bestFit="1" customWidth="1"/>
    <col min="20" max="16384" width="9.21875" style="12"/>
  </cols>
  <sheetData>
    <row r="1" spans="1:19">
      <c r="A1" s="2" t="s">
        <v>108</v>
      </c>
      <c r="B1" s="219" t="str">
        <f>Info!C2</f>
        <v>სს თიბისი ბანკი</v>
      </c>
    </row>
    <row r="2" spans="1:19">
      <c r="A2" s="2" t="s">
        <v>109</v>
      </c>
      <c r="B2" s="336">
        <f>'1. key ratios'!B2</f>
        <v>45107</v>
      </c>
    </row>
    <row r="4" spans="1:19" ht="28.2" thickBot="1">
      <c r="A4" s="38" t="s">
        <v>259</v>
      </c>
      <c r="B4" s="194" t="s">
        <v>294</v>
      </c>
    </row>
    <row r="5" spans="1:19">
      <c r="A5" s="84"/>
      <c r="B5" s="86"/>
      <c r="C5" s="78" t="s">
        <v>0</v>
      </c>
      <c r="D5" s="78" t="s">
        <v>1</v>
      </c>
      <c r="E5" s="78" t="s">
        <v>2</v>
      </c>
      <c r="F5" s="78" t="s">
        <v>3</v>
      </c>
      <c r="G5" s="78" t="s">
        <v>4</v>
      </c>
      <c r="H5" s="78" t="s">
        <v>5</v>
      </c>
      <c r="I5" s="78" t="s">
        <v>145</v>
      </c>
      <c r="J5" s="78" t="s">
        <v>146</v>
      </c>
      <c r="K5" s="78" t="s">
        <v>147</v>
      </c>
      <c r="L5" s="78" t="s">
        <v>148</v>
      </c>
      <c r="M5" s="78" t="s">
        <v>149</v>
      </c>
      <c r="N5" s="78" t="s">
        <v>150</v>
      </c>
      <c r="O5" s="78" t="s">
        <v>281</v>
      </c>
      <c r="P5" s="78" t="s">
        <v>282</v>
      </c>
      <c r="Q5" s="78" t="s">
        <v>283</v>
      </c>
      <c r="R5" s="189" t="s">
        <v>284</v>
      </c>
      <c r="S5" s="79" t="s">
        <v>285</v>
      </c>
    </row>
    <row r="6" spans="1:19" ht="46.5" customHeight="1">
      <c r="A6" s="100"/>
      <c r="B6" s="797" t="s">
        <v>286</v>
      </c>
      <c r="C6" s="795">
        <v>0</v>
      </c>
      <c r="D6" s="796"/>
      <c r="E6" s="795">
        <v>0.2</v>
      </c>
      <c r="F6" s="796"/>
      <c r="G6" s="795">
        <v>0.35</v>
      </c>
      <c r="H6" s="796"/>
      <c r="I6" s="795">
        <v>0.5</v>
      </c>
      <c r="J6" s="796"/>
      <c r="K6" s="795">
        <v>0.75</v>
      </c>
      <c r="L6" s="796"/>
      <c r="M6" s="795">
        <v>1</v>
      </c>
      <c r="N6" s="796"/>
      <c r="O6" s="795">
        <v>1.5</v>
      </c>
      <c r="P6" s="796"/>
      <c r="Q6" s="795">
        <v>2.5</v>
      </c>
      <c r="R6" s="796"/>
      <c r="S6" s="793" t="s">
        <v>156</v>
      </c>
    </row>
    <row r="7" spans="1:19">
      <c r="A7" s="100"/>
      <c r="B7" s="798"/>
      <c r="C7" s="193" t="s">
        <v>279</v>
      </c>
      <c r="D7" s="193" t="s">
        <v>280</v>
      </c>
      <c r="E7" s="193" t="s">
        <v>279</v>
      </c>
      <c r="F7" s="193" t="s">
        <v>280</v>
      </c>
      <c r="G7" s="193" t="s">
        <v>279</v>
      </c>
      <c r="H7" s="193" t="s">
        <v>280</v>
      </c>
      <c r="I7" s="193" t="s">
        <v>279</v>
      </c>
      <c r="J7" s="193" t="s">
        <v>280</v>
      </c>
      <c r="K7" s="193" t="s">
        <v>279</v>
      </c>
      <c r="L7" s="193" t="s">
        <v>280</v>
      </c>
      <c r="M7" s="193" t="s">
        <v>279</v>
      </c>
      <c r="N7" s="193" t="s">
        <v>280</v>
      </c>
      <c r="O7" s="193" t="s">
        <v>279</v>
      </c>
      <c r="P7" s="193" t="s">
        <v>280</v>
      </c>
      <c r="Q7" s="193" t="s">
        <v>279</v>
      </c>
      <c r="R7" s="193" t="s">
        <v>280</v>
      </c>
      <c r="S7" s="794"/>
    </row>
    <row r="8" spans="1:19" s="103" customFormat="1">
      <c r="A8" s="82">
        <v>1</v>
      </c>
      <c r="B8" s="121" t="s">
        <v>134</v>
      </c>
      <c r="C8" s="701">
        <v>1960925380.2329001</v>
      </c>
      <c r="D8" s="701">
        <v>0</v>
      </c>
      <c r="E8" s="701">
        <v>33396248.656087998</v>
      </c>
      <c r="F8" s="701">
        <v>0</v>
      </c>
      <c r="G8" s="701">
        <v>0</v>
      </c>
      <c r="H8" s="701">
        <v>0</v>
      </c>
      <c r="I8" s="701">
        <v>0</v>
      </c>
      <c r="J8" s="701">
        <v>0</v>
      </c>
      <c r="K8" s="701">
        <v>0</v>
      </c>
      <c r="L8" s="701">
        <v>0</v>
      </c>
      <c r="M8" s="701">
        <v>1729073512.1968</v>
      </c>
      <c r="N8" s="701">
        <v>0</v>
      </c>
      <c r="O8" s="701">
        <v>0</v>
      </c>
      <c r="P8" s="701">
        <v>0</v>
      </c>
      <c r="Q8" s="701">
        <v>0</v>
      </c>
      <c r="R8" s="701">
        <v>0</v>
      </c>
      <c r="S8" s="702">
        <f>$C$6*SUM(C8:D8)+$E$6*SUM(E8:F8)+$G$6*SUM(G8:H8)+$I$6*SUM(I8:J8)+$K$6*SUM(K8:L8)+$M$6*SUM(M8:N8)+$O$6*SUM(O8:P8)+$Q$6*SUM(Q8:R8)</f>
        <v>1735752761.9280176</v>
      </c>
    </row>
    <row r="9" spans="1:19" s="103" customFormat="1">
      <c r="A9" s="82">
        <v>2</v>
      </c>
      <c r="B9" s="121" t="s">
        <v>135</v>
      </c>
      <c r="C9" s="701">
        <v>0</v>
      </c>
      <c r="D9" s="701">
        <v>0</v>
      </c>
      <c r="E9" s="701">
        <v>0</v>
      </c>
      <c r="F9" s="701">
        <v>0</v>
      </c>
      <c r="G9" s="701">
        <v>0</v>
      </c>
      <c r="H9" s="701">
        <v>0</v>
      </c>
      <c r="I9" s="701">
        <v>0</v>
      </c>
      <c r="J9" s="701">
        <v>0</v>
      </c>
      <c r="K9" s="701">
        <v>0</v>
      </c>
      <c r="L9" s="701">
        <v>0</v>
      </c>
      <c r="M9" s="701">
        <v>0</v>
      </c>
      <c r="N9" s="701">
        <v>0</v>
      </c>
      <c r="O9" s="701">
        <v>0</v>
      </c>
      <c r="P9" s="701">
        <v>0</v>
      </c>
      <c r="Q9" s="701">
        <v>0</v>
      </c>
      <c r="R9" s="701">
        <v>0</v>
      </c>
      <c r="S9" s="702">
        <f t="shared" ref="S9:S21" si="0">$C$6*SUM(C9:D9)+$E$6*SUM(E9:F9)+$G$6*SUM(G9:H9)+$I$6*SUM(I9:J9)+$K$6*SUM(K9:L9)+$M$6*SUM(M9:N9)+$O$6*SUM(O9:P9)+$Q$6*SUM(Q9:R9)</f>
        <v>0</v>
      </c>
    </row>
    <row r="10" spans="1:19" s="103" customFormat="1">
      <c r="A10" s="82">
        <v>3</v>
      </c>
      <c r="B10" s="121" t="s">
        <v>136</v>
      </c>
      <c r="C10" s="701">
        <v>408114080.66000003</v>
      </c>
      <c r="D10" s="701">
        <v>0</v>
      </c>
      <c r="E10" s="701">
        <v>0</v>
      </c>
      <c r="F10" s="701">
        <v>0</v>
      </c>
      <c r="G10" s="701">
        <v>0</v>
      </c>
      <c r="H10" s="701">
        <v>0</v>
      </c>
      <c r="I10" s="701">
        <v>0</v>
      </c>
      <c r="J10" s="701">
        <v>0</v>
      </c>
      <c r="K10" s="701">
        <v>0</v>
      </c>
      <c r="L10" s="701">
        <v>0</v>
      </c>
      <c r="M10" s="701">
        <v>0</v>
      </c>
      <c r="N10" s="701">
        <v>0</v>
      </c>
      <c r="O10" s="701">
        <v>0</v>
      </c>
      <c r="P10" s="701">
        <v>0</v>
      </c>
      <c r="Q10" s="701">
        <v>0</v>
      </c>
      <c r="R10" s="701">
        <v>0</v>
      </c>
      <c r="S10" s="702">
        <f t="shared" si="0"/>
        <v>0</v>
      </c>
    </row>
    <row r="11" spans="1:19" s="103" customFormat="1">
      <c r="A11" s="82">
        <v>4</v>
      </c>
      <c r="B11" s="121" t="s">
        <v>137</v>
      </c>
      <c r="C11" s="701">
        <v>711940277.74131</v>
      </c>
      <c r="D11" s="701">
        <v>0</v>
      </c>
      <c r="E11" s="701">
        <v>0</v>
      </c>
      <c r="F11" s="701">
        <v>0</v>
      </c>
      <c r="G11" s="701">
        <v>0</v>
      </c>
      <c r="H11" s="701">
        <v>0</v>
      </c>
      <c r="I11" s="701">
        <v>0</v>
      </c>
      <c r="J11" s="701">
        <v>0</v>
      </c>
      <c r="K11" s="701">
        <v>0</v>
      </c>
      <c r="L11" s="701">
        <v>0</v>
      </c>
      <c r="M11" s="701">
        <v>0</v>
      </c>
      <c r="N11" s="701">
        <v>0</v>
      </c>
      <c r="O11" s="701">
        <v>0</v>
      </c>
      <c r="P11" s="701">
        <v>0</v>
      </c>
      <c r="Q11" s="701">
        <v>0</v>
      </c>
      <c r="R11" s="701">
        <v>0</v>
      </c>
      <c r="S11" s="702">
        <f t="shared" si="0"/>
        <v>0</v>
      </c>
    </row>
    <row r="12" spans="1:19" s="103" customFormat="1">
      <c r="A12" s="82">
        <v>5</v>
      </c>
      <c r="B12" s="121" t="s">
        <v>948</v>
      </c>
      <c r="C12" s="701">
        <v>0</v>
      </c>
      <c r="D12" s="701">
        <v>0</v>
      </c>
      <c r="E12" s="701">
        <v>0</v>
      </c>
      <c r="F12" s="701">
        <v>0</v>
      </c>
      <c r="G12" s="701">
        <v>0</v>
      </c>
      <c r="H12" s="701">
        <v>0</v>
      </c>
      <c r="I12" s="701">
        <v>0</v>
      </c>
      <c r="J12" s="701">
        <v>0</v>
      </c>
      <c r="K12" s="701">
        <v>0</v>
      </c>
      <c r="L12" s="701">
        <v>0</v>
      </c>
      <c r="M12" s="701">
        <v>0</v>
      </c>
      <c r="N12" s="701">
        <v>0</v>
      </c>
      <c r="O12" s="701">
        <v>0</v>
      </c>
      <c r="P12" s="701">
        <v>0</v>
      </c>
      <c r="Q12" s="701">
        <v>0</v>
      </c>
      <c r="R12" s="701">
        <v>0</v>
      </c>
      <c r="S12" s="702">
        <f t="shared" si="0"/>
        <v>0</v>
      </c>
    </row>
    <row r="13" spans="1:19" s="103" customFormat="1">
      <c r="A13" s="82">
        <v>6</v>
      </c>
      <c r="B13" s="121" t="s">
        <v>138</v>
      </c>
      <c r="C13" s="701">
        <v>0</v>
      </c>
      <c r="D13" s="701">
        <v>0</v>
      </c>
      <c r="E13" s="701">
        <v>1411071903.3241851</v>
      </c>
      <c r="F13" s="701">
        <v>30706243.75</v>
      </c>
      <c r="G13" s="701">
        <v>0</v>
      </c>
      <c r="H13" s="701">
        <v>0</v>
      </c>
      <c r="I13" s="701">
        <v>39874719.105991498</v>
      </c>
      <c r="J13" s="701">
        <v>230187235.59</v>
      </c>
      <c r="K13" s="701">
        <v>0</v>
      </c>
      <c r="L13" s="701">
        <v>0</v>
      </c>
      <c r="M13" s="701">
        <v>9338474.1424170006</v>
      </c>
      <c r="N13" s="701">
        <v>48540745.899999999</v>
      </c>
      <c r="O13" s="701">
        <v>0</v>
      </c>
      <c r="P13" s="701">
        <v>0</v>
      </c>
      <c r="Q13" s="701">
        <v>0</v>
      </c>
      <c r="R13" s="701">
        <v>0</v>
      </c>
      <c r="S13" s="702">
        <f t="shared" si="0"/>
        <v>481265826.80524981</v>
      </c>
    </row>
    <row r="14" spans="1:19" s="103" customFormat="1">
      <c r="A14" s="82">
        <v>7</v>
      </c>
      <c r="B14" s="121" t="s">
        <v>71</v>
      </c>
      <c r="C14" s="701">
        <v>0</v>
      </c>
      <c r="D14" s="701">
        <v>0</v>
      </c>
      <c r="E14" s="701">
        <v>0</v>
      </c>
      <c r="F14" s="701">
        <v>0</v>
      </c>
      <c r="G14" s="701">
        <v>0</v>
      </c>
      <c r="H14" s="701">
        <v>0</v>
      </c>
      <c r="I14" s="701">
        <v>0</v>
      </c>
      <c r="J14" s="701">
        <v>0</v>
      </c>
      <c r="K14" s="701">
        <v>0</v>
      </c>
      <c r="L14" s="701">
        <v>0</v>
      </c>
      <c r="M14" s="701">
        <v>6631012098.1208029</v>
      </c>
      <c r="N14" s="701">
        <v>941016533.1451</v>
      </c>
      <c r="O14" s="701">
        <v>0</v>
      </c>
      <c r="P14" s="701">
        <v>0</v>
      </c>
      <c r="Q14" s="701">
        <v>0</v>
      </c>
      <c r="R14" s="701">
        <v>0</v>
      </c>
      <c r="S14" s="702">
        <f t="shared" si="0"/>
        <v>7572028631.2659025</v>
      </c>
    </row>
    <row r="15" spans="1:19" s="103" customFormat="1">
      <c r="A15" s="82">
        <v>8</v>
      </c>
      <c r="B15" s="121" t="s">
        <v>72</v>
      </c>
      <c r="C15" s="701">
        <v>0</v>
      </c>
      <c r="D15" s="701">
        <v>0</v>
      </c>
      <c r="E15" s="701">
        <v>0</v>
      </c>
      <c r="F15" s="701">
        <v>0</v>
      </c>
      <c r="G15" s="701">
        <v>0</v>
      </c>
      <c r="H15" s="701">
        <v>0</v>
      </c>
      <c r="I15" s="701">
        <v>0</v>
      </c>
      <c r="J15" s="701">
        <v>0</v>
      </c>
      <c r="K15" s="701">
        <v>5614622877.0900011</v>
      </c>
      <c r="L15" s="701">
        <v>103940996.07892001</v>
      </c>
      <c r="M15" s="701">
        <v>0</v>
      </c>
      <c r="N15" s="701">
        <v>0</v>
      </c>
      <c r="O15" s="701">
        <v>0</v>
      </c>
      <c r="P15" s="701">
        <v>0</v>
      </c>
      <c r="Q15" s="701">
        <v>0</v>
      </c>
      <c r="R15" s="701">
        <v>0</v>
      </c>
      <c r="S15" s="702">
        <f t="shared" si="0"/>
        <v>4288922904.8766909</v>
      </c>
    </row>
    <row r="16" spans="1:19" s="103" customFormat="1">
      <c r="A16" s="82">
        <v>9</v>
      </c>
      <c r="B16" s="121" t="s">
        <v>949</v>
      </c>
      <c r="C16" s="701">
        <v>0</v>
      </c>
      <c r="D16" s="701">
        <v>0</v>
      </c>
      <c r="E16" s="701">
        <v>0</v>
      </c>
      <c r="F16" s="701">
        <v>0</v>
      </c>
      <c r="G16" s="701">
        <v>3718155681.7800002</v>
      </c>
      <c r="H16" s="701">
        <v>14017497.18468</v>
      </c>
      <c r="I16" s="701">
        <v>0</v>
      </c>
      <c r="J16" s="701">
        <v>0</v>
      </c>
      <c r="K16" s="701">
        <v>0</v>
      </c>
      <c r="L16" s="701">
        <v>0</v>
      </c>
      <c r="M16" s="701">
        <v>0</v>
      </c>
      <c r="N16" s="701">
        <v>0</v>
      </c>
      <c r="O16" s="701">
        <v>0</v>
      </c>
      <c r="P16" s="701">
        <v>0</v>
      </c>
      <c r="Q16" s="701">
        <v>0</v>
      </c>
      <c r="R16" s="701">
        <v>0</v>
      </c>
      <c r="S16" s="702">
        <f t="shared" si="0"/>
        <v>1306260612.6376381</v>
      </c>
    </row>
    <row r="17" spans="1:19" s="103" customFormat="1">
      <c r="A17" s="82">
        <v>10</v>
      </c>
      <c r="B17" s="121" t="s">
        <v>67</v>
      </c>
      <c r="C17" s="701">
        <v>0</v>
      </c>
      <c r="D17" s="701">
        <v>0</v>
      </c>
      <c r="E17" s="701">
        <v>0</v>
      </c>
      <c r="F17" s="701">
        <v>0</v>
      </c>
      <c r="G17" s="701">
        <v>0</v>
      </c>
      <c r="H17" s="701">
        <v>0</v>
      </c>
      <c r="I17" s="701">
        <v>28866583.010000002</v>
      </c>
      <c r="J17" s="701">
        <v>0</v>
      </c>
      <c r="K17" s="701">
        <v>0</v>
      </c>
      <c r="L17" s="701">
        <v>0</v>
      </c>
      <c r="M17" s="701">
        <v>106650384.16999997</v>
      </c>
      <c r="N17" s="701">
        <v>924645.09230000002</v>
      </c>
      <c r="O17" s="701">
        <v>5417032.8400000008</v>
      </c>
      <c r="P17" s="701">
        <v>15805.535</v>
      </c>
      <c r="Q17" s="701">
        <v>0</v>
      </c>
      <c r="R17" s="701">
        <v>0</v>
      </c>
      <c r="S17" s="702">
        <f t="shared" si="0"/>
        <v>130157578.32979997</v>
      </c>
    </row>
    <row r="18" spans="1:19" s="103" customFormat="1">
      <c r="A18" s="82">
        <v>11</v>
      </c>
      <c r="B18" s="121" t="s">
        <v>68</v>
      </c>
      <c r="C18" s="701">
        <v>0</v>
      </c>
      <c r="D18" s="701">
        <v>0</v>
      </c>
      <c r="E18" s="701">
        <v>0</v>
      </c>
      <c r="F18" s="701">
        <v>0</v>
      </c>
      <c r="G18" s="701">
        <v>0</v>
      </c>
      <c r="H18" s="701">
        <v>0</v>
      </c>
      <c r="I18" s="701">
        <v>0</v>
      </c>
      <c r="J18" s="701">
        <v>0</v>
      </c>
      <c r="K18" s="701">
        <v>0</v>
      </c>
      <c r="L18" s="701">
        <v>0</v>
      </c>
      <c r="M18" s="701">
        <v>262243114.29999998</v>
      </c>
      <c r="N18" s="701">
        <v>0</v>
      </c>
      <c r="O18" s="701">
        <v>0</v>
      </c>
      <c r="P18" s="701">
        <v>0</v>
      </c>
      <c r="Q18" s="701">
        <v>10658408.328600001</v>
      </c>
      <c r="R18" s="701">
        <v>0</v>
      </c>
      <c r="S18" s="702">
        <f t="shared" si="0"/>
        <v>288889135.12150002</v>
      </c>
    </row>
    <row r="19" spans="1:19" s="103" customFormat="1">
      <c r="A19" s="82">
        <v>12</v>
      </c>
      <c r="B19" s="121" t="s">
        <v>69</v>
      </c>
      <c r="C19" s="701">
        <v>0</v>
      </c>
      <c r="D19" s="701">
        <v>0</v>
      </c>
      <c r="E19" s="701">
        <v>0</v>
      </c>
      <c r="F19" s="701">
        <v>0</v>
      </c>
      <c r="G19" s="701">
        <v>0</v>
      </c>
      <c r="H19" s="701">
        <v>0</v>
      </c>
      <c r="I19" s="701">
        <v>0</v>
      </c>
      <c r="J19" s="701">
        <v>0</v>
      </c>
      <c r="K19" s="701">
        <v>0</v>
      </c>
      <c r="L19" s="701">
        <v>0</v>
      </c>
      <c r="M19" s="701">
        <v>0</v>
      </c>
      <c r="N19" s="701">
        <v>0</v>
      </c>
      <c r="O19" s="701">
        <v>0</v>
      </c>
      <c r="P19" s="701">
        <v>0</v>
      </c>
      <c r="Q19" s="701">
        <v>0</v>
      </c>
      <c r="R19" s="701">
        <v>0</v>
      </c>
      <c r="S19" s="702">
        <f t="shared" si="0"/>
        <v>0</v>
      </c>
    </row>
    <row r="20" spans="1:19" s="103" customFormat="1">
      <c r="A20" s="82">
        <v>13</v>
      </c>
      <c r="B20" s="121" t="s">
        <v>70</v>
      </c>
      <c r="C20" s="701">
        <v>0</v>
      </c>
      <c r="D20" s="701">
        <v>0</v>
      </c>
      <c r="E20" s="701">
        <v>0</v>
      </c>
      <c r="F20" s="701">
        <v>0</v>
      </c>
      <c r="G20" s="701">
        <v>0</v>
      </c>
      <c r="H20" s="701">
        <v>0</v>
      </c>
      <c r="I20" s="701">
        <v>0</v>
      </c>
      <c r="J20" s="701">
        <v>0</v>
      </c>
      <c r="K20" s="701">
        <v>0</v>
      </c>
      <c r="L20" s="701">
        <v>0</v>
      </c>
      <c r="M20" s="701">
        <v>0</v>
      </c>
      <c r="N20" s="701">
        <v>0</v>
      </c>
      <c r="O20" s="701">
        <v>0</v>
      </c>
      <c r="P20" s="701">
        <v>0</v>
      </c>
      <c r="Q20" s="701">
        <v>0</v>
      </c>
      <c r="R20" s="701">
        <v>0</v>
      </c>
      <c r="S20" s="702">
        <f t="shared" si="0"/>
        <v>0</v>
      </c>
    </row>
    <row r="21" spans="1:19" s="103" customFormat="1">
      <c r="A21" s="82">
        <v>14</v>
      </c>
      <c r="B21" s="121" t="s">
        <v>154</v>
      </c>
      <c r="C21" s="701">
        <v>992206900.57539999</v>
      </c>
      <c r="D21" s="701">
        <v>0</v>
      </c>
      <c r="E21" s="701">
        <v>0</v>
      </c>
      <c r="F21" s="701">
        <v>0</v>
      </c>
      <c r="G21" s="701">
        <v>0</v>
      </c>
      <c r="H21" s="701">
        <v>0</v>
      </c>
      <c r="I21" s="701">
        <v>0</v>
      </c>
      <c r="J21" s="701">
        <v>0</v>
      </c>
      <c r="K21" s="701">
        <v>0</v>
      </c>
      <c r="L21" s="701">
        <v>0</v>
      </c>
      <c r="M21" s="701">
        <v>3534338607.9369946</v>
      </c>
      <c r="N21" s="701">
        <v>53720654.135799997</v>
      </c>
      <c r="O21" s="701">
        <v>0</v>
      </c>
      <c r="P21" s="701">
        <v>0</v>
      </c>
      <c r="Q21" s="701">
        <v>29108544.867899999</v>
      </c>
      <c r="R21" s="701">
        <v>0</v>
      </c>
      <c r="S21" s="702">
        <f t="shared" si="0"/>
        <v>3660830624.2425447</v>
      </c>
    </row>
    <row r="22" spans="1:19" ht="14.4" thickBot="1">
      <c r="A22" s="65"/>
      <c r="B22" s="105" t="s">
        <v>66</v>
      </c>
      <c r="C22" s="703">
        <f>SUM(C8:C21)</f>
        <v>4073186639.20961</v>
      </c>
      <c r="D22" s="703">
        <f t="shared" ref="D22:S22" si="1">SUM(D8:D21)</f>
        <v>0</v>
      </c>
      <c r="E22" s="703">
        <f t="shared" si="1"/>
        <v>1444468151.9802732</v>
      </c>
      <c r="F22" s="703">
        <f t="shared" si="1"/>
        <v>30706243.75</v>
      </c>
      <c r="G22" s="703">
        <f t="shared" si="1"/>
        <v>3718155681.7800002</v>
      </c>
      <c r="H22" s="703">
        <f t="shared" si="1"/>
        <v>14017497.18468</v>
      </c>
      <c r="I22" s="703">
        <f t="shared" si="1"/>
        <v>68741302.115991503</v>
      </c>
      <c r="J22" s="703">
        <f t="shared" si="1"/>
        <v>230187235.59</v>
      </c>
      <c r="K22" s="703">
        <f t="shared" si="1"/>
        <v>5614622877.0900011</v>
      </c>
      <c r="L22" s="703">
        <f t="shared" si="1"/>
        <v>103940996.07892001</v>
      </c>
      <c r="M22" s="703">
        <f t="shared" si="1"/>
        <v>12272656190.867014</v>
      </c>
      <c r="N22" s="703">
        <f t="shared" si="1"/>
        <v>1044202578.2732</v>
      </c>
      <c r="O22" s="703">
        <f t="shared" si="1"/>
        <v>5417032.8400000008</v>
      </c>
      <c r="P22" s="703">
        <f t="shared" si="1"/>
        <v>15805.535</v>
      </c>
      <c r="Q22" s="703">
        <f t="shared" si="1"/>
        <v>39766953.196500003</v>
      </c>
      <c r="R22" s="703">
        <f t="shared" si="1"/>
        <v>0</v>
      </c>
      <c r="S22" s="704">
        <f t="shared" si="1"/>
        <v>19464108075.207344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70" zoomScaleNormal="70" workbookViewId="0">
      <pane xSplit="2" ySplit="6" topLeftCell="C7" activePane="bottomRight" state="frozen"/>
      <selection pane="topRight" activeCell="C1" sqref="C1"/>
      <selection pane="bottomLeft" activeCell="A6" sqref="A6"/>
      <selection pane="bottomRight" activeCell="C7" sqref="C7"/>
    </sheetView>
  </sheetViews>
  <sheetFormatPr defaultColWidth="9.21875" defaultRowHeight="13.8"/>
  <cols>
    <col min="1" max="1" width="10.5546875" style="2" bestFit="1" customWidth="1"/>
    <col min="2" max="2" width="97" style="2" bestFit="1" customWidth="1"/>
    <col min="3" max="3" width="19" style="2" customWidth="1"/>
    <col min="4" max="4" width="19.5546875" style="2" customWidth="1"/>
    <col min="5" max="5" width="31.21875" style="2" customWidth="1"/>
    <col min="6" max="6" width="29.21875" style="2" customWidth="1"/>
    <col min="7" max="7" width="28.5546875" style="2" customWidth="1"/>
    <col min="8" max="8" width="26.44140625" style="2" customWidth="1"/>
    <col min="9" max="9" width="23.77734375" style="2" customWidth="1"/>
    <col min="10" max="10" width="21.5546875" style="2" customWidth="1"/>
    <col min="11" max="11" width="15.77734375" style="2" customWidth="1"/>
    <col min="12" max="12" width="13.21875" style="2" customWidth="1"/>
    <col min="13" max="13" width="20.77734375" style="2" customWidth="1"/>
    <col min="14" max="14" width="19.21875" style="2" customWidth="1"/>
    <col min="15" max="15" width="18.44140625" style="2" customWidth="1"/>
    <col min="16" max="16" width="19" style="2" customWidth="1"/>
    <col min="17" max="17" width="20.21875" style="2" customWidth="1"/>
    <col min="18" max="18" width="18" style="2" customWidth="1"/>
    <col min="19" max="19" width="36" style="2" customWidth="1"/>
    <col min="20" max="20" width="19.44140625" style="2" customWidth="1"/>
    <col min="21" max="21" width="19.21875" style="2" customWidth="1"/>
    <col min="22" max="22" width="20" style="2" customWidth="1"/>
    <col min="23" max="16384" width="9.21875" style="12"/>
  </cols>
  <sheetData>
    <row r="1" spans="1:22">
      <c r="A1" s="2" t="s">
        <v>108</v>
      </c>
      <c r="B1" s="219" t="str">
        <f>Info!C2</f>
        <v>სს თიბისი ბანკი</v>
      </c>
    </row>
    <row r="2" spans="1:22">
      <c r="A2" s="2" t="s">
        <v>109</v>
      </c>
      <c r="B2" s="336">
        <f>'1. key ratios'!B2</f>
        <v>45107</v>
      </c>
    </row>
    <row r="4" spans="1:22" ht="28.2" thickBot="1">
      <c r="A4" s="2" t="s">
        <v>260</v>
      </c>
      <c r="B4" s="195" t="s">
        <v>295</v>
      </c>
      <c r="V4" s="146" t="s">
        <v>87</v>
      </c>
    </row>
    <row r="5" spans="1:22">
      <c r="A5" s="63"/>
      <c r="B5" s="64"/>
      <c r="C5" s="799" t="s">
        <v>116</v>
      </c>
      <c r="D5" s="800"/>
      <c r="E5" s="800"/>
      <c r="F5" s="800"/>
      <c r="G5" s="800"/>
      <c r="H5" s="800"/>
      <c r="I5" s="800"/>
      <c r="J5" s="800"/>
      <c r="K5" s="800"/>
      <c r="L5" s="801"/>
      <c r="M5" s="799" t="s">
        <v>117</v>
      </c>
      <c r="N5" s="800"/>
      <c r="O5" s="800"/>
      <c r="P5" s="800"/>
      <c r="Q5" s="800"/>
      <c r="R5" s="800"/>
      <c r="S5" s="801"/>
      <c r="T5" s="804" t="s">
        <v>293</v>
      </c>
      <c r="U5" s="804" t="s">
        <v>292</v>
      </c>
      <c r="V5" s="802" t="s">
        <v>118</v>
      </c>
    </row>
    <row r="6" spans="1:22" s="38" customFormat="1" ht="138">
      <c r="A6" s="80"/>
      <c r="B6" s="123"/>
      <c r="C6" s="61" t="s">
        <v>119</v>
      </c>
      <c r="D6" s="60" t="s">
        <v>120</v>
      </c>
      <c r="E6" s="57" t="s">
        <v>121</v>
      </c>
      <c r="F6" s="196"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805"/>
      <c r="U6" s="805"/>
      <c r="V6" s="803"/>
    </row>
    <row r="7" spans="1:22" s="103" customFormat="1">
      <c r="A7" s="104">
        <v>1</v>
      </c>
      <c r="B7" s="121" t="s">
        <v>134</v>
      </c>
      <c r="C7" s="705">
        <v>0</v>
      </c>
      <c r="D7" s="705">
        <v>0</v>
      </c>
      <c r="E7" s="705">
        <v>0</v>
      </c>
      <c r="F7" s="705">
        <v>0</v>
      </c>
      <c r="G7" s="705">
        <v>0</v>
      </c>
      <c r="H7" s="705">
        <v>0</v>
      </c>
      <c r="I7" s="705">
        <v>0</v>
      </c>
      <c r="J7" s="705">
        <v>0</v>
      </c>
      <c r="K7" s="705">
        <v>0</v>
      </c>
      <c r="L7" s="705">
        <v>0</v>
      </c>
      <c r="M7" s="705">
        <v>0</v>
      </c>
      <c r="N7" s="705">
        <v>0</v>
      </c>
      <c r="O7" s="705">
        <v>0</v>
      </c>
      <c r="P7" s="705">
        <v>0</v>
      </c>
      <c r="Q7" s="705">
        <v>0</v>
      </c>
      <c r="R7" s="705">
        <v>0</v>
      </c>
      <c r="S7" s="705">
        <v>0</v>
      </c>
      <c r="T7" s="705">
        <v>0</v>
      </c>
      <c r="U7" s="705">
        <v>0</v>
      </c>
      <c r="V7" s="178">
        <f>SUM(C7:S7)</f>
        <v>0</v>
      </c>
    </row>
    <row r="8" spans="1:22" s="103" customFormat="1">
      <c r="A8" s="104">
        <v>2</v>
      </c>
      <c r="B8" s="121" t="s">
        <v>135</v>
      </c>
      <c r="C8" s="705">
        <v>0</v>
      </c>
      <c r="D8" s="705">
        <v>0</v>
      </c>
      <c r="E8" s="705">
        <v>0</v>
      </c>
      <c r="F8" s="705">
        <v>0</v>
      </c>
      <c r="G8" s="705">
        <v>0</v>
      </c>
      <c r="H8" s="705">
        <v>0</v>
      </c>
      <c r="I8" s="705">
        <v>0</v>
      </c>
      <c r="J8" s="705">
        <v>0</v>
      </c>
      <c r="K8" s="705">
        <v>0</v>
      </c>
      <c r="L8" s="705">
        <v>0</v>
      </c>
      <c r="M8" s="705">
        <v>0</v>
      </c>
      <c r="N8" s="705">
        <v>0</v>
      </c>
      <c r="O8" s="705">
        <v>0</v>
      </c>
      <c r="P8" s="705">
        <v>0</v>
      </c>
      <c r="Q8" s="705">
        <v>0</v>
      </c>
      <c r="R8" s="705">
        <v>0</v>
      </c>
      <c r="S8" s="705">
        <v>0</v>
      </c>
      <c r="T8" s="705">
        <v>0</v>
      </c>
      <c r="U8" s="705">
        <v>0</v>
      </c>
      <c r="V8" s="178">
        <f t="shared" ref="V8:V20" si="0">SUM(C8:S8)</f>
        <v>0</v>
      </c>
    </row>
    <row r="9" spans="1:22" s="103" customFormat="1">
      <c r="A9" s="104">
        <v>3</v>
      </c>
      <c r="B9" s="121" t="s">
        <v>136</v>
      </c>
      <c r="C9" s="705">
        <v>0</v>
      </c>
      <c r="D9" s="705">
        <v>0</v>
      </c>
      <c r="E9" s="705">
        <v>0</v>
      </c>
      <c r="F9" s="705">
        <v>0</v>
      </c>
      <c r="G9" s="705">
        <v>0</v>
      </c>
      <c r="H9" s="705">
        <v>0</v>
      </c>
      <c r="I9" s="705">
        <v>0</v>
      </c>
      <c r="J9" s="705">
        <v>0</v>
      </c>
      <c r="K9" s="705">
        <v>0</v>
      </c>
      <c r="L9" s="705">
        <v>0</v>
      </c>
      <c r="M9" s="705">
        <v>0</v>
      </c>
      <c r="N9" s="705">
        <v>0</v>
      </c>
      <c r="O9" s="705">
        <v>0</v>
      </c>
      <c r="P9" s="705">
        <v>0</v>
      </c>
      <c r="Q9" s="705">
        <v>0</v>
      </c>
      <c r="R9" s="705">
        <v>0</v>
      </c>
      <c r="S9" s="705">
        <v>0</v>
      </c>
      <c r="T9" s="705">
        <v>0</v>
      </c>
      <c r="U9" s="705">
        <v>0</v>
      </c>
      <c r="V9" s="178">
        <f>SUM(C9:S9)</f>
        <v>0</v>
      </c>
    </row>
    <row r="10" spans="1:22" s="103" customFormat="1">
      <c r="A10" s="104">
        <v>4</v>
      </c>
      <c r="B10" s="121" t="s">
        <v>137</v>
      </c>
      <c r="C10" s="705">
        <v>0</v>
      </c>
      <c r="D10" s="705">
        <v>0</v>
      </c>
      <c r="E10" s="705">
        <v>0</v>
      </c>
      <c r="F10" s="705">
        <v>0</v>
      </c>
      <c r="G10" s="705">
        <v>0</v>
      </c>
      <c r="H10" s="705">
        <v>0</v>
      </c>
      <c r="I10" s="705">
        <v>0</v>
      </c>
      <c r="J10" s="705">
        <v>0</v>
      </c>
      <c r="K10" s="705">
        <v>0</v>
      </c>
      <c r="L10" s="705">
        <v>0</v>
      </c>
      <c r="M10" s="705">
        <v>0</v>
      </c>
      <c r="N10" s="705">
        <v>0</v>
      </c>
      <c r="O10" s="705">
        <v>0</v>
      </c>
      <c r="P10" s="705">
        <v>0</v>
      </c>
      <c r="Q10" s="705">
        <v>0</v>
      </c>
      <c r="R10" s="705">
        <v>0</v>
      </c>
      <c r="S10" s="705">
        <v>0</v>
      </c>
      <c r="T10" s="705">
        <v>0</v>
      </c>
      <c r="U10" s="705">
        <v>0</v>
      </c>
      <c r="V10" s="178">
        <f t="shared" si="0"/>
        <v>0</v>
      </c>
    </row>
    <row r="11" spans="1:22" s="103" customFormat="1">
      <c r="A11" s="104">
        <v>5</v>
      </c>
      <c r="B11" s="121" t="s">
        <v>948</v>
      </c>
      <c r="C11" s="705">
        <v>0</v>
      </c>
      <c r="D11" s="705">
        <v>0</v>
      </c>
      <c r="E11" s="705">
        <v>0</v>
      </c>
      <c r="F11" s="705">
        <v>0</v>
      </c>
      <c r="G11" s="705">
        <v>0</v>
      </c>
      <c r="H11" s="705">
        <v>0</v>
      </c>
      <c r="I11" s="705">
        <v>0</v>
      </c>
      <c r="J11" s="705">
        <v>0</v>
      </c>
      <c r="K11" s="705">
        <v>0</v>
      </c>
      <c r="L11" s="705">
        <v>0</v>
      </c>
      <c r="M11" s="705">
        <v>0</v>
      </c>
      <c r="N11" s="705">
        <v>0</v>
      </c>
      <c r="O11" s="705">
        <v>0</v>
      </c>
      <c r="P11" s="705">
        <v>0</v>
      </c>
      <c r="Q11" s="705">
        <v>0</v>
      </c>
      <c r="R11" s="705">
        <v>0</v>
      </c>
      <c r="S11" s="705">
        <v>0</v>
      </c>
      <c r="T11" s="705">
        <v>0</v>
      </c>
      <c r="U11" s="705">
        <v>0</v>
      </c>
      <c r="V11" s="178">
        <f t="shared" si="0"/>
        <v>0</v>
      </c>
    </row>
    <row r="12" spans="1:22" s="103" customFormat="1">
      <c r="A12" s="104">
        <v>6</v>
      </c>
      <c r="B12" s="121" t="s">
        <v>138</v>
      </c>
      <c r="C12" s="705">
        <v>0</v>
      </c>
      <c r="D12" s="705">
        <v>2349.59</v>
      </c>
      <c r="E12" s="705">
        <v>0</v>
      </c>
      <c r="F12" s="705">
        <v>0</v>
      </c>
      <c r="G12" s="705">
        <v>0</v>
      </c>
      <c r="H12" s="705">
        <v>0</v>
      </c>
      <c r="I12" s="705">
        <v>0</v>
      </c>
      <c r="J12" s="705">
        <v>0</v>
      </c>
      <c r="K12" s="705">
        <v>0</v>
      </c>
      <c r="L12" s="705">
        <v>0</v>
      </c>
      <c r="M12" s="705">
        <v>0</v>
      </c>
      <c r="N12" s="705">
        <v>0</v>
      </c>
      <c r="O12" s="705">
        <v>0</v>
      </c>
      <c r="P12" s="705">
        <v>0</v>
      </c>
      <c r="Q12" s="705">
        <v>0</v>
      </c>
      <c r="R12" s="705">
        <v>0</v>
      </c>
      <c r="S12" s="705">
        <v>0</v>
      </c>
      <c r="T12" s="705">
        <v>2349.59</v>
      </c>
      <c r="U12" s="705">
        <v>2677635.8269999996</v>
      </c>
      <c r="V12" s="178">
        <f t="shared" si="0"/>
        <v>2349.59</v>
      </c>
    </row>
    <row r="13" spans="1:22" s="103" customFormat="1">
      <c r="A13" s="104">
        <v>7</v>
      </c>
      <c r="B13" s="121" t="s">
        <v>71</v>
      </c>
      <c r="C13" s="705">
        <v>0</v>
      </c>
      <c r="D13" s="705">
        <v>136220405.16999999</v>
      </c>
      <c r="E13" s="705">
        <v>0</v>
      </c>
      <c r="F13" s="705">
        <v>0</v>
      </c>
      <c r="G13" s="705">
        <v>0</v>
      </c>
      <c r="H13" s="705">
        <v>0</v>
      </c>
      <c r="I13" s="705">
        <v>0</v>
      </c>
      <c r="J13" s="705">
        <v>0</v>
      </c>
      <c r="K13" s="705">
        <v>0</v>
      </c>
      <c r="L13" s="705">
        <v>0</v>
      </c>
      <c r="M13" s="705">
        <v>18893696.52</v>
      </c>
      <c r="N13" s="705">
        <v>0</v>
      </c>
      <c r="O13" s="705">
        <v>38398801.310000002</v>
      </c>
      <c r="P13" s="705">
        <v>0</v>
      </c>
      <c r="Q13" s="705">
        <v>0</v>
      </c>
      <c r="R13" s="705">
        <v>0</v>
      </c>
      <c r="S13" s="705">
        <v>0</v>
      </c>
      <c r="T13" s="705">
        <v>193512903</v>
      </c>
      <c r="U13" s="705">
        <v>63305792.654399998</v>
      </c>
      <c r="V13" s="178">
        <f t="shared" si="0"/>
        <v>193512903</v>
      </c>
    </row>
    <row r="14" spans="1:22" s="103" customFormat="1">
      <c r="A14" s="104">
        <v>8</v>
      </c>
      <c r="B14" s="121" t="s">
        <v>72</v>
      </c>
      <c r="C14" s="705">
        <v>0</v>
      </c>
      <c r="D14" s="705">
        <v>50551957.169999994</v>
      </c>
      <c r="E14" s="705">
        <v>0</v>
      </c>
      <c r="F14" s="705">
        <v>0</v>
      </c>
      <c r="G14" s="705">
        <v>0</v>
      </c>
      <c r="H14" s="705">
        <v>0</v>
      </c>
      <c r="I14" s="705">
        <v>0</v>
      </c>
      <c r="J14" s="705">
        <v>0</v>
      </c>
      <c r="K14" s="705">
        <v>0</v>
      </c>
      <c r="L14" s="705">
        <v>0</v>
      </c>
      <c r="M14" s="705">
        <v>1362261.67</v>
      </c>
      <c r="N14" s="705">
        <v>0</v>
      </c>
      <c r="O14" s="705">
        <v>32368600.430000003</v>
      </c>
      <c r="P14" s="705">
        <v>0</v>
      </c>
      <c r="Q14" s="705">
        <v>0</v>
      </c>
      <c r="R14" s="705">
        <v>0</v>
      </c>
      <c r="S14" s="705">
        <v>0</v>
      </c>
      <c r="T14" s="705">
        <v>84282819.269999996</v>
      </c>
      <c r="U14" s="705">
        <v>8354615.5903000003</v>
      </c>
      <c r="V14" s="178">
        <f t="shared" si="0"/>
        <v>84282819.269999996</v>
      </c>
    </row>
    <row r="15" spans="1:22" s="103" customFormat="1">
      <c r="A15" s="104">
        <v>9</v>
      </c>
      <c r="B15" s="121" t="s">
        <v>949</v>
      </c>
      <c r="C15" s="705">
        <v>0</v>
      </c>
      <c r="D15" s="705">
        <v>6468240.8299999991</v>
      </c>
      <c r="E15" s="705">
        <v>0</v>
      </c>
      <c r="F15" s="705">
        <v>0</v>
      </c>
      <c r="G15" s="705">
        <v>0</v>
      </c>
      <c r="H15" s="705">
        <v>0</v>
      </c>
      <c r="I15" s="705">
        <v>0</v>
      </c>
      <c r="J15" s="705">
        <v>0</v>
      </c>
      <c r="K15" s="705">
        <v>0</v>
      </c>
      <c r="L15" s="705">
        <v>0</v>
      </c>
      <c r="M15" s="705">
        <v>49444.270000000004</v>
      </c>
      <c r="N15" s="705">
        <v>0</v>
      </c>
      <c r="O15" s="705">
        <v>1607304.91</v>
      </c>
      <c r="P15" s="705">
        <v>0</v>
      </c>
      <c r="Q15" s="705">
        <v>0</v>
      </c>
      <c r="R15" s="705">
        <v>0</v>
      </c>
      <c r="S15" s="705">
        <v>0</v>
      </c>
      <c r="T15" s="705">
        <v>8124990.0099999988</v>
      </c>
      <c r="U15" s="705">
        <v>131663.3505</v>
      </c>
      <c r="V15" s="178">
        <f t="shared" si="0"/>
        <v>8124990.0099999988</v>
      </c>
    </row>
    <row r="16" spans="1:22" s="103" customFormat="1">
      <c r="A16" s="104">
        <v>10</v>
      </c>
      <c r="B16" s="121" t="s">
        <v>67</v>
      </c>
      <c r="C16" s="705">
        <v>0</v>
      </c>
      <c r="D16" s="705">
        <v>110056.9</v>
      </c>
      <c r="E16" s="705">
        <v>0</v>
      </c>
      <c r="F16" s="705">
        <v>0</v>
      </c>
      <c r="G16" s="705">
        <v>0</v>
      </c>
      <c r="H16" s="705">
        <v>0</v>
      </c>
      <c r="I16" s="705">
        <v>0</v>
      </c>
      <c r="J16" s="705">
        <v>0</v>
      </c>
      <c r="K16" s="705">
        <v>0</v>
      </c>
      <c r="L16" s="705">
        <v>0</v>
      </c>
      <c r="M16" s="705">
        <v>54584.47</v>
      </c>
      <c r="N16" s="705">
        <v>0</v>
      </c>
      <c r="O16" s="705">
        <v>1886674.6400000001</v>
      </c>
      <c r="P16" s="705">
        <v>0</v>
      </c>
      <c r="Q16" s="705">
        <v>0</v>
      </c>
      <c r="R16" s="705">
        <v>0</v>
      </c>
      <c r="S16" s="705">
        <v>0</v>
      </c>
      <c r="T16" s="705">
        <v>2051316.01</v>
      </c>
      <c r="U16" s="705">
        <v>452050.36310000002</v>
      </c>
      <c r="V16" s="178">
        <f t="shared" si="0"/>
        <v>2051316.0100000002</v>
      </c>
    </row>
    <row r="17" spans="1:22" s="103" customFormat="1">
      <c r="A17" s="104">
        <v>11</v>
      </c>
      <c r="B17" s="121" t="s">
        <v>68</v>
      </c>
      <c r="C17" s="705">
        <v>0</v>
      </c>
      <c r="D17" s="705">
        <v>50832804.960000001</v>
      </c>
      <c r="E17" s="705">
        <v>0</v>
      </c>
      <c r="F17" s="705">
        <v>0</v>
      </c>
      <c r="G17" s="705">
        <v>0</v>
      </c>
      <c r="H17" s="705">
        <v>0</v>
      </c>
      <c r="I17" s="705">
        <v>0</v>
      </c>
      <c r="J17" s="705">
        <v>0</v>
      </c>
      <c r="K17" s="705">
        <v>0</v>
      </c>
      <c r="L17" s="705">
        <v>0</v>
      </c>
      <c r="M17" s="705">
        <v>0</v>
      </c>
      <c r="N17" s="705">
        <v>0</v>
      </c>
      <c r="O17" s="705">
        <v>0</v>
      </c>
      <c r="P17" s="705">
        <v>0</v>
      </c>
      <c r="Q17" s="705">
        <v>0</v>
      </c>
      <c r="R17" s="705">
        <v>0</v>
      </c>
      <c r="S17" s="705">
        <v>0</v>
      </c>
      <c r="T17" s="705">
        <v>50832804.960000001</v>
      </c>
      <c r="U17" s="705">
        <v>0</v>
      </c>
      <c r="V17" s="178">
        <f t="shared" si="0"/>
        <v>50832804.960000001</v>
      </c>
    </row>
    <row r="18" spans="1:22" s="103" customFormat="1">
      <c r="A18" s="104">
        <v>12</v>
      </c>
      <c r="B18" s="121" t="s">
        <v>69</v>
      </c>
      <c r="C18" s="705">
        <v>0</v>
      </c>
      <c r="D18" s="705">
        <v>0</v>
      </c>
      <c r="E18" s="705">
        <v>0</v>
      </c>
      <c r="F18" s="705">
        <v>0</v>
      </c>
      <c r="G18" s="705">
        <v>0</v>
      </c>
      <c r="H18" s="705">
        <v>0</v>
      </c>
      <c r="I18" s="705">
        <v>0</v>
      </c>
      <c r="J18" s="705">
        <v>0</v>
      </c>
      <c r="K18" s="705">
        <v>0</v>
      </c>
      <c r="L18" s="705">
        <v>0</v>
      </c>
      <c r="M18" s="705">
        <v>0</v>
      </c>
      <c r="N18" s="705">
        <v>0</v>
      </c>
      <c r="O18" s="705">
        <v>0</v>
      </c>
      <c r="P18" s="705">
        <v>0</v>
      </c>
      <c r="Q18" s="705">
        <v>0</v>
      </c>
      <c r="R18" s="705">
        <v>0</v>
      </c>
      <c r="S18" s="705">
        <v>0</v>
      </c>
      <c r="T18" s="705">
        <v>0</v>
      </c>
      <c r="U18" s="705">
        <v>0</v>
      </c>
      <c r="V18" s="178">
        <f t="shared" si="0"/>
        <v>0</v>
      </c>
    </row>
    <row r="19" spans="1:22" s="103" customFormat="1">
      <c r="A19" s="104">
        <v>13</v>
      </c>
      <c r="B19" s="121" t="s">
        <v>70</v>
      </c>
      <c r="C19" s="705">
        <v>0</v>
      </c>
      <c r="D19" s="705">
        <v>0</v>
      </c>
      <c r="E19" s="705">
        <v>0</v>
      </c>
      <c r="F19" s="705">
        <v>0</v>
      </c>
      <c r="G19" s="705">
        <v>0</v>
      </c>
      <c r="H19" s="705">
        <v>0</v>
      </c>
      <c r="I19" s="705">
        <v>0</v>
      </c>
      <c r="J19" s="705">
        <v>0</v>
      </c>
      <c r="K19" s="705">
        <v>0</v>
      </c>
      <c r="L19" s="705">
        <v>0</v>
      </c>
      <c r="M19" s="705">
        <v>0</v>
      </c>
      <c r="N19" s="705">
        <v>0</v>
      </c>
      <c r="O19" s="705">
        <v>0</v>
      </c>
      <c r="P19" s="705">
        <v>0</v>
      </c>
      <c r="Q19" s="705">
        <v>0</v>
      </c>
      <c r="R19" s="705">
        <v>0</v>
      </c>
      <c r="S19" s="705">
        <v>0</v>
      </c>
      <c r="T19" s="705">
        <v>0</v>
      </c>
      <c r="U19" s="705">
        <v>0</v>
      </c>
      <c r="V19" s="178">
        <f t="shared" si="0"/>
        <v>0</v>
      </c>
    </row>
    <row r="20" spans="1:22" s="103" customFormat="1">
      <c r="A20" s="104">
        <v>14</v>
      </c>
      <c r="B20" s="121" t="s">
        <v>154</v>
      </c>
      <c r="C20" s="705">
        <v>0</v>
      </c>
      <c r="D20" s="705">
        <v>277054608.91999996</v>
      </c>
      <c r="E20" s="705">
        <v>0</v>
      </c>
      <c r="F20" s="705">
        <v>0</v>
      </c>
      <c r="G20" s="705">
        <v>0</v>
      </c>
      <c r="H20" s="705">
        <v>0</v>
      </c>
      <c r="I20" s="705">
        <v>0</v>
      </c>
      <c r="J20" s="705">
        <v>0</v>
      </c>
      <c r="K20" s="705">
        <v>0</v>
      </c>
      <c r="L20" s="705">
        <v>0</v>
      </c>
      <c r="M20" s="705">
        <v>28037470.719999999</v>
      </c>
      <c r="N20" s="705">
        <v>0</v>
      </c>
      <c r="O20" s="705">
        <v>10876184.42</v>
      </c>
      <c r="P20" s="705">
        <v>0</v>
      </c>
      <c r="Q20" s="705">
        <v>0</v>
      </c>
      <c r="R20" s="705">
        <v>0</v>
      </c>
      <c r="S20" s="705">
        <v>0</v>
      </c>
      <c r="T20" s="705">
        <v>315968264.05999994</v>
      </c>
      <c r="U20" s="705">
        <v>10799043.9057</v>
      </c>
      <c r="V20" s="178">
        <f t="shared" si="0"/>
        <v>315968264.06</v>
      </c>
    </row>
    <row r="21" spans="1:22" ht="14.4" thickBot="1">
      <c r="A21" s="65"/>
      <c r="B21" s="66" t="s">
        <v>66</v>
      </c>
      <c r="C21" s="179">
        <f>SUM(C7:C20)</f>
        <v>0</v>
      </c>
      <c r="D21" s="177">
        <f t="shared" ref="D21:V21" si="1">SUM(D7:D20)</f>
        <v>521240423.53999996</v>
      </c>
      <c r="E21" s="177">
        <f t="shared" si="1"/>
        <v>0</v>
      </c>
      <c r="F21" s="177">
        <f t="shared" si="1"/>
        <v>0</v>
      </c>
      <c r="G21" s="177">
        <f t="shared" si="1"/>
        <v>0</v>
      </c>
      <c r="H21" s="177">
        <f t="shared" si="1"/>
        <v>0</v>
      </c>
      <c r="I21" s="177">
        <f t="shared" si="1"/>
        <v>0</v>
      </c>
      <c r="J21" s="177">
        <f t="shared" si="1"/>
        <v>0</v>
      </c>
      <c r="K21" s="177">
        <f t="shared" si="1"/>
        <v>0</v>
      </c>
      <c r="L21" s="180">
        <f t="shared" si="1"/>
        <v>0</v>
      </c>
      <c r="M21" s="179">
        <f t="shared" si="1"/>
        <v>48397457.649999991</v>
      </c>
      <c r="N21" s="177">
        <f t="shared" si="1"/>
        <v>0</v>
      </c>
      <c r="O21" s="177">
        <f t="shared" si="1"/>
        <v>85137565.710000008</v>
      </c>
      <c r="P21" s="177">
        <f t="shared" si="1"/>
        <v>0</v>
      </c>
      <c r="Q21" s="177">
        <f t="shared" si="1"/>
        <v>0</v>
      </c>
      <c r="R21" s="177">
        <f t="shared" si="1"/>
        <v>0</v>
      </c>
      <c r="S21" s="180">
        <f t="shared" si="1"/>
        <v>0</v>
      </c>
      <c r="T21" s="180">
        <f>SUM(T7:T20)</f>
        <v>654775446.89999986</v>
      </c>
      <c r="U21" s="180">
        <f t="shared" si="1"/>
        <v>85720801.691</v>
      </c>
      <c r="V21" s="181">
        <f t="shared" si="1"/>
        <v>654775446.89999998</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B8" sqref="B8"/>
    </sheetView>
  </sheetViews>
  <sheetFormatPr defaultColWidth="9.21875" defaultRowHeight="13.8"/>
  <cols>
    <col min="1" max="1" width="10.5546875" style="2" bestFit="1" customWidth="1"/>
    <col min="2" max="2" width="101.77734375" style="2" customWidth="1"/>
    <col min="3" max="3" width="13.77734375" style="2" customWidth="1"/>
    <col min="4" max="4" width="14.77734375" style="2" bestFit="1" customWidth="1"/>
    <col min="5" max="5" width="17.77734375" style="2" customWidth="1"/>
    <col min="6" max="6" width="15.77734375" style="2" customWidth="1"/>
    <col min="7" max="7" width="17.44140625" style="2" customWidth="1"/>
    <col min="8" max="8" width="15.21875" style="2" customWidth="1"/>
    <col min="9" max="16384" width="9.21875" style="12"/>
  </cols>
  <sheetData>
    <row r="1" spans="1:9">
      <c r="A1" s="2" t="s">
        <v>108</v>
      </c>
      <c r="B1" s="219" t="str">
        <f>Info!C2</f>
        <v>სს თიბისი ბანკი</v>
      </c>
    </row>
    <row r="2" spans="1:9">
      <c r="A2" s="2" t="s">
        <v>109</v>
      </c>
      <c r="B2" s="336">
        <f>'1. key ratios'!B2</f>
        <v>45107</v>
      </c>
    </row>
    <row r="4" spans="1:9" ht="14.4" thickBot="1">
      <c r="A4" s="2" t="s">
        <v>261</v>
      </c>
      <c r="B4" s="192" t="s">
        <v>296</v>
      </c>
    </row>
    <row r="5" spans="1:9">
      <c r="A5" s="63"/>
      <c r="B5" s="101"/>
      <c r="C5" s="106" t="s">
        <v>0</v>
      </c>
      <c r="D5" s="106" t="s">
        <v>1</v>
      </c>
      <c r="E5" s="106" t="s">
        <v>2</v>
      </c>
      <c r="F5" s="106" t="s">
        <v>3</v>
      </c>
      <c r="G5" s="190" t="s">
        <v>4</v>
      </c>
      <c r="H5" s="107" t="s">
        <v>5</v>
      </c>
      <c r="I5" s="24"/>
    </row>
    <row r="6" spans="1:9" ht="15" customHeight="1">
      <c r="A6" s="100"/>
      <c r="B6" s="22"/>
      <c r="C6" s="806" t="s">
        <v>288</v>
      </c>
      <c r="D6" s="810" t="s">
        <v>309</v>
      </c>
      <c r="E6" s="811"/>
      <c r="F6" s="806" t="s">
        <v>315</v>
      </c>
      <c r="G6" s="806" t="s">
        <v>316</v>
      </c>
      <c r="H6" s="808" t="s">
        <v>290</v>
      </c>
      <c r="I6" s="24"/>
    </row>
    <row r="7" spans="1:9" ht="69">
      <c r="A7" s="100"/>
      <c r="B7" s="22"/>
      <c r="C7" s="807"/>
      <c r="D7" s="191" t="s">
        <v>291</v>
      </c>
      <c r="E7" s="191" t="s">
        <v>289</v>
      </c>
      <c r="F7" s="807"/>
      <c r="G7" s="807"/>
      <c r="H7" s="809"/>
      <c r="I7" s="24"/>
    </row>
    <row r="8" spans="1:9">
      <c r="A8" s="54">
        <v>1</v>
      </c>
      <c r="B8" s="121" t="s">
        <v>134</v>
      </c>
      <c r="C8" s="733">
        <v>3723395141.0857882</v>
      </c>
      <c r="D8" s="733">
        <v>0</v>
      </c>
      <c r="E8" s="733">
        <v>0</v>
      </c>
      <c r="F8" s="733">
        <v>1735752761.9280176</v>
      </c>
      <c r="G8" s="733">
        <v>1735752761.9280176</v>
      </c>
      <c r="H8" s="197">
        <f>G8/(C8+E8)</f>
        <v>0.46617474003090914</v>
      </c>
    </row>
    <row r="9" spans="1:9" ht="15" customHeight="1">
      <c r="A9" s="54">
        <v>2</v>
      </c>
      <c r="B9" s="121" t="s">
        <v>135</v>
      </c>
      <c r="C9" s="733">
        <v>0</v>
      </c>
      <c r="D9" s="733">
        <v>0</v>
      </c>
      <c r="E9" s="733">
        <v>0</v>
      </c>
      <c r="F9" s="733">
        <v>0</v>
      </c>
      <c r="G9" s="733">
        <v>0</v>
      </c>
      <c r="H9" s="197"/>
    </row>
    <row r="10" spans="1:9">
      <c r="A10" s="54">
        <v>3</v>
      </c>
      <c r="B10" s="121" t="s">
        <v>136</v>
      </c>
      <c r="C10" s="733">
        <v>408114080.66000003</v>
      </c>
      <c r="D10" s="733">
        <v>0</v>
      </c>
      <c r="E10" s="733">
        <v>0</v>
      </c>
      <c r="F10" s="733">
        <v>0</v>
      </c>
      <c r="G10" s="733">
        <v>0</v>
      </c>
      <c r="H10" s="197">
        <f t="shared" ref="H10:H21" si="0">G10/(C10+E10)</f>
        <v>0</v>
      </c>
    </row>
    <row r="11" spans="1:9">
      <c r="A11" s="54">
        <v>4</v>
      </c>
      <c r="B11" s="121" t="s">
        <v>137</v>
      </c>
      <c r="C11" s="733">
        <v>711940277.74131</v>
      </c>
      <c r="D11" s="733">
        <v>0</v>
      </c>
      <c r="E11" s="733">
        <v>0</v>
      </c>
      <c r="F11" s="733">
        <v>0</v>
      </c>
      <c r="G11" s="733">
        <v>0</v>
      </c>
      <c r="H11" s="197">
        <f t="shared" si="0"/>
        <v>0</v>
      </c>
    </row>
    <row r="12" spans="1:9">
      <c r="A12" s="54">
        <v>5</v>
      </c>
      <c r="B12" s="121" t="s">
        <v>948</v>
      </c>
      <c r="C12" s="733">
        <v>0</v>
      </c>
      <c r="D12" s="733">
        <v>0</v>
      </c>
      <c r="E12" s="733">
        <v>0</v>
      </c>
      <c r="F12" s="733">
        <v>0</v>
      </c>
      <c r="G12" s="733">
        <v>0</v>
      </c>
      <c r="H12" s="197"/>
    </row>
    <row r="13" spans="1:9">
      <c r="A13" s="54">
        <v>6</v>
      </c>
      <c r="B13" s="121" t="s">
        <v>138</v>
      </c>
      <c r="C13" s="733">
        <v>1460285096.5725937</v>
      </c>
      <c r="D13" s="733">
        <v>617438148.48000002</v>
      </c>
      <c r="E13" s="733">
        <v>309434225.24000001</v>
      </c>
      <c r="F13" s="733">
        <v>481265826.80524981</v>
      </c>
      <c r="G13" s="733">
        <v>478585841.38824987</v>
      </c>
      <c r="H13" s="197">
        <f t="shared" si="0"/>
        <v>0.27043036457220204</v>
      </c>
    </row>
    <row r="14" spans="1:9">
      <c r="A14" s="54">
        <v>7</v>
      </c>
      <c r="B14" s="121" t="s">
        <v>71</v>
      </c>
      <c r="C14" s="733">
        <v>6631012098.1208029</v>
      </c>
      <c r="D14" s="733">
        <v>2149550004.0462999</v>
      </c>
      <c r="E14" s="733">
        <v>941016533.1451</v>
      </c>
      <c r="F14" s="733">
        <v>7572028631.2659025</v>
      </c>
      <c r="G14" s="733">
        <v>7315209935.6115026</v>
      </c>
      <c r="H14" s="197">
        <f>G14/(C14+E14)</f>
        <v>0.96608323764202875</v>
      </c>
    </row>
    <row r="15" spans="1:9">
      <c r="A15" s="54">
        <v>8</v>
      </c>
      <c r="B15" s="121" t="s">
        <v>72</v>
      </c>
      <c r="C15" s="733">
        <v>5614622877.0900011</v>
      </c>
      <c r="D15" s="733">
        <v>333270514.43150002</v>
      </c>
      <c r="E15" s="733">
        <v>103940996.07892001</v>
      </c>
      <c r="F15" s="733">
        <v>4288922904.8766909</v>
      </c>
      <c r="G15" s="733">
        <v>4196285470.0163913</v>
      </c>
      <c r="H15" s="197">
        <f t="shared" si="0"/>
        <v>0.7338005770478585</v>
      </c>
    </row>
    <row r="16" spans="1:9">
      <c r="A16" s="54">
        <v>9</v>
      </c>
      <c r="B16" s="121" t="s">
        <v>949</v>
      </c>
      <c r="C16" s="733">
        <v>3718155681.7800002</v>
      </c>
      <c r="D16" s="733">
        <v>40791561.125699997</v>
      </c>
      <c r="E16" s="733">
        <v>14017497.18468</v>
      </c>
      <c r="F16" s="733">
        <v>1306260612.6376379</v>
      </c>
      <c r="G16" s="733">
        <v>1298003959.277138</v>
      </c>
      <c r="H16" s="197">
        <f t="shared" si="0"/>
        <v>0.34778770893938249</v>
      </c>
    </row>
    <row r="17" spans="1:8">
      <c r="A17" s="54">
        <v>10</v>
      </c>
      <c r="B17" s="121" t="s">
        <v>67</v>
      </c>
      <c r="C17" s="733">
        <v>140934000.01999998</v>
      </c>
      <c r="D17" s="733">
        <v>4441739.3972000005</v>
      </c>
      <c r="E17" s="733">
        <v>940450.62730000005</v>
      </c>
      <c r="F17" s="733">
        <v>130157578.32979998</v>
      </c>
      <c r="G17" s="733">
        <v>127654211.95669997</v>
      </c>
      <c r="H17" s="197">
        <f t="shared" si="0"/>
        <v>0.89976885460546008</v>
      </c>
    </row>
    <row r="18" spans="1:8">
      <c r="A18" s="54">
        <v>11</v>
      </c>
      <c r="B18" s="121" t="s">
        <v>68</v>
      </c>
      <c r="C18" s="733">
        <v>272901522.6286</v>
      </c>
      <c r="D18" s="733">
        <v>0</v>
      </c>
      <c r="E18" s="733">
        <v>0</v>
      </c>
      <c r="F18" s="733">
        <v>288889135.12150002</v>
      </c>
      <c r="G18" s="733">
        <v>238056330.16150001</v>
      </c>
      <c r="H18" s="197">
        <f t="shared" si="0"/>
        <v>0.87231587375742903</v>
      </c>
    </row>
    <row r="19" spans="1:8">
      <c r="A19" s="54">
        <v>12</v>
      </c>
      <c r="B19" s="121" t="s">
        <v>69</v>
      </c>
      <c r="C19" s="733">
        <v>0</v>
      </c>
      <c r="D19" s="733">
        <v>0</v>
      </c>
      <c r="E19" s="733">
        <v>0</v>
      </c>
      <c r="F19" s="733">
        <v>0</v>
      </c>
      <c r="G19" s="733">
        <v>0</v>
      </c>
      <c r="H19" s="197"/>
    </row>
    <row r="20" spans="1:8">
      <c r="A20" s="54">
        <v>13</v>
      </c>
      <c r="B20" s="121" t="s">
        <v>70</v>
      </c>
      <c r="C20" s="733">
        <v>0</v>
      </c>
      <c r="D20" s="733">
        <v>0</v>
      </c>
      <c r="E20" s="733">
        <v>0</v>
      </c>
      <c r="F20" s="733">
        <v>0</v>
      </c>
      <c r="G20" s="733">
        <v>0</v>
      </c>
      <c r="H20" s="197"/>
    </row>
    <row r="21" spans="1:8">
      <c r="A21" s="54">
        <v>14</v>
      </c>
      <c r="B21" s="121" t="s">
        <v>154</v>
      </c>
      <c r="C21" s="733">
        <v>4555654053.3802948</v>
      </c>
      <c r="D21" s="733">
        <v>196673473.8452</v>
      </c>
      <c r="E21" s="733">
        <v>53720654.135799997</v>
      </c>
      <c r="F21" s="733">
        <v>3660830624.2425442</v>
      </c>
      <c r="G21" s="733">
        <v>3334063316.2768445</v>
      </c>
      <c r="H21" s="197">
        <f t="shared" si="0"/>
        <v>0.72332225688666307</v>
      </c>
    </row>
    <row r="22" spans="1:8" ht="14.4" thickBot="1">
      <c r="A22" s="102"/>
      <c r="B22" s="108" t="s">
        <v>66</v>
      </c>
      <c r="C22" s="177">
        <f>SUM(C8:C21)</f>
        <v>27237014829.079391</v>
      </c>
      <c r="D22" s="177">
        <f>SUM(D8:D21)</f>
        <v>3342165441.3259001</v>
      </c>
      <c r="E22" s="177">
        <f>SUM(E8:E21)</f>
        <v>1423070356.4117997</v>
      </c>
      <c r="F22" s="177">
        <f>SUM(F8:F21)</f>
        <v>19464108075.207344</v>
      </c>
      <c r="G22" s="177">
        <f>SUM(G8:G21)</f>
        <v>18723611826.616344</v>
      </c>
      <c r="H22" s="198">
        <f>G22/(C22+E22)</f>
        <v>0.65329923848568805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C7" sqref="C7"/>
    </sheetView>
  </sheetViews>
  <sheetFormatPr defaultColWidth="9.21875" defaultRowHeight="13.8"/>
  <cols>
    <col min="1" max="1" width="10.5546875" style="219" bestFit="1" customWidth="1"/>
    <col min="2" max="2" width="104.21875" style="219" customWidth="1"/>
    <col min="3" max="5" width="13.6640625" style="219" bestFit="1" customWidth="1"/>
    <col min="6" max="11" width="12.77734375" style="219" customWidth="1"/>
    <col min="12" max="16384" width="9.21875" style="219"/>
  </cols>
  <sheetData>
    <row r="1" spans="1:11">
      <c r="A1" s="219" t="s">
        <v>108</v>
      </c>
      <c r="B1" s="219" t="str">
        <f>Info!C2</f>
        <v>სს თიბისი ბანკი</v>
      </c>
    </row>
    <row r="2" spans="1:11">
      <c r="A2" s="219" t="s">
        <v>109</v>
      </c>
      <c r="B2" s="336">
        <f>'1. key ratios'!B2</f>
        <v>45107</v>
      </c>
      <c r="C2" s="220"/>
      <c r="D2" s="220"/>
    </row>
    <row r="3" spans="1:11">
      <c r="B3" s="220"/>
      <c r="C3" s="220"/>
      <c r="D3" s="220"/>
    </row>
    <row r="4" spans="1:11" ht="14.4" thickBot="1">
      <c r="A4" s="219" t="s">
        <v>352</v>
      </c>
      <c r="B4" s="192" t="s">
        <v>351</v>
      </c>
      <c r="C4" s="220"/>
      <c r="D4" s="220"/>
    </row>
    <row r="5" spans="1:11" ht="30" customHeight="1">
      <c r="A5" s="815"/>
      <c r="B5" s="816"/>
      <c r="C5" s="817" t="s">
        <v>384</v>
      </c>
      <c r="D5" s="817"/>
      <c r="E5" s="817"/>
      <c r="F5" s="817" t="s">
        <v>385</v>
      </c>
      <c r="G5" s="817"/>
      <c r="H5" s="817"/>
      <c r="I5" s="817" t="s">
        <v>386</v>
      </c>
      <c r="J5" s="817"/>
      <c r="K5" s="818"/>
    </row>
    <row r="6" spans="1:11">
      <c r="A6" s="217"/>
      <c r="B6" s="218"/>
      <c r="C6" s="221" t="s">
        <v>26</v>
      </c>
      <c r="D6" s="221" t="s">
        <v>90</v>
      </c>
      <c r="E6" s="221" t="s">
        <v>66</v>
      </c>
      <c r="F6" s="221" t="s">
        <v>26</v>
      </c>
      <c r="G6" s="221" t="s">
        <v>90</v>
      </c>
      <c r="H6" s="221" t="s">
        <v>66</v>
      </c>
      <c r="I6" s="221" t="s">
        <v>26</v>
      </c>
      <c r="J6" s="221" t="s">
        <v>90</v>
      </c>
      <c r="K6" s="223" t="s">
        <v>66</v>
      </c>
    </row>
    <row r="7" spans="1:11">
      <c r="A7" s="224" t="s">
        <v>322</v>
      </c>
      <c r="B7" s="216"/>
      <c r="C7" s="216"/>
      <c r="D7" s="216"/>
      <c r="E7" s="216"/>
      <c r="F7" s="216"/>
      <c r="G7" s="216"/>
      <c r="H7" s="216"/>
      <c r="I7" s="216"/>
      <c r="J7" s="216"/>
      <c r="K7" s="225"/>
    </row>
    <row r="8" spans="1:11">
      <c r="A8" s="215">
        <v>1</v>
      </c>
      <c r="B8" s="204" t="s">
        <v>322</v>
      </c>
      <c r="C8" s="737"/>
      <c r="D8" s="737"/>
      <c r="E8" s="737"/>
      <c r="F8" s="360">
        <v>3041598638.4201097</v>
      </c>
      <c r="G8" s="360">
        <v>3381220773.6937327</v>
      </c>
      <c r="H8" s="360">
        <v>6422819412.113842</v>
      </c>
      <c r="I8" s="360">
        <v>2997184653.4952054</v>
      </c>
      <c r="J8" s="360">
        <v>2415182248.3165622</v>
      </c>
      <c r="K8" s="360">
        <v>5412366901.8117676</v>
      </c>
    </row>
    <row r="9" spans="1:11">
      <c r="A9" s="224" t="s">
        <v>323</v>
      </c>
      <c r="B9" s="216"/>
      <c r="C9" s="738"/>
      <c r="D9" s="738"/>
      <c r="E9" s="738"/>
      <c r="F9" s="738"/>
      <c r="G9" s="738"/>
      <c r="H9" s="738"/>
      <c r="I9" s="738"/>
      <c r="J9" s="738"/>
      <c r="K9" s="739"/>
    </row>
    <row r="10" spans="1:11">
      <c r="A10" s="226">
        <v>2</v>
      </c>
      <c r="B10" s="205" t="s">
        <v>324</v>
      </c>
      <c r="C10" s="360">
        <v>2489318546.1128001</v>
      </c>
      <c r="D10" s="360">
        <v>6154902520.4886198</v>
      </c>
      <c r="E10" s="360">
        <v>8644221066.6014194</v>
      </c>
      <c r="F10" s="360">
        <v>377725049.95167536</v>
      </c>
      <c r="G10" s="360">
        <v>1304081411.1835091</v>
      </c>
      <c r="H10" s="360">
        <v>1681806461.1351845</v>
      </c>
      <c r="I10" s="360">
        <v>1772383908.8921371</v>
      </c>
      <c r="J10" s="360">
        <v>1415021218.2797914</v>
      </c>
      <c r="K10" s="360">
        <v>3187405127.1719284</v>
      </c>
    </row>
    <row r="11" spans="1:11">
      <c r="A11" s="226">
        <v>3</v>
      </c>
      <c r="B11" s="205" t="s">
        <v>325</v>
      </c>
      <c r="C11" s="360">
        <v>6364645741.8584156</v>
      </c>
      <c r="D11" s="360">
        <v>5033678175.9106398</v>
      </c>
      <c r="E11" s="360">
        <v>11398323917.769054</v>
      </c>
      <c r="F11" s="360">
        <v>1921573910.1283698</v>
      </c>
      <c r="G11" s="360">
        <v>1254838827.8206608</v>
      </c>
      <c r="H11" s="360">
        <v>3176412737.9490309</v>
      </c>
      <c r="I11" s="360">
        <v>116951822.38909626</v>
      </c>
      <c r="J11" s="360">
        <v>45623155.564609528</v>
      </c>
      <c r="K11" s="360">
        <v>162574977.95370579</v>
      </c>
    </row>
    <row r="12" spans="1:11">
      <c r="A12" s="226">
        <v>4</v>
      </c>
      <c r="B12" s="205" t="s">
        <v>326</v>
      </c>
      <c r="C12" s="360">
        <v>844630771.09918034</v>
      </c>
      <c r="D12" s="360">
        <v>0</v>
      </c>
      <c r="E12" s="360">
        <v>844630771.09918034</v>
      </c>
      <c r="F12" s="360">
        <v>0</v>
      </c>
      <c r="G12" s="360">
        <v>0</v>
      </c>
      <c r="H12" s="360">
        <v>0</v>
      </c>
      <c r="I12" s="360">
        <v>0</v>
      </c>
      <c r="J12" s="360">
        <v>0</v>
      </c>
      <c r="K12" s="360">
        <v>0</v>
      </c>
    </row>
    <row r="13" spans="1:11">
      <c r="A13" s="226">
        <v>5</v>
      </c>
      <c r="B13" s="205" t="s">
        <v>327</v>
      </c>
      <c r="C13" s="360">
        <v>1945043973.170331</v>
      </c>
      <c r="D13" s="360">
        <v>5406417797.8579025</v>
      </c>
      <c r="E13" s="360">
        <v>7351461771.0282335</v>
      </c>
      <c r="F13" s="360">
        <v>294771877.17757952</v>
      </c>
      <c r="G13" s="360">
        <v>2485678809.9713717</v>
      </c>
      <c r="H13" s="360">
        <v>2780450687.1489511</v>
      </c>
      <c r="I13" s="360">
        <v>177401501.05831969</v>
      </c>
      <c r="J13" s="360">
        <v>2340804147.7632933</v>
      </c>
      <c r="K13" s="360">
        <v>2518205648.8216128</v>
      </c>
    </row>
    <row r="14" spans="1:11">
      <c r="A14" s="226">
        <v>6</v>
      </c>
      <c r="B14" s="205" t="s">
        <v>342</v>
      </c>
      <c r="C14" s="360">
        <v>0</v>
      </c>
      <c r="D14" s="360">
        <v>0</v>
      </c>
      <c r="E14" s="360">
        <v>0</v>
      </c>
      <c r="F14" s="360">
        <v>0</v>
      </c>
      <c r="G14" s="360">
        <v>0</v>
      </c>
      <c r="H14" s="360">
        <v>0</v>
      </c>
      <c r="I14" s="360">
        <v>0</v>
      </c>
      <c r="J14" s="360">
        <v>0</v>
      </c>
      <c r="K14" s="360">
        <v>0</v>
      </c>
    </row>
    <row r="15" spans="1:11">
      <c r="A15" s="226">
        <v>7</v>
      </c>
      <c r="B15" s="205" t="s">
        <v>329</v>
      </c>
      <c r="C15" s="360">
        <v>30033915.150327876</v>
      </c>
      <c r="D15" s="360">
        <v>84802417.0148049</v>
      </c>
      <c r="E15" s="360">
        <v>114836332.16513278</v>
      </c>
      <c r="F15" s="360">
        <v>30033915.150327858</v>
      </c>
      <c r="G15" s="360">
        <v>84802417.014805317</v>
      </c>
      <c r="H15" s="360">
        <v>114836332.16513318</v>
      </c>
      <c r="I15" s="360">
        <v>30033915.150327858</v>
      </c>
      <c r="J15" s="360">
        <v>84802417.014805317</v>
      </c>
      <c r="K15" s="360">
        <v>114836332.16513318</v>
      </c>
    </row>
    <row r="16" spans="1:11">
      <c r="A16" s="226">
        <v>8</v>
      </c>
      <c r="B16" s="206" t="s">
        <v>330</v>
      </c>
      <c r="C16" s="360">
        <v>11673672947.391054</v>
      </c>
      <c r="D16" s="360">
        <v>16679800911.271967</v>
      </c>
      <c r="E16" s="360">
        <v>28353473858.663025</v>
      </c>
      <c r="F16" s="360">
        <v>2624104752.4079523</v>
      </c>
      <c r="G16" s="360">
        <v>5129401465.9903469</v>
      </c>
      <c r="H16" s="360">
        <v>7753506218.3982992</v>
      </c>
      <c r="I16" s="360">
        <v>2096771147.4898808</v>
      </c>
      <c r="J16" s="360">
        <v>3886250938.6224995</v>
      </c>
      <c r="K16" s="360">
        <v>5983022086.11238</v>
      </c>
    </row>
    <row r="17" spans="1:11">
      <c r="A17" s="224" t="s">
        <v>331</v>
      </c>
      <c r="B17" s="216"/>
      <c r="C17" s="738"/>
      <c r="D17" s="738"/>
      <c r="E17" s="738"/>
      <c r="F17" s="738"/>
      <c r="G17" s="738"/>
      <c r="H17" s="738"/>
      <c r="I17" s="738"/>
      <c r="J17" s="738"/>
      <c r="K17" s="739"/>
    </row>
    <row r="18" spans="1:11">
      <c r="A18" s="226">
        <v>9</v>
      </c>
      <c r="B18" s="205" t="s">
        <v>332</v>
      </c>
      <c r="C18" s="360">
        <v>16342803.278688524</v>
      </c>
      <c r="D18" s="360">
        <v>0</v>
      </c>
      <c r="E18" s="360">
        <v>16342803.278688524</v>
      </c>
      <c r="F18" s="360">
        <v>0</v>
      </c>
      <c r="G18" s="360">
        <v>0</v>
      </c>
      <c r="H18" s="360">
        <v>0</v>
      </c>
      <c r="I18" s="360">
        <v>0</v>
      </c>
      <c r="J18" s="360">
        <v>0</v>
      </c>
      <c r="K18" s="360">
        <v>0</v>
      </c>
    </row>
    <row r="19" spans="1:11">
      <c r="A19" s="226">
        <v>10</v>
      </c>
      <c r="B19" s="205" t="s">
        <v>333</v>
      </c>
      <c r="C19" s="360">
        <v>7651953466.8529253</v>
      </c>
      <c r="D19" s="360">
        <v>8663890730.5136375</v>
      </c>
      <c r="E19" s="360">
        <v>16315844197.366562</v>
      </c>
      <c r="F19" s="360">
        <v>197117727.47762421</v>
      </c>
      <c r="G19" s="360">
        <v>99292603.35829775</v>
      </c>
      <c r="H19" s="360">
        <v>296410330.83592194</v>
      </c>
      <c r="I19" s="360">
        <v>228620796.33324876</v>
      </c>
      <c r="J19" s="360">
        <v>1074966603.038569</v>
      </c>
      <c r="K19" s="360">
        <v>1303587399.3718178</v>
      </c>
    </row>
    <row r="20" spans="1:11">
      <c r="A20" s="226">
        <v>11</v>
      </c>
      <c r="B20" s="205" t="s">
        <v>334</v>
      </c>
      <c r="C20" s="360">
        <v>1518340.1709836067</v>
      </c>
      <c r="D20" s="360">
        <v>1985234.0592059186</v>
      </c>
      <c r="E20" s="360">
        <v>3503574.2301895255</v>
      </c>
      <c r="F20" s="360">
        <v>217313231.0544633</v>
      </c>
      <c r="G20" s="360">
        <v>2110264765.9453614</v>
      </c>
      <c r="H20" s="360">
        <v>2327577996.9998245</v>
      </c>
      <c r="I20" s="360">
        <v>217313231.0544633</v>
      </c>
      <c r="J20" s="360">
        <v>2110289855.3783703</v>
      </c>
      <c r="K20" s="360">
        <v>2327603086.4328337</v>
      </c>
    </row>
    <row r="21" spans="1:11" ht="14.4" thickBot="1">
      <c r="A21" s="154">
        <v>12</v>
      </c>
      <c r="B21" s="227" t="s">
        <v>335</v>
      </c>
      <c r="C21" s="360">
        <v>7669814610.302597</v>
      </c>
      <c r="D21" s="360">
        <v>8665875964.5728436</v>
      </c>
      <c r="E21" s="360">
        <v>16335690574.875441</v>
      </c>
      <c r="F21" s="360">
        <v>414430958.5320875</v>
      </c>
      <c r="G21" s="360">
        <v>2209557369.303659</v>
      </c>
      <c r="H21" s="360">
        <v>2623988327.8357463</v>
      </c>
      <c r="I21" s="360">
        <v>445934027.38771206</v>
      </c>
      <c r="J21" s="360">
        <v>3185256458.4169393</v>
      </c>
      <c r="K21" s="360">
        <v>3631190485.8046513</v>
      </c>
    </row>
    <row r="22" spans="1:11" ht="38.25" customHeight="1" thickBot="1">
      <c r="A22" s="213"/>
      <c r="B22" s="214"/>
      <c r="C22" s="357"/>
      <c r="D22" s="357"/>
      <c r="E22" s="357"/>
      <c r="F22" s="812" t="s">
        <v>336</v>
      </c>
      <c r="G22" s="813"/>
      <c r="H22" s="813"/>
      <c r="I22" s="812" t="s">
        <v>337</v>
      </c>
      <c r="J22" s="813"/>
      <c r="K22" s="814"/>
    </row>
    <row r="23" spans="1:11">
      <c r="A23" s="210">
        <v>13</v>
      </c>
      <c r="B23" s="207" t="s">
        <v>322</v>
      </c>
      <c r="C23" s="740"/>
      <c r="D23" s="740"/>
      <c r="E23" s="740"/>
      <c r="F23" s="360">
        <v>3041598638.4201097</v>
      </c>
      <c r="G23" s="360">
        <v>3381220773.6937327</v>
      </c>
      <c r="H23" s="360">
        <v>6422819412.113842</v>
      </c>
      <c r="I23" s="360">
        <v>2997184653.4952054</v>
      </c>
      <c r="J23" s="360">
        <v>2415182248.3165622</v>
      </c>
      <c r="K23" s="360">
        <v>5412366901.8117676</v>
      </c>
    </row>
    <row r="24" spans="1:11" ht="14.4" thickBot="1">
      <c r="A24" s="211">
        <v>14</v>
      </c>
      <c r="B24" s="208" t="s">
        <v>338</v>
      </c>
      <c r="C24" s="741"/>
      <c r="D24" s="742"/>
      <c r="E24" s="743"/>
      <c r="F24" s="360">
        <v>2209673793.875865</v>
      </c>
      <c r="G24" s="360">
        <v>2919844096.6866879</v>
      </c>
      <c r="H24" s="360">
        <v>5129517890.5625534</v>
      </c>
      <c r="I24" s="360">
        <v>1650837120.1021688</v>
      </c>
      <c r="J24" s="360">
        <v>971562734.65562487</v>
      </c>
      <c r="K24" s="360">
        <v>2351831600.3077288</v>
      </c>
    </row>
    <row r="25" spans="1:11" ht="14.4" thickBot="1">
      <c r="A25" s="212">
        <v>15</v>
      </c>
      <c r="B25" s="209" t="s">
        <v>339</v>
      </c>
      <c r="C25" s="744"/>
      <c r="D25" s="744"/>
      <c r="E25" s="744"/>
      <c r="F25" s="745">
        <v>1.3764921532082852</v>
      </c>
      <c r="G25" s="745">
        <v>1.1580141479233754</v>
      </c>
      <c r="H25" s="745">
        <v>1.2521292544725782</v>
      </c>
      <c r="I25" s="745">
        <v>1.8155544341707754</v>
      </c>
      <c r="J25" s="745">
        <v>2.4858736982873633</v>
      </c>
      <c r="K25" s="745">
        <v>2.3013411764275888</v>
      </c>
    </row>
    <row r="28" spans="1:11" ht="41.4">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6" sqref="B6"/>
    </sheetView>
  </sheetViews>
  <sheetFormatPr defaultColWidth="9.21875" defaultRowHeight="13.8"/>
  <cols>
    <col min="1" max="1" width="10.5546875" style="39" bestFit="1" customWidth="1"/>
    <col min="2" max="2" width="95" style="39" customWidth="1"/>
    <col min="3" max="3" width="13.88671875" style="39" bestFit="1" customWidth="1"/>
    <col min="4" max="4" width="10" style="39" bestFit="1" customWidth="1"/>
    <col min="5" max="5" width="18.21875" style="39" bestFit="1" customWidth="1"/>
    <col min="6" max="13" width="10.77734375" style="39" customWidth="1"/>
    <col min="14" max="14" width="31" style="39" bestFit="1" customWidth="1"/>
    <col min="15" max="16384" width="9.21875" style="12"/>
  </cols>
  <sheetData>
    <row r="1" spans="1:14">
      <c r="A1" s="5" t="s">
        <v>108</v>
      </c>
      <c r="B1" s="39" t="str">
        <f>Info!C2</f>
        <v>სს თიბისი ბანკი</v>
      </c>
    </row>
    <row r="2" spans="1:14" ht="14.25" customHeight="1">
      <c r="A2" s="39" t="s">
        <v>109</v>
      </c>
      <c r="B2" s="336">
        <f>'1. key ratios'!B2</f>
        <v>45107</v>
      </c>
    </row>
    <row r="3" spans="1:14" ht="14.25" customHeight="1"/>
    <row r="4" spans="1:14" ht="14.4" thickBot="1">
      <c r="A4" s="2" t="s">
        <v>262</v>
      </c>
      <c r="B4" s="56" t="s">
        <v>74</v>
      </c>
    </row>
    <row r="5" spans="1:14" s="25" customFormat="1">
      <c r="A5" s="117"/>
      <c r="B5" s="118"/>
      <c r="C5" s="119" t="s">
        <v>0</v>
      </c>
      <c r="D5" s="119" t="s">
        <v>1</v>
      </c>
      <c r="E5" s="119" t="s">
        <v>2</v>
      </c>
      <c r="F5" s="119" t="s">
        <v>3</v>
      </c>
      <c r="G5" s="119" t="s">
        <v>4</v>
      </c>
      <c r="H5" s="119" t="s">
        <v>5</v>
      </c>
      <c r="I5" s="119" t="s">
        <v>145</v>
      </c>
      <c r="J5" s="119" t="s">
        <v>146</v>
      </c>
      <c r="K5" s="119" t="s">
        <v>147</v>
      </c>
      <c r="L5" s="119" t="s">
        <v>148</v>
      </c>
      <c r="M5" s="119" t="s">
        <v>149</v>
      </c>
      <c r="N5" s="120" t="s">
        <v>150</v>
      </c>
    </row>
    <row r="6" spans="1:14" ht="41.4">
      <c r="A6" s="109"/>
      <c r="B6" s="68"/>
      <c r="C6" s="69" t="s">
        <v>84</v>
      </c>
      <c r="D6" s="70" t="s">
        <v>73</v>
      </c>
      <c r="E6" s="71" t="s">
        <v>83</v>
      </c>
      <c r="F6" s="72">
        <v>0</v>
      </c>
      <c r="G6" s="72">
        <v>0.2</v>
      </c>
      <c r="H6" s="72">
        <v>0.35</v>
      </c>
      <c r="I6" s="72">
        <v>0.5</v>
      </c>
      <c r="J6" s="72">
        <v>0.75</v>
      </c>
      <c r="K6" s="72">
        <v>1</v>
      </c>
      <c r="L6" s="72">
        <v>1.5</v>
      </c>
      <c r="M6" s="72">
        <v>2.5</v>
      </c>
      <c r="N6" s="110" t="s">
        <v>74</v>
      </c>
    </row>
    <row r="7" spans="1:14">
      <c r="A7" s="111">
        <v>1</v>
      </c>
      <c r="B7" s="73" t="s">
        <v>75</v>
      </c>
      <c r="C7" s="182">
        <f>SUM(C8:C13)</f>
        <v>4479860519.5890598</v>
      </c>
      <c r="D7" s="68"/>
      <c r="E7" s="185">
        <f t="shared" ref="E7:M7" si="0">SUM(E8:E13)</f>
        <v>146435463.40361822</v>
      </c>
      <c r="F7" s="182">
        <f>SUM(F8:F13)</f>
        <v>22377293.938451998</v>
      </c>
      <c r="G7" s="182">
        <f t="shared" si="0"/>
        <v>53665995.198665194</v>
      </c>
      <c r="H7" s="182">
        <f t="shared" si="0"/>
        <v>0</v>
      </c>
      <c r="I7" s="182">
        <f t="shared" si="0"/>
        <v>17940455</v>
      </c>
      <c r="J7" s="182">
        <f t="shared" si="0"/>
        <v>0</v>
      </c>
      <c r="K7" s="182">
        <f t="shared" si="0"/>
        <v>52451719.266500995</v>
      </c>
      <c r="L7" s="182">
        <f t="shared" si="0"/>
        <v>0</v>
      </c>
      <c r="M7" s="182">
        <f t="shared" si="0"/>
        <v>0</v>
      </c>
      <c r="N7" s="112">
        <f>SUM(N8:N13)</f>
        <v>72155145.806234032</v>
      </c>
    </row>
    <row r="8" spans="1:14">
      <c r="A8" s="111">
        <v>1.1000000000000001</v>
      </c>
      <c r="B8" s="74" t="s">
        <v>76</v>
      </c>
      <c r="C8" s="183">
        <v>3196928714.1497598</v>
      </c>
      <c r="D8" s="706">
        <v>0.02</v>
      </c>
      <c r="E8" s="185">
        <f>C8*D8</f>
        <v>63938574.282995194</v>
      </c>
      <c r="F8" s="707">
        <v>2084128</v>
      </c>
      <c r="G8" s="707">
        <v>53665995.198665194</v>
      </c>
      <c r="H8" s="707">
        <v>0</v>
      </c>
      <c r="I8" s="707">
        <v>270980</v>
      </c>
      <c r="J8" s="707">
        <v>0</v>
      </c>
      <c r="K8" s="707">
        <v>7917471.08433</v>
      </c>
      <c r="L8" s="707">
        <v>0</v>
      </c>
      <c r="M8" s="707">
        <v>0</v>
      </c>
      <c r="N8" s="112">
        <f>SUMPRODUCT($F$6:$M$6,F8:M8)</f>
        <v>18786160.124063037</v>
      </c>
    </row>
    <row r="9" spans="1:14">
      <c r="A9" s="111">
        <v>1.2</v>
      </c>
      <c r="B9" s="74" t="s">
        <v>77</v>
      </c>
      <c r="C9" s="183">
        <v>844490883.41429996</v>
      </c>
      <c r="D9" s="706">
        <v>0.05</v>
      </c>
      <c r="E9" s="185">
        <f>C9*D9</f>
        <v>42224544.170715004</v>
      </c>
      <c r="F9" s="707">
        <v>0</v>
      </c>
      <c r="G9" s="707">
        <v>0</v>
      </c>
      <c r="H9" s="707">
        <v>0</v>
      </c>
      <c r="I9" s="707">
        <v>2814027.5</v>
      </c>
      <c r="J9" s="707">
        <v>0</v>
      </c>
      <c r="K9" s="707">
        <v>39410516.670714997</v>
      </c>
      <c r="L9" s="707">
        <v>0</v>
      </c>
      <c r="M9" s="707">
        <v>0</v>
      </c>
      <c r="N9" s="112">
        <f t="shared" ref="N9:N12" si="1">SUMPRODUCT($F$6:$M$6,F9:M9)</f>
        <v>40817530.420714997</v>
      </c>
    </row>
    <row r="10" spans="1:14">
      <c r="A10" s="111">
        <v>1.3</v>
      </c>
      <c r="B10" s="74" t="s">
        <v>78</v>
      </c>
      <c r="C10" s="183">
        <v>304515043.89319998</v>
      </c>
      <c r="D10" s="706">
        <v>0.08</v>
      </c>
      <c r="E10" s="185">
        <f>C10*D10</f>
        <v>24361203.511455998</v>
      </c>
      <c r="F10" s="707">
        <v>6253680</v>
      </c>
      <c r="G10" s="707">
        <v>0</v>
      </c>
      <c r="H10" s="707">
        <v>0</v>
      </c>
      <c r="I10" s="707">
        <v>12983792</v>
      </c>
      <c r="J10" s="707">
        <v>0</v>
      </c>
      <c r="K10" s="707">
        <v>5123731.5114559997</v>
      </c>
      <c r="L10" s="707">
        <v>0</v>
      </c>
      <c r="M10" s="707">
        <v>0</v>
      </c>
      <c r="N10" s="112">
        <f>SUMPRODUCT($F$6:$M$6,F10:M10)</f>
        <v>11615627.511456</v>
      </c>
    </row>
    <row r="11" spans="1:14">
      <c r="A11" s="111">
        <v>1.4</v>
      </c>
      <c r="B11" s="74" t="s">
        <v>79</v>
      </c>
      <c r="C11" s="183">
        <v>94616050</v>
      </c>
      <c r="D11" s="706">
        <v>0.11</v>
      </c>
      <c r="E11" s="185">
        <f>C11*D11</f>
        <v>10407765.5</v>
      </c>
      <c r="F11" s="707">
        <v>8536110</v>
      </c>
      <c r="G11" s="707">
        <v>0</v>
      </c>
      <c r="H11" s="707">
        <v>0</v>
      </c>
      <c r="I11" s="707">
        <v>1871655.5</v>
      </c>
      <c r="J11" s="707">
        <v>0</v>
      </c>
      <c r="K11" s="707">
        <v>0</v>
      </c>
      <c r="L11" s="707">
        <v>0</v>
      </c>
      <c r="M11" s="707">
        <v>0</v>
      </c>
      <c r="N11" s="112">
        <f t="shared" si="1"/>
        <v>935827.75</v>
      </c>
    </row>
    <row r="12" spans="1:14">
      <c r="A12" s="111">
        <v>1.5</v>
      </c>
      <c r="B12" s="74" t="s">
        <v>80</v>
      </c>
      <c r="C12" s="183">
        <v>39309828.131800003</v>
      </c>
      <c r="D12" s="706">
        <v>0.14000000000000001</v>
      </c>
      <c r="E12" s="185">
        <f>C12*D12</f>
        <v>5503375.9384520007</v>
      </c>
      <c r="F12" s="707">
        <v>5503375.9384519998</v>
      </c>
      <c r="G12" s="707">
        <v>0</v>
      </c>
      <c r="H12" s="707">
        <v>0</v>
      </c>
      <c r="I12" s="707">
        <v>0</v>
      </c>
      <c r="J12" s="707">
        <v>0</v>
      </c>
      <c r="K12" s="707">
        <v>0</v>
      </c>
      <c r="L12" s="707">
        <v>0</v>
      </c>
      <c r="M12" s="707">
        <v>0</v>
      </c>
      <c r="N12" s="112">
        <f t="shared" si="1"/>
        <v>0</v>
      </c>
    </row>
    <row r="13" spans="1:14">
      <c r="A13" s="111">
        <v>1.6</v>
      </c>
      <c r="B13" s="75" t="s">
        <v>81</v>
      </c>
      <c r="C13" s="183">
        <v>0</v>
      </c>
      <c r="D13" s="76"/>
      <c r="E13" s="183"/>
      <c r="F13" s="707">
        <v>0</v>
      </c>
      <c r="G13" s="707">
        <v>0</v>
      </c>
      <c r="H13" s="707">
        <v>0</v>
      </c>
      <c r="I13" s="707">
        <v>0</v>
      </c>
      <c r="J13" s="707">
        <v>0</v>
      </c>
      <c r="K13" s="707">
        <v>0</v>
      </c>
      <c r="L13" s="707">
        <v>0</v>
      </c>
      <c r="M13" s="707">
        <v>0</v>
      </c>
      <c r="N13" s="112">
        <f>SUMPRODUCT($F$6:$M$6,F13:M13)</f>
        <v>0</v>
      </c>
    </row>
    <row r="14" spans="1:14">
      <c r="A14" s="111">
        <v>2</v>
      </c>
      <c r="B14" s="77" t="s">
        <v>82</v>
      </c>
      <c r="C14" s="182">
        <f>SUM(C15:C20)</f>
        <v>120693060</v>
      </c>
      <c r="D14" s="68"/>
      <c r="E14" s="185">
        <f t="shared" ref="E14:M14" si="2">SUM(E15:E20)</f>
        <v>1103807.8</v>
      </c>
      <c r="F14" s="707">
        <f t="shared" si="2"/>
        <v>509115</v>
      </c>
      <c r="G14" s="707">
        <f t="shared" si="2"/>
        <v>0</v>
      </c>
      <c r="H14" s="707">
        <f t="shared" si="2"/>
        <v>0</v>
      </c>
      <c r="I14" s="707">
        <f t="shared" si="2"/>
        <v>594692.80000000005</v>
      </c>
      <c r="J14" s="707">
        <f t="shared" si="2"/>
        <v>0</v>
      </c>
      <c r="K14" s="707">
        <f t="shared" si="2"/>
        <v>0</v>
      </c>
      <c r="L14" s="707">
        <f t="shared" si="2"/>
        <v>0</v>
      </c>
      <c r="M14" s="707">
        <f t="shared" si="2"/>
        <v>0</v>
      </c>
      <c r="N14" s="112">
        <f>SUM(N15:N20)</f>
        <v>297346.40000000002</v>
      </c>
    </row>
    <row r="15" spans="1:14">
      <c r="A15" s="111">
        <v>2.1</v>
      </c>
      <c r="B15" s="75" t="s">
        <v>76</v>
      </c>
      <c r="C15" s="183">
        <v>101823000</v>
      </c>
      <c r="D15" s="706">
        <v>5.0000000000000001E-3</v>
      </c>
      <c r="E15" s="185">
        <f>C15*D15</f>
        <v>509115</v>
      </c>
      <c r="F15" s="707">
        <v>509115</v>
      </c>
      <c r="G15" s="707">
        <v>0</v>
      </c>
      <c r="H15" s="707">
        <v>0</v>
      </c>
      <c r="I15" s="707">
        <v>0</v>
      </c>
      <c r="J15" s="707">
        <v>0</v>
      </c>
      <c r="K15" s="707">
        <v>0</v>
      </c>
      <c r="L15" s="707">
        <v>0</v>
      </c>
      <c r="M15" s="707">
        <v>0</v>
      </c>
      <c r="N15" s="112">
        <f>SUMPRODUCT($F$6:$M$6,F15:M15)</f>
        <v>0</v>
      </c>
    </row>
    <row r="16" spans="1:14">
      <c r="A16" s="111">
        <v>2.2000000000000002</v>
      </c>
      <c r="B16" s="75" t="s">
        <v>77</v>
      </c>
      <c r="C16" s="183">
        <v>0</v>
      </c>
      <c r="D16" s="706">
        <v>0.01</v>
      </c>
      <c r="E16" s="185">
        <f>C16*D16</f>
        <v>0</v>
      </c>
      <c r="F16" s="707">
        <v>0</v>
      </c>
      <c r="G16" s="707">
        <v>0</v>
      </c>
      <c r="H16" s="707">
        <v>0</v>
      </c>
      <c r="I16" s="707">
        <v>0</v>
      </c>
      <c r="J16" s="707">
        <v>0</v>
      </c>
      <c r="K16" s="707">
        <v>0</v>
      </c>
      <c r="L16" s="707">
        <v>0</v>
      </c>
      <c r="M16" s="707">
        <v>0</v>
      </c>
      <c r="N16" s="112">
        <f t="shared" ref="N16:N20" si="3">SUMPRODUCT($F$6:$M$6,F16:M16)</f>
        <v>0</v>
      </c>
    </row>
    <row r="17" spans="1:14">
      <c r="A17" s="111">
        <v>2.2999999999999998</v>
      </c>
      <c r="B17" s="75" t="s">
        <v>78</v>
      </c>
      <c r="C17" s="183">
        <v>8005480</v>
      </c>
      <c r="D17" s="706">
        <v>0.02</v>
      </c>
      <c r="E17" s="185">
        <f>C17*D17</f>
        <v>160109.6</v>
      </c>
      <c r="F17" s="707">
        <v>0</v>
      </c>
      <c r="G17" s="707">
        <v>0</v>
      </c>
      <c r="H17" s="707">
        <v>0</v>
      </c>
      <c r="I17" s="707">
        <v>160109.6</v>
      </c>
      <c r="J17" s="707">
        <v>0</v>
      </c>
      <c r="K17" s="707">
        <v>0</v>
      </c>
      <c r="L17" s="707">
        <v>0</v>
      </c>
      <c r="M17" s="707">
        <v>0</v>
      </c>
      <c r="N17" s="112">
        <f t="shared" si="3"/>
        <v>80054.8</v>
      </c>
    </row>
    <row r="18" spans="1:14">
      <c r="A18" s="111">
        <v>2.4</v>
      </c>
      <c r="B18" s="75" t="s">
        <v>79</v>
      </c>
      <c r="C18" s="183">
        <v>0</v>
      </c>
      <c r="D18" s="706">
        <v>0.03</v>
      </c>
      <c r="E18" s="185">
        <f>C18*D18</f>
        <v>0</v>
      </c>
      <c r="F18" s="707">
        <v>0</v>
      </c>
      <c r="G18" s="707">
        <v>0</v>
      </c>
      <c r="H18" s="707">
        <v>0</v>
      </c>
      <c r="I18" s="707">
        <v>0</v>
      </c>
      <c r="J18" s="707">
        <v>0</v>
      </c>
      <c r="K18" s="707">
        <v>0</v>
      </c>
      <c r="L18" s="707">
        <v>0</v>
      </c>
      <c r="M18" s="707">
        <v>0</v>
      </c>
      <c r="N18" s="112">
        <f t="shared" si="3"/>
        <v>0</v>
      </c>
    </row>
    <row r="19" spans="1:14">
      <c r="A19" s="111">
        <v>2.5</v>
      </c>
      <c r="B19" s="75" t="s">
        <v>80</v>
      </c>
      <c r="C19" s="183">
        <v>10864580</v>
      </c>
      <c r="D19" s="706">
        <v>0.04</v>
      </c>
      <c r="E19" s="185">
        <f>C19*D19</f>
        <v>434583.2</v>
      </c>
      <c r="F19" s="707">
        <v>0</v>
      </c>
      <c r="G19" s="707">
        <v>0</v>
      </c>
      <c r="H19" s="707">
        <v>0</v>
      </c>
      <c r="I19" s="707">
        <v>434583.2</v>
      </c>
      <c r="J19" s="707">
        <v>0</v>
      </c>
      <c r="K19" s="707">
        <v>0</v>
      </c>
      <c r="L19" s="707">
        <v>0</v>
      </c>
      <c r="M19" s="707">
        <v>0</v>
      </c>
      <c r="N19" s="112">
        <f t="shared" si="3"/>
        <v>217291.6</v>
      </c>
    </row>
    <row r="20" spans="1:14">
      <c r="A20" s="111">
        <v>2.6</v>
      </c>
      <c r="B20" s="75" t="s">
        <v>81</v>
      </c>
      <c r="C20" s="183">
        <v>0</v>
      </c>
      <c r="D20" s="76"/>
      <c r="E20" s="186"/>
      <c r="F20" s="707">
        <v>0</v>
      </c>
      <c r="G20" s="707">
        <v>0</v>
      </c>
      <c r="H20" s="707">
        <v>0</v>
      </c>
      <c r="I20" s="707">
        <v>0</v>
      </c>
      <c r="J20" s="707">
        <v>0</v>
      </c>
      <c r="K20" s="707">
        <v>0</v>
      </c>
      <c r="L20" s="707">
        <v>0</v>
      </c>
      <c r="M20" s="707">
        <v>0</v>
      </c>
      <c r="N20" s="112">
        <f t="shared" si="3"/>
        <v>0</v>
      </c>
    </row>
    <row r="21" spans="1:14" ht="14.4" thickBot="1">
      <c r="A21" s="113">
        <v>3</v>
      </c>
      <c r="B21" s="114" t="s">
        <v>66</v>
      </c>
      <c r="C21" s="184">
        <f>C14+C7</f>
        <v>4600553579.5890598</v>
      </c>
      <c r="D21" s="115"/>
      <c r="E21" s="187">
        <f>E14+E7</f>
        <v>147539271.20361823</v>
      </c>
      <c r="F21" s="708">
        <f>F7+F14</f>
        <v>22886408.938451998</v>
      </c>
      <c r="G21" s="708">
        <f t="shared" ref="G21:L21" si="4">G7+G14</f>
        <v>53665995.198665194</v>
      </c>
      <c r="H21" s="708">
        <f t="shared" si="4"/>
        <v>0</v>
      </c>
      <c r="I21" s="708">
        <f t="shared" si="4"/>
        <v>18535147.800000001</v>
      </c>
      <c r="J21" s="708">
        <f t="shared" si="4"/>
        <v>0</v>
      </c>
      <c r="K21" s="708">
        <f t="shared" si="4"/>
        <v>52451719.266500995</v>
      </c>
      <c r="L21" s="708">
        <f t="shared" si="4"/>
        <v>0</v>
      </c>
      <c r="M21" s="708">
        <f>M7+M14</f>
        <v>0</v>
      </c>
      <c r="N21" s="116">
        <f>N14+N7</f>
        <v>72452492.206234038</v>
      </c>
    </row>
    <row r="22" spans="1:14">
      <c r="E22" s="188"/>
      <c r="F22" s="683"/>
      <c r="G22" s="683"/>
      <c r="H22" s="683"/>
      <c r="I22" s="683"/>
      <c r="J22" s="683"/>
      <c r="K22" s="683"/>
      <c r="L22" s="683"/>
      <c r="M22" s="683"/>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E43"/>
  <sheetViews>
    <sheetView zoomScale="85" zoomScaleNormal="85" workbookViewId="0"/>
  </sheetViews>
  <sheetFormatPr defaultRowHeight="14.4"/>
  <cols>
    <col min="1" max="1" width="11.44140625" customWidth="1"/>
    <col min="2" max="2" width="76.77734375" style="4" customWidth="1"/>
    <col min="3" max="3" width="22.77734375" customWidth="1"/>
  </cols>
  <sheetData>
    <row r="1" spans="1:5">
      <c r="A1" s="219" t="s">
        <v>108</v>
      </c>
      <c r="B1" t="str">
        <f>Info!C2</f>
        <v>სს თიბისი ბანკი</v>
      </c>
    </row>
    <row r="2" spans="1:5">
      <c r="A2" s="219" t="s">
        <v>109</v>
      </c>
      <c r="B2" s="336">
        <f>'1. key ratios'!B2</f>
        <v>45107</v>
      </c>
    </row>
    <row r="3" spans="1:5">
      <c r="A3" s="219"/>
      <c r="B3"/>
    </row>
    <row r="4" spans="1:5">
      <c r="A4" s="219" t="s">
        <v>428</v>
      </c>
      <c r="B4" t="s">
        <v>387</v>
      </c>
    </row>
    <row r="5" spans="1:5">
      <c r="A5" s="269"/>
      <c r="B5" s="269" t="s">
        <v>388</v>
      </c>
      <c r="C5" s="281"/>
    </row>
    <row r="6" spans="1:5">
      <c r="A6" s="270">
        <v>1</v>
      </c>
      <c r="B6" s="282" t="s">
        <v>440</v>
      </c>
      <c r="C6" s="283">
        <v>27564566965.906387</v>
      </c>
      <c r="E6" s="659"/>
    </row>
    <row r="7" spans="1:5">
      <c r="A7" s="270">
        <v>2</v>
      </c>
      <c r="B7" s="282" t="s">
        <v>389</v>
      </c>
      <c r="C7" s="283">
        <v>-343965150.18769991</v>
      </c>
      <c r="E7" s="659"/>
    </row>
    <row r="8" spans="1:5">
      <c r="A8" s="271">
        <v>3</v>
      </c>
      <c r="B8" s="284" t="s">
        <v>390</v>
      </c>
      <c r="C8" s="285">
        <f>C6+C7</f>
        <v>27220601815.718689</v>
      </c>
      <c r="E8" s="659"/>
    </row>
    <row r="9" spans="1:5">
      <c r="A9" s="272"/>
      <c r="B9" s="272" t="s">
        <v>391</v>
      </c>
      <c r="C9" s="286"/>
      <c r="E9" s="659"/>
    </row>
    <row r="10" spans="1:5">
      <c r="A10" s="273">
        <v>4</v>
      </c>
      <c r="B10" s="287" t="s">
        <v>392</v>
      </c>
      <c r="C10" s="283">
        <v>0</v>
      </c>
      <c r="E10" s="659"/>
    </row>
    <row r="11" spans="1:5">
      <c r="A11" s="273">
        <v>5</v>
      </c>
      <c r="B11" s="288" t="s">
        <v>393</v>
      </c>
      <c r="C11" s="283">
        <v>0</v>
      </c>
      <c r="E11" s="659"/>
    </row>
    <row r="12" spans="1:5">
      <c r="A12" s="273" t="s">
        <v>394</v>
      </c>
      <c r="B12" s="282" t="s">
        <v>395</v>
      </c>
      <c r="C12" s="285">
        <f>'15. CCR'!E21</f>
        <v>147539271.20361823</v>
      </c>
      <c r="E12" s="659"/>
    </row>
    <row r="13" spans="1:5">
      <c r="A13" s="274">
        <v>6</v>
      </c>
      <c r="B13" s="289" t="s">
        <v>396</v>
      </c>
      <c r="C13" s="283">
        <v>0</v>
      </c>
      <c r="E13" s="659"/>
    </row>
    <row r="14" spans="1:5">
      <c r="A14" s="274">
        <v>7</v>
      </c>
      <c r="B14" s="290" t="s">
        <v>397</v>
      </c>
      <c r="C14" s="283">
        <v>0</v>
      </c>
      <c r="E14" s="659"/>
    </row>
    <row r="15" spans="1:5">
      <c r="A15" s="275">
        <v>8</v>
      </c>
      <c r="B15" s="282" t="s">
        <v>398</v>
      </c>
      <c r="C15" s="283">
        <v>0</v>
      </c>
      <c r="E15" s="659"/>
    </row>
    <row r="16" spans="1:5" ht="22.8">
      <c r="A16" s="274">
        <v>9</v>
      </c>
      <c r="B16" s="290" t="s">
        <v>399</v>
      </c>
      <c r="C16" s="283">
        <v>0</v>
      </c>
      <c r="E16" s="659"/>
    </row>
    <row r="17" spans="1:5">
      <c r="A17" s="274">
        <v>10</v>
      </c>
      <c r="B17" s="290" t="s">
        <v>400</v>
      </c>
      <c r="C17" s="283">
        <v>0</v>
      </c>
      <c r="E17" s="659"/>
    </row>
    <row r="18" spans="1:5">
      <c r="A18" s="276">
        <v>11</v>
      </c>
      <c r="B18" s="291" t="s">
        <v>401</v>
      </c>
      <c r="C18" s="285">
        <f>SUM(C10:C17)</f>
        <v>147539271.20361823</v>
      </c>
      <c r="E18" s="659"/>
    </row>
    <row r="19" spans="1:5">
      <c r="A19" s="272"/>
      <c r="B19" s="272" t="s">
        <v>402</v>
      </c>
      <c r="C19" s="292"/>
      <c r="E19" s="659"/>
    </row>
    <row r="20" spans="1:5">
      <c r="A20" s="274">
        <v>12</v>
      </c>
      <c r="B20" s="287" t="s">
        <v>403</v>
      </c>
      <c r="C20" s="283">
        <v>0</v>
      </c>
      <c r="E20" s="659"/>
    </row>
    <row r="21" spans="1:5">
      <c r="A21" s="274">
        <v>13</v>
      </c>
      <c r="B21" s="287" t="s">
        <v>404</v>
      </c>
      <c r="C21" s="283">
        <v>0</v>
      </c>
      <c r="E21" s="659"/>
    </row>
    <row r="22" spans="1:5">
      <c r="A22" s="274">
        <v>14</v>
      </c>
      <c r="B22" s="287" t="s">
        <v>405</v>
      </c>
      <c r="C22" s="283">
        <v>0</v>
      </c>
      <c r="E22" s="659"/>
    </row>
    <row r="23" spans="1:5" ht="22.8">
      <c r="A23" s="274" t="s">
        <v>406</v>
      </c>
      <c r="B23" s="287" t="s">
        <v>407</v>
      </c>
      <c r="C23" s="283">
        <v>0</v>
      </c>
      <c r="E23" s="659"/>
    </row>
    <row r="24" spans="1:5">
      <c r="A24" s="274">
        <v>15</v>
      </c>
      <c r="B24" s="287" t="s">
        <v>408</v>
      </c>
      <c r="C24" s="283">
        <v>0</v>
      </c>
      <c r="E24" s="659"/>
    </row>
    <row r="25" spans="1:5">
      <c r="A25" s="274" t="s">
        <v>409</v>
      </c>
      <c r="B25" s="282" t="s">
        <v>410</v>
      </c>
      <c r="C25" s="283">
        <v>0</v>
      </c>
      <c r="E25" s="659"/>
    </row>
    <row r="26" spans="1:5">
      <c r="A26" s="276">
        <v>16</v>
      </c>
      <c r="B26" s="291" t="s">
        <v>411</v>
      </c>
      <c r="C26" s="285">
        <f>SUM(C20:C25)</f>
        <v>0</v>
      </c>
      <c r="E26" s="659"/>
    </row>
    <row r="27" spans="1:5">
      <c r="A27" s="272"/>
      <c r="B27" s="272" t="s">
        <v>412</v>
      </c>
      <c r="C27" s="286"/>
      <c r="E27" s="659"/>
    </row>
    <row r="28" spans="1:5">
      <c r="A28" s="273">
        <v>17</v>
      </c>
      <c r="B28" s="282" t="s">
        <v>413</v>
      </c>
      <c r="C28" s="283">
        <v>3342165441.3259006</v>
      </c>
      <c r="E28" s="659"/>
    </row>
    <row r="29" spans="1:5">
      <c r="A29" s="273">
        <v>18</v>
      </c>
      <c r="B29" s="282" t="s">
        <v>414</v>
      </c>
      <c r="C29" s="283">
        <v>-1827793886.5674703</v>
      </c>
      <c r="E29" s="659"/>
    </row>
    <row r="30" spans="1:5">
      <c r="A30" s="276">
        <v>19</v>
      </c>
      <c r="B30" s="291" t="s">
        <v>415</v>
      </c>
      <c r="C30" s="285">
        <f>C28+C29</f>
        <v>1514371554.7584302</v>
      </c>
      <c r="E30" s="659"/>
    </row>
    <row r="31" spans="1:5">
      <c r="A31" s="277"/>
      <c r="B31" s="272" t="s">
        <v>416</v>
      </c>
      <c r="C31" s="286"/>
      <c r="E31" s="659"/>
    </row>
    <row r="32" spans="1:5">
      <c r="A32" s="273" t="s">
        <v>417</v>
      </c>
      <c r="B32" s="287" t="s">
        <v>418</v>
      </c>
      <c r="C32" s="283">
        <v>0</v>
      </c>
      <c r="E32" s="659"/>
    </row>
    <row r="33" spans="1:5">
      <c r="A33" s="273" t="s">
        <v>419</v>
      </c>
      <c r="B33" s="288" t="s">
        <v>420</v>
      </c>
      <c r="C33" s="283">
        <v>0</v>
      </c>
      <c r="E33" s="659"/>
    </row>
    <row r="34" spans="1:5">
      <c r="A34" s="272"/>
      <c r="B34" s="272" t="s">
        <v>421</v>
      </c>
      <c r="C34" s="286"/>
      <c r="E34" s="659"/>
    </row>
    <row r="35" spans="1:5">
      <c r="A35" s="276">
        <v>20</v>
      </c>
      <c r="B35" s="291" t="s">
        <v>86</v>
      </c>
      <c r="C35" s="285">
        <f>'1. key ratios'!C9</f>
        <v>4443543532.5925999</v>
      </c>
      <c r="E35" s="659"/>
    </row>
    <row r="36" spans="1:5">
      <c r="A36" s="276">
        <v>21</v>
      </c>
      <c r="B36" s="291" t="s">
        <v>422</v>
      </c>
      <c r="C36" s="285">
        <f>C8+C18+C26+C30</f>
        <v>28882512641.680737</v>
      </c>
      <c r="E36" s="659"/>
    </row>
    <row r="37" spans="1:5">
      <c r="A37" s="278"/>
      <c r="B37" s="278" t="s">
        <v>387</v>
      </c>
      <c r="C37" s="286"/>
      <c r="E37" s="659"/>
    </row>
    <row r="38" spans="1:5">
      <c r="A38" s="276">
        <v>22</v>
      </c>
      <c r="B38" s="291" t="s">
        <v>387</v>
      </c>
      <c r="C38" s="709">
        <f>IFERROR(C35/C36,0)</f>
        <v>0.15384892539370218</v>
      </c>
      <c r="E38" s="659"/>
    </row>
    <row r="39" spans="1:5">
      <c r="A39" s="278"/>
      <c r="B39" s="278" t="s">
        <v>423</v>
      </c>
      <c r="C39" s="286"/>
      <c r="E39" s="659"/>
    </row>
    <row r="40" spans="1:5">
      <c r="A40" s="279" t="s">
        <v>424</v>
      </c>
      <c r="B40" s="287" t="s">
        <v>425</v>
      </c>
      <c r="C40" s="283">
        <v>0</v>
      </c>
      <c r="E40" s="659"/>
    </row>
    <row r="41" spans="1:5">
      <c r="A41" s="280" t="s">
        <v>426</v>
      </c>
      <c r="B41" s="288" t="s">
        <v>427</v>
      </c>
      <c r="C41" s="283">
        <v>0</v>
      </c>
      <c r="E41" s="659"/>
    </row>
    <row r="43" spans="1:5">
      <c r="B43" s="301"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70" zoomScaleNormal="70" workbookViewId="0">
      <pane xSplit="2" ySplit="6" topLeftCell="C7" activePane="bottomRight" state="frozen"/>
      <selection pane="topRight" activeCell="C1" sqref="C1"/>
      <selection pane="bottomLeft" activeCell="A7" sqref="A7"/>
      <selection pane="bottomRight" activeCell="C7" sqref="C7"/>
    </sheetView>
  </sheetViews>
  <sheetFormatPr defaultRowHeight="14.4"/>
  <cols>
    <col min="1" max="1" width="9.88671875" style="219" bestFit="1" customWidth="1"/>
    <col min="2" max="2" width="82.6640625" style="23" customWidth="1"/>
    <col min="3" max="3" width="17.109375" style="647" bestFit="1" customWidth="1"/>
    <col min="4" max="4" width="16" style="647" bestFit="1" customWidth="1"/>
    <col min="5" max="7" width="17.5546875" style="647" customWidth="1"/>
  </cols>
  <sheetData>
    <row r="1" spans="1:7">
      <c r="A1" s="219" t="s">
        <v>108</v>
      </c>
      <c r="B1" s="219" t="str">
        <f>Info!C2</f>
        <v>სს თიბისი ბანკი</v>
      </c>
    </row>
    <row r="2" spans="1:7">
      <c r="A2" s="219" t="s">
        <v>109</v>
      </c>
      <c r="B2" s="336">
        <f>'1. key ratios'!B2</f>
        <v>45107</v>
      </c>
    </row>
    <row r="3" spans="1:7">
      <c r="B3" s="336"/>
    </row>
    <row r="4" spans="1:7" ht="15" thickBot="1">
      <c r="A4" s="219" t="s">
        <v>488</v>
      </c>
      <c r="B4" s="339" t="s">
        <v>453</v>
      </c>
    </row>
    <row r="5" spans="1:7">
      <c r="A5" s="340"/>
      <c r="B5" s="341"/>
      <c r="C5" s="819" t="s">
        <v>454</v>
      </c>
      <c r="D5" s="819"/>
      <c r="E5" s="819"/>
      <c r="F5" s="819"/>
      <c r="G5" s="820" t="s">
        <v>455</v>
      </c>
    </row>
    <row r="6" spans="1:7">
      <c r="A6" s="342"/>
      <c r="B6" s="343"/>
      <c r="C6" s="749" t="s">
        <v>456</v>
      </c>
      <c r="D6" s="750" t="s">
        <v>457</v>
      </c>
      <c r="E6" s="750" t="s">
        <v>458</v>
      </c>
      <c r="F6" s="750" t="s">
        <v>459</v>
      </c>
      <c r="G6" s="821"/>
    </row>
    <row r="7" spans="1:7">
      <c r="A7" s="344"/>
      <c r="B7" s="345" t="s">
        <v>460</v>
      </c>
      <c r="C7" s="751"/>
      <c r="D7" s="751"/>
      <c r="E7" s="751"/>
      <c r="F7" s="751"/>
      <c r="G7" s="752"/>
    </row>
    <row r="8" spans="1:7">
      <c r="A8" s="346">
        <v>1</v>
      </c>
      <c r="B8" s="347" t="s">
        <v>461</v>
      </c>
      <c r="C8" s="348">
        <v>3920003532.5925999</v>
      </c>
      <c r="D8" s="348">
        <v>0</v>
      </c>
      <c r="E8" s="348">
        <v>0</v>
      </c>
      <c r="F8" s="348">
        <v>3885454059.8212533</v>
      </c>
      <c r="G8" s="349">
        <v>7805457592.4138527</v>
      </c>
    </row>
    <row r="9" spans="1:7">
      <c r="A9" s="346">
        <v>2</v>
      </c>
      <c r="B9" s="350" t="s">
        <v>85</v>
      </c>
      <c r="C9" s="348">
        <v>3920003532.5925999</v>
      </c>
      <c r="D9" s="348"/>
      <c r="E9" s="348"/>
      <c r="F9" s="348">
        <v>1027826816.5</v>
      </c>
      <c r="G9" s="349">
        <v>4947830349.0925999</v>
      </c>
    </row>
    <row r="10" spans="1:7">
      <c r="A10" s="346">
        <v>3</v>
      </c>
      <c r="B10" s="350" t="s">
        <v>462</v>
      </c>
      <c r="C10" s="753"/>
      <c r="D10" s="753"/>
      <c r="E10" s="753"/>
      <c r="F10" s="348">
        <v>2857627243.3212533</v>
      </c>
      <c r="G10" s="349">
        <v>2857627243.3212533</v>
      </c>
    </row>
    <row r="11" spans="1:7" ht="27.6">
      <c r="A11" s="346">
        <v>4</v>
      </c>
      <c r="B11" s="347" t="s">
        <v>463</v>
      </c>
      <c r="C11" s="348">
        <v>5456824419.6403227</v>
      </c>
      <c r="D11" s="348">
        <v>1947776782.3671937</v>
      </c>
      <c r="E11" s="348">
        <v>1030019916.919479</v>
      </c>
      <c r="F11" s="348">
        <v>487149727.33445811</v>
      </c>
      <c r="G11" s="349">
        <v>7377664496.1883459</v>
      </c>
    </row>
    <row r="12" spans="1:7">
      <c r="A12" s="346">
        <v>5</v>
      </c>
      <c r="B12" s="350" t="s">
        <v>464</v>
      </c>
      <c r="C12" s="348">
        <v>3688558463.8252034</v>
      </c>
      <c r="D12" s="351">
        <v>1614572096.9829402</v>
      </c>
      <c r="E12" s="348">
        <v>853167848.09292901</v>
      </c>
      <c r="F12" s="348">
        <v>325432864.56030607</v>
      </c>
      <c r="G12" s="349">
        <v>6157644709.7883091</v>
      </c>
    </row>
    <row r="13" spans="1:7">
      <c r="A13" s="346">
        <v>6</v>
      </c>
      <c r="B13" s="350" t="s">
        <v>465</v>
      </c>
      <c r="C13" s="348">
        <v>1768265955.815119</v>
      </c>
      <c r="D13" s="351">
        <v>333204685.3842535</v>
      </c>
      <c r="E13" s="348">
        <v>176852068.82654998</v>
      </c>
      <c r="F13" s="348">
        <v>161716862.77415201</v>
      </c>
      <c r="G13" s="349">
        <v>1220019786.4000371</v>
      </c>
    </row>
    <row r="14" spans="1:7">
      <c r="A14" s="346">
        <v>7</v>
      </c>
      <c r="B14" s="347" t="s">
        <v>466</v>
      </c>
      <c r="C14" s="348">
        <v>6268827884.2173882</v>
      </c>
      <c r="D14" s="348">
        <v>856403860.29589283</v>
      </c>
      <c r="E14" s="348">
        <v>1082273402.0251846</v>
      </c>
      <c r="F14" s="348">
        <v>4185592.7287909999</v>
      </c>
      <c r="G14" s="349">
        <v>3903127010.1816015</v>
      </c>
    </row>
    <row r="15" spans="1:7" ht="55.2">
      <c r="A15" s="346">
        <v>8</v>
      </c>
      <c r="B15" s="350" t="s">
        <v>467</v>
      </c>
      <c r="C15" s="348">
        <v>6105268529.7546024</v>
      </c>
      <c r="D15" s="351">
        <v>614526495.85462439</v>
      </c>
      <c r="E15" s="348">
        <v>386306758.60124362</v>
      </c>
      <c r="F15" s="348">
        <v>4185592.7287909999</v>
      </c>
      <c r="G15" s="349">
        <v>3555143688.4696312</v>
      </c>
    </row>
    <row r="16" spans="1:7" ht="27.6">
      <c r="A16" s="346">
        <v>9</v>
      </c>
      <c r="B16" s="350" t="s">
        <v>468</v>
      </c>
      <c r="C16" s="348">
        <v>163559354.46278611</v>
      </c>
      <c r="D16" s="351">
        <v>241877364.44126847</v>
      </c>
      <c r="E16" s="348">
        <v>695966643.4239409</v>
      </c>
      <c r="F16" s="348">
        <v>0</v>
      </c>
      <c r="G16" s="349">
        <v>347983321.71197045</v>
      </c>
    </row>
    <row r="17" spans="1:7">
      <c r="A17" s="346">
        <v>10</v>
      </c>
      <c r="B17" s="347" t="s">
        <v>469</v>
      </c>
      <c r="C17" s="348">
        <v>0</v>
      </c>
      <c r="D17" s="351">
        <v>0</v>
      </c>
      <c r="E17" s="348">
        <v>0</v>
      </c>
      <c r="F17" s="348">
        <v>0</v>
      </c>
      <c r="G17" s="349">
        <v>0</v>
      </c>
    </row>
    <row r="18" spans="1:7">
      <c r="A18" s="346">
        <v>11</v>
      </c>
      <c r="B18" s="347" t="s">
        <v>89</v>
      </c>
      <c r="C18" s="348">
        <v>1179680076.7059224</v>
      </c>
      <c r="D18" s="351">
        <v>1071406464.483936</v>
      </c>
      <c r="E18" s="348">
        <v>13739506.099453997</v>
      </c>
      <c r="F18" s="348">
        <v>16856568.470744003</v>
      </c>
      <c r="G18" s="349">
        <v>0</v>
      </c>
    </row>
    <row r="19" spans="1:7">
      <c r="A19" s="346">
        <v>12</v>
      </c>
      <c r="B19" s="350" t="s">
        <v>470</v>
      </c>
      <c r="C19" s="753"/>
      <c r="D19" s="351">
        <v>80461068.189999968</v>
      </c>
      <c r="E19" s="348">
        <v>62408.03</v>
      </c>
      <c r="F19" s="348">
        <v>13343390.810000001</v>
      </c>
      <c r="G19" s="349">
        <v>0</v>
      </c>
    </row>
    <row r="20" spans="1:7" ht="27.6">
      <c r="A20" s="346">
        <v>13</v>
      </c>
      <c r="B20" s="350" t="s">
        <v>471</v>
      </c>
      <c r="C20" s="348">
        <v>1179680076.7059224</v>
      </c>
      <c r="D20" s="348">
        <v>990945396.29393601</v>
      </c>
      <c r="E20" s="348">
        <v>13677098.069453998</v>
      </c>
      <c r="F20" s="348">
        <v>3513177.6607440012</v>
      </c>
      <c r="G20" s="349">
        <v>0</v>
      </c>
    </row>
    <row r="21" spans="1:7">
      <c r="A21" s="352">
        <v>14</v>
      </c>
      <c r="B21" s="353" t="s">
        <v>472</v>
      </c>
      <c r="C21" s="753">
        <v>16825335913.156233</v>
      </c>
      <c r="D21" s="753">
        <v>3875587107.1470222</v>
      </c>
      <c r="E21" s="753">
        <v>2126032825.0441175</v>
      </c>
      <c r="F21" s="753">
        <v>4393645948.3552465</v>
      </c>
      <c r="G21" s="354">
        <v>19086249098.783802</v>
      </c>
    </row>
    <row r="22" spans="1:7">
      <c r="A22" s="355"/>
      <c r="B22" s="370" t="s">
        <v>473</v>
      </c>
      <c r="C22" s="356"/>
      <c r="D22" s="357"/>
      <c r="E22" s="356"/>
      <c r="F22" s="356"/>
      <c r="G22" s="358"/>
    </row>
    <row r="23" spans="1:7">
      <c r="A23" s="346">
        <v>15</v>
      </c>
      <c r="B23" s="347" t="s">
        <v>322</v>
      </c>
      <c r="C23" s="359">
        <v>2695650982.3344498</v>
      </c>
      <c r="D23" s="360">
        <v>4781049565.614851</v>
      </c>
      <c r="E23" s="359">
        <v>0</v>
      </c>
      <c r="F23" s="359">
        <v>0</v>
      </c>
      <c r="G23" s="349">
        <v>219539606.53771508</v>
      </c>
    </row>
    <row r="24" spans="1:7">
      <c r="A24" s="346">
        <v>16</v>
      </c>
      <c r="B24" s="347" t="s">
        <v>474</v>
      </c>
      <c r="C24" s="348">
        <v>21213683.29065777</v>
      </c>
      <c r="D24" s="351">
        <v>3187908397.0877862</v>
      </c>
      <c r="E24" s="348">
        <v>1949948936.5391049</v>
      </c>
      <c r="F24" s="348">
        <v>12001728265.864944</v>
      </c>
      <c r="G24" s="349">
        <v>12037715811.490576</v>
      </c>
    </row>
    <row r="25" spans="1:7" ht="27.6">
      <c r="A25" s="346">
        <v>17</v>
      </c>
      <c r="B25" s="350" t="s">
        <v>475</v>
      </c>
      <c r="C25" s="348">
        <v>0</v>
      </c>
      <c r="D25" s="351">
        <v>0</v>
      </c>
      <c r="E25" s="348">
        <v>0</v>
      </c>
      <c r="F25" s="348">
        <v>0</v>
      </c>
      <c r="G25" s="349">
        <v>0</v>
      </c>
    </row>
    <row r="26" spans="1:7" ht="27.6">
      <c r="A26" s="346">
        <v>18</v>
      </c>
      <c r="B26" s="350" t="s">
        <v>476</v>
      </c>
      <c r="C26" s="348">
        <v>21213683.29065777</v>
      </c>
      <c r="D26" s="351">
        <v>566485714.52872753</v>
      </c>
      <c r="E26" s="348">
        <v>25984693.060814001</v>
      </c>
      <c r="F26" s="348">
        <v>66295790.536850996</v>
      </c>
      <c r="G26" s="349">
        <v>167443046.74016577</v>
      </c>
    </row>
    <row r="27" spans="1:7">
      <c r="A27" s="346">
        <v>19</v>
      </c>
      <c r="B27" s="350" t="s">
        <v>477</v>
      </c>
      <c r="C27" s="348"/>
      <c r="D27" s="351">
        <v>2275848310.0984917</v>
      </c>
      <c r="E27" s="348">
        <v>1686366507.3857381</v>
      </c>
      <c r="F27" s="348">
        <v>8473042873.3988266</v>
      </c>
      <c r="G27" s="349">
        <v>9183193851.1311188</v>
      </c>
    </row>
    <row r="28" spans="1:7">
      <c r="A28" s="346">
        <v>20</v>
      </c>
      <c r="B28" s="361" t="s">
        <v>478</v>
      </c>
      <c r="C28" s="348"/>
      <c r="D28" s="351"/>
      <c r="E28" s="348"/>
      <c r="F28" s="348"/>
      <c r="G28" s="349"/>
    </row>
    <row r="29" spans="1:7">
      <c r="A29" s="346">
        <v>21</v>
      </c>
      <c r="B29" s="350" t="s">
        <v>479</v>
      </c>
      <c r="C29" s="348"/>
      <c r="D29" s="351">
        <v>273048660.25428903</v>
      </c>
      <c r="E29" s="348">
        <v>226715723.29255301</v>
      </c>
      <c r="F29" s="348">
        <v>3153004866.7825437</v>
      </c>
      <c r="G29" s="349">
        <v>2382398026.2414379</v>
      </c>
    </row>
    <row r="30" spans="1:7">
      <c r="A30" s="346">
        <v>22</v>
      </c>
      <c r="B30" s="361" t="s">
        <v>478</v>
      </c>
      <c r="C30" s="348"/>
      <c r="D30" s="351">
        <v>223559526.67822522</v>
      </c>
      <c r="E30" s="348">
        <v>185151349.1364632</v>
      </c>
      <c r="F30" s="348">
        <v>2497340736.7970986</v>
      </c>
      <c r="G30" s="349">
        <v>2031982354.7328026</v>
      </c>
    </row>
    <row r="31" spans="1:7" ht="27.6">
      <c r="A31" s="346">
        <v>23</v>
      </c>
      <c r="B31" s="350" t="s">
        <v>480</v>
      </c>
      <c r="C31" s="348"/>
      <c r="D31" s="351">
        <v>72525712.206278011</v>
      </c>
      <c r="E31" s="348">
        <v>10882012.800000001</v>
      </c>
      <c r="F31" s="348">
        <v>309384735.14672279</v>
      </c>
      <c r="G31" s="349">
        <v>304680887.37785339</v>
      </c>
    </row>
    <row r="32" spans="1:7">
      <c r="A32" s="346">
        <v>24</v>
      </c>
      <c r="B32" s="347" t="s">
        <v>481</v>
      </c>
      <c r="C32" s="348">
        <v>0</v>
      </c>
      <c r="D32" s="351">
        <v>0</v>
      </c>
      <c r="E32" s="348">
        <v>0</v>
      </c>
      <c r="F32" s="348">
        <v>0</v>
      </c>
      <c r="G32" s="349">
        <v>0</v>
      </c>
    </row>
    <row r="33" spans="1:7">
      <c r="A33" s="346">
        <v>25</v>
      </c>
      <c r="B33" s="347" t="s">
        <v>99</v>
      </c>
      <c r="C33" s="348">
        <v>874888719.10230005</v>
      </c>
      <c r="D33" s="348">
        <v>268816815.48738599</v>
      </c>
      <c r="E33" s="348">
        <v>189764184.99125904</v>
      </c>
      <c r="F33" s="348">
        <v>1249632143.0067544</v>
      </c>
      <c r="G33" s="349">
        <v>2133133076.1961327</v>
      </c>
    </row>
    <row r="34" spans="1:7">
      <c r="A34" s="346">
        <v>26</v>
      </c>
      <c r="B34" s="350" t="s">
        <v>482</v>
      </c>
      <c r="C34" s="753"/>
      <c r="D34" s="351">
        <v>96873235.289999962</v>
      </c>
      <c r="E34" s="348">
        <v>1693888.0199999996</v>
      </c>
      <c r="F34" s="348">
        <v>4608160.4600000009</v>
      </c>
      <c r="G34" s="349">
        <v>103175283.76999995</v>
      </c>
    </row>
    <row r="35" spans="1:7">
      <c r="A35" s="346">
        <v>27</v>
      </c>
      <c r="B35" s="350" t="s">
        <v>483</v>
      </c>
      <c r="C35" s="348">
        <v>874888719.10230005</v>
      </c>
      <c r="D35" s="351">
        <v>171943580.197386</v>
      </c>
      <c r="E35" s="348">
        <v>188070296.97125903</v>
      </c>
      <c r="F35" s="348">
        <v>1245023982.5467544</v>
      </c>
      <c r="G35" s="349">
        <v>2029957792.4261327</v>
      </c>
    </row>
    <row r="36" spans="1:7">
      <c r="A36" s="346">
        <v>28</v>
      </c>
      <c r="B36" s="347" t="s">
        <v>484</v>
      </c>
      <c r="C36" s="348">
        <v>1180245207.4082141</v>
      </c>
      <c r="D36" s="351">
        <v>641474965.35045445</v>
      </c>
      <c r="E36" s="348">
        <v>696726447.02198696</v>
      </c>
      <c r="F36" s="348">
        <v>823718821.30604613</v>
      </c>
      <c r="G36" s="349">
        <v>316390224.80356181</v>
      </c>
    </row>
    <row r="37" spans="1:7">
      <c r="A37" s="352">
        <v>29</v>
      </c>
      <c r="B37" s="353" t="s">
        <v>485</v>
      </c>
      <c r="C37" s="753">
        <v>4771998592.135622</v>
      </c>
      <c r="D37" s="753">
        <v>8879249743.5404778</v>
      </c>
      <c r="E37" s="753">
        <v>2836439568.552351</v>
      </c>
      <c r="F37" s="753">
        <v>14075079230.177744</v>
      </c>
      <c r="G37" s="354">
        <v>14706778719.027987</v>
      </c>
    </row>
    <row r="38" spans="1:7">
      <c r="A38" s="344"/>
      <c r="B38" s="362"/>
      <c r="C38" s="356"/>
      <c r="D38" s="356"/>
      <c r="E38" s="356"/>
      <c r="F38" s="356"/>
      <c r="G38" s="358"/>
    </row>
    <row r="39" spans="1:7" ht="15" thickBot="1">
      <c r="A39" s="363">
        <v>30</v>
      </c>
      <c r="B39" s="364" t="s">
        <v>453</v>
      </c>
      <c r="C39" s="741"/>
      <c r="D39" s="742"/>
      <c r="E39" s="742"/>
      <c r="F39" s="754"/>
      <c r="G39" s="755">
        <v>1.297785834914994</v>
      </c>
    </row>
    <row r="42" spans="1:7" ht="41.4">
      <c r="B42" s="23"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63" zoomScaleNormal="63" workbookViewId="0">
      <pane xSplit="1" ySplit="5" topLeftCell="B6" activePane="bottomRight" state="frozen"/>
      <selection pane="topRight" activeCell="B1" sqref="B1"/>
      <selection pane="bottomLeft" activeCell="A6" sqref="A6"/>
      <selection pane="bottomRight" activeCell="D27" sqref="D27"/>
    </sheetView>
  </sheetViews>
  <sheetFormatPr defaultRowHeight="14.4"/>
  <cols>
    <col min="1" max="1" width="9.5546875" style="19" bestFit="1" customWidth="1"/>
    <col min="2" max="2" width="88.33203125" style="16" customWidth="1"/>
    <col min="3" max="3" width="17" style="16" bestFit="1" customWidth="1"/>
    <col min="4" max="7" width="13.88671875" style="219" bestFit="1" customWidth="1"/>
    <col min="8" max="8" width="6.77734375" customWidth="1"/>
    <col min="9" max="12" width="13.88671875" bestFit="1" customWidth="1"/>
    <col min="13" max="13" width="6.77734375" customWidth="1"/>
  </cols>
  <sheetData>
    <row r="1" spans="1:12">
      <c r="A1" s="17" t="s">
        <v>108</v>
      </c>
      <c r="B1" s="300" t="str">
        <f>Info!C2</f>
        <v>სს თიბისი ბანკი</v>
      </c>
    </row>
    <row r="2" spans="1:12">
      <c r="A2" s="17" t="s">
        <v>109</v>
      </c>
      <c r="B2" s="336">
        <v>45107</v>
      </c>
      <c r="C2" s="29"/>
      <c r="D2" s="18"/>
      <c r="E2" s="18"/>
      <c r="F2" s="18"/>
      <c r="G2" s="18"/>
      <c r="H2" s="1"/>
    </row>
    <row r="3" spans="1:12" ht="15" thickBot="1">
      <c r="A3" s="17"/>
      <c r="C3" s="29"/>
      <c r="D3" s="18"/>
      <c r="E3" s="18"/>
      <c r="F3" s="18"/>
      <c r="G3" s="18"/>
      <c r="H3" s="1"/>
    </row>
    <row r="4" spans="1:12" ht="15" thickBot="1">
      <c r="A4" s="40" t="s">
        <v>252</v>
      </c>
      <c r="B4" s="147" t="s">
        <v>139</v>
      </c>
      <c r="C4" s="148"/>
      <c r="D4" s="758" t="s">
        <v>935</v>
      </c>
      <c r="E4" s="759"/>
      <c r="F4" s="759"/>
      <c r="G4" s="760"/>
      <c r="H4" s="1"/>
      <c r="I4" s="761" t="s">
        <v>936</v>
      </c>
      <c r="J4" s="762"/>
      <c r="K4" s="762"/>
      <c r="L4" s="763"/>
    </row>
    <row r="5" spans="1:12">
      <c r="A5" s="200" t="s">
        <v>25</v>
      </c>
      <c r="B5" s="201"/>
      <c r="C5" s="320" t="str">
        <f>INT((MONTH($B$2))/3)&amp;"Q"&amp;"-"&amp;YEAR($B$2)</f>
        <v>2Q-2023</v>
      </c>
      <c r="D5" s="320" t="str">
        <f>IF(INT(MONTH($B$2))=3, "4"&amp;"Q"&amp;"-"&amp;YEAR($B$2)-1, IF(INT(MONTH($B$2))=6, "1"&amp;"Q"&amp;"-"&amp;YEAR($B$2), IF(INT(MONTH($B$2))=9, "2"&amp;"Q"&amp;"-"&amp;YEAR($B$2),IF(INT(MONTH($B$2))=12, "3"&amp;"Q"&amp;"-"&amp;YEAR($B$2), 0))))</f>
        <v>1Q-2023</v>
      </c>
      <c r="E5" s="320" t="str">
        <f>IF(INT(MONTH($B$2))=3, "3"&amp;"Q"&amp;"-"&amp;YEAR($B$2)-1, IF(INT(MONTH($B$2))=6, "4"&amp;"Q"&amp;"-"&amp;YEAR($B$2)-1, IF(INT(MONTH($B$2))=9, "1"&amp;"Q"&amp;"-"&amp;YEAR($B$2),IF(INT(MONTH($B$2))=12, "2"&amp;"Q"&amp;"-"&amp;YEAR($B$2), 0))))</f>
        <v>4Q-2022</v>
      </c>
      <c r="F5" s="320" t="str">
        <f>IF(INT(MONTH($B$2))=3, "2"&amp;"Q"&amp;"-"&amp;YEAR($B$2)-1, IF(INT(MONTH($B$2))=6, "3"&amp;"Q"&amp;"-"&amp;YEAR($B$2)-1, IF(INT(MONTH($B$2))=9, "4"&amp;"Q"&amp;"-"&amp;YEAR($B$2)-1,IF(INT(MONTH($B$2))=12, "1"&amp;"Q"&amp;"-"&amp;YEAR($B$2), 0))))</f>
        <v>3Q-2022</v>
      </c>
      <c r="G5" s="321" t="str">
        <f>IF(INT(MONTH($B$2))=3, "1"&amp;"Q"&amp;"-"&amp;YEAR($B$2)-1, IF(INT(MONTH($B$2))=6, "2"&amp;"Q"&amp;"-"&amp;YEAR($B$2)-1, IF(INT(MONTH($B$2))=9, "3"&amp;"Q"&amp;"-"&amp;YEAR($B$2)-1,IF(INT(MONTH($B$2))=12, "4"&amp;"Q"&amp;"-"&amp;YEAR($B$2)-1, 0))))</f>
        <v>2Q-2022</v>
      </c>
      <c r="I5" s="607" t="s">
        <v>985</v>
      </c>
      <c r="J5" s="320" t="s">
        <v>986</v>
      </c>
      <c r="K5" s="320" t="s">
        <v>987</v>
      </c>
      <c r="L5" s="321" t="s">
        <v>988</v>
      </c>
    </row>
    <row r="6" spans="1:12">
      <c r="A6" s="322"/>
      <c r="B6" s="323" t="s">
        <v>106</v>
      </c>
      <c r="C6" s="202"/>
      <c r="D6" s="202"/>
      <c r="E6" s="202"/>
      <c r="F6" s="202"/>
      <c r="G6" s="203"/>
      <c r="I6" s="608"/>
      <c r="J6" s="202"/>
      <c r="K6" s="202"/>
      <c r="L6" s="203"/>
    </row>
    <row r="7" spans="1:12">
      <c r="A7" s="322"/>
      <c r="B7" s="324" t="s">
        <v>110</v>
      </c>
      <c r="C7" s="202"/>
      <c r="D7" s="202"/>
      <c r="E7" s="202"/>
      <c r="F7" s="202"/>
      <c r="G7" s="203"/>
      <c r="I7" s="608"/>
      <c r="J7" s="202"/>
      <c r="K7" s="202"/>
      <c r="L7" s="203"/>
    </row>
    <row r="8" spans="1:12">
      <c r="A8" s="305">
        <v>1</v>
      </c>
      <c r="B8" s="306" t="s">
        <v>22</v>
      </c>
      <c r="C8" s="325">
        <v>3920003532.5926003</v>
      </c>
      <c r="D8" s="326">
        <v>3667478945.1757994</v>
      </c>
      <c r="E8" s="326">
        <v>3835845758.1233001</v>
      </c>
      <c r="F8" s="326">
        <v>3642373665.6530991</v>
      </c>
      <c r="G8" s="327">
        <v>3571672432.1273952</v>
      </c>
      <c r="I8" s="609">
        <v>3333039146.21</v>
      </c>
      <c r="J8" s="610">
        <v>3126561108.6709704</v>
      </c>
      <c r="K8" s="610">
        <v>3069501362.5811305</v>
      </c>
      <c r="L8" s="611">
        <v>2964648160.1507301</v>
      </c>
    </row>
    <row r="9" spans="1:12">
      <c r="A9" s="305">
        <v>2</v>
      </c>
      <c r="B9" s="306" t="s">
        <v>86</v>
      </c>
      <c r="C9" s="325">
        <v>4443543532.5925999</v>
      </c>
      <c r="D9" s="326">
        <v>4179558945.1757994</v>
      </c>
      <c r="E9" s="326">
        <v>4376245758.1233006</v>
      </c>
      <c r="F9" s="326">
        <v>4209413665.6530991</v>
      </c>
      <c r="G9" s="327">
        <v>4157452432.1273952</v>
      </c>
      <c r="I9" s="609">
        <v>3873439146.21</v>
      </c>
      <c r="J9" s="610">
        <v>3693601108.6709704</v>
      </c>
      <c r="K9" s="610">
        <v>3655281362.5811305</v>
      </c>
      <c r="L9" s="611">
        <v>3584908160.1507301</v>
      </c>
    </row>
    <row r="10" spans="1:12">
      <c r="A10" s="305">
        <v>3</v>
      </c>
      <c r="B10" s="306" t="s">
        <v>85</v>
      </c>
      <c r="C10" s="325">
        <v>4947830349.0925999</v>
      </c>
      <c r="D10" s="326">
        <v>4601884123.1757994</v>
      </c>
      <c r="E10" s="326">
        <v>4784099148.1233006</v>
      </c>
      <c r="F10" s="326">
        <v>4665214593.6530991</v>
      </c>
      <c r="G10" s="327">
        <v>4630660160.6273956</v>
      </c>
      <c r="I10" s="609">
        <v>4516524997.7651348</v>
      </c>
      <c r="J10" s="610">
        <v>4378258487.0667553</v>
      </c>
      <c r="K10" s="610">
        <v>4357183788.005455</v>
      </c>
      <c r="L10" s="611">
        <v>4279803081.5050569</v>
      </c>
    </row>
    <row r="11" spans="1:12">
      <c r="A11" s="305">
        <v>4</v>
      </c>
      <c r="B11" s="306" t="s">
        <v>445</v>
      </c>
      <c r="C11" s="325">
        <v>3095795309.9869852</v>
      </c>
      <c r="D11" s="326">
        <v>2978334187.6034298</v>
      </c>
      <c r="E11" s="326">
        <v>2963892258.3941898</v>
      </c>
      <c r="F11" s="326">
        <v>2826564054.5813632</v>
      </c>
      <c r="G11" s="327">
        <v>2911592223.8745403</v>
      </c>
      <c r="I11" s="609">
        <v>2497588643.0336604</v>
      </c>
      <c r="J11" s="610">
        <v>2426501481.7633495</v>
      </c>
      <c r="K11" s="610">
        <v>2488072961.7709804</v>
      </c>
      <c r="L11" s="611">
        <v>2477465018.5955715</v>
      </c>
    </row>
    <row r="12" spans="1:12">
      <c r="A12" s="305">
        <v>5</v>
      </c>
      <c r="B12" s="306" t="s">
        <v>446</v>
      </c>
      <c r="C12" s="325">
        <v>3598350160.990766</v>
      </c>
      <c r="D12" s="326">
        <v>3460120422.0620542</v>
      </c>
      <c r="E12" s="326">
        <v>3434977454.7588758</v>
      </c>
      <c r="F12" s="326">
        <v>3299410107.7082968</v>
      </c>
      <c r="G12" s="327">
        <v>3409164498.3415651</v>
      </c>
      <c r="I12" s="609">
        <v>2972896924.5474916</v>
      </c>
      <c r="J12" s="610">
        <v>2895320396.6976371</v>
      </c>
      <c r="K12" s="610">
        <v>2977031147.0098877</v>
      </c>
      <c r="L12" s="611">
        <v>2965623462.4561911</v>
      </c>
    </row>
    <row r="13" spans="1:12">
      <c r="A13" s="305">
        <v>6</v>
      </c>
      <c r="B13" s="306" t="s">
        <v>447</v>
      </c>
      <c r="C13" s="325">
        <v>4265252019.6519585</v>
      </c>
      <c r="D13" s="326">
        <v>4099514691.7321448</v>
      </c>
      <c r="E13" s="326">
        <v>4169376872.7364917</v>
      </c>
      <c r="F13" s="326">
        <v>4035319315.0318727</v>
      </c>
      <c r="G13" s="327">
        <v>4192541646.2265368</v>
      </c>
      <c r="I13" s="609">
        <v>3714235868.0109887</v>
      </c>
      <c r="J13" s="610">
        <v>3625165686.24336</v>
      </c>
      <c r="K13" s="610">
        <v>3747322413.9723382</v>
      </c>
      <c r="L13" s="611">
        <v>3733944515.0546455</v>
      </c>
    </row>
    <row r="14" spans="1:12">
      <c r="A14" s="322"/>
      <c r="B14" s="323" t="s">
        <v>449</v>
      </c>
      <c r="C14" s="202"/>
      <c r="D14" s="202"/>
      <c r="E14" s="202"/>
      <c r="F14" s="202"/>
      <c r="G14" s="203"/>
      <c r="I14" s="608"/>
      <c r="J14" s="202"/>
      <c r="K14" s="202"/>
      <c r="L14" s="203"/>
    </row>
    <row r="15" spans="1:12" ht="22.05" customHeight="1">
      <c r="A15" s="305">
        <v>7</v>
      </c>
      <c r="B15" s="306" t="s">
        <v>448</v>
      </c>
      <c r="C15" s="325">
        <v>21452807893.626583</v>
      </c>
      <c r="D15" s="326">
        <v>20767052453.220814</v>
      </c>
      <c r="E15" s="326">
        <v>21219007678.533966</v>
      </c>
      <c r="F15" s="326">
        <v>20622797343.057545</v>
      </c>
      <c r="G15" s="327">
        <v>20859371260.93095</v>
      </c>
      <c r="I15" s="609">
        <v>21508072098.623306</v>
      </c>
      <c r="J15" s="610">
        <v>20487074219.129063</v>
      </c>
      <c r="K15" s="610">
        <v>20519966482.660313</v>
      </c>
      <c r="L15" s="611">
        <v>20358186775.74052</v>
      </c>
    </row>
    <row r="16" spans="1:12">
      <c r="A16" s="322"/>
      <c r="B16" s="323" t="s">
        <v>452</v>
      </c>
      <c r="C16" s="202"/>
      <c r="D16" s="202"/>
      <c r="E16" s="202"/>
      <c r="F16" s="202"/>
      <c r="G16" s="203"/>
      <c r="I16" s="608"/>
      <c r="J16" s="202"/>
      <c r="K16" s="202"/>
      <c r="L16" s="203"/>
    </row>
    <row r="17" spans="1:12" s="3" customFormat="1">
      <c r="A17" s="305"/>
      <c r="B17" s="324" t="s">
        <v>435</v>
      </c>
      <c r="C17" s="202"/>
      <c r="D17" s="202"/>
      <c r="E17" s="202"/>
      <c r="F17" s="202"/>
      <c r="G17" s="203"/>
      <c r="I17" s="608"/>
      <c r="J17" s="202"/>
      <c r="K17" s="202"/>
      <c r="L17" s="203"/>
    </row>
    <row r="18" spans="1:12">
      <c r="A18" s="304">
        <v>8</v>
      </c>
      <c r="B18" s="328" t="s">
        <v>443</v>
      </c>
      <c r="C18" s="732">
        <v>0.18272682774347662</v>
      </c>
      <c r="D18" s="337">
        <v>0.17660084181118352</v>
      </c>
      <c r="E18" s="337">
        <v>0.18077404072028316</v>
      </c>
      <c r="F18" s="337">
        <v>0.1766187973950715</v>
      </c>
      <c r="G18" s="338">
        <v>0.17122627462971729</v>
      </c>
      <c r="I18" s="612">
        <v>0.15496689479776024</v>
      </c>
      <c r="J18" s="613">
        <v>0.15261140147340596</v>
      </c>
      <c r="K18" s="613">
        <v>0.14958608071679388</v>
      </c>
      <c r="L18" s="614">
        <v>0.14562437179736959</v>
      </c>
    </row>
    <row r="19" spans="1:12" ht="15" customHeight="1">
      <c r="A19" s="304">
        <v>9</v>
      </c>
      <c r="B19" s="328" t="s">
        <v>442</v>
      </c>
      <c r="C19" s="732">
        <v>0.20713109233186824</v>
      </c>
      <c r="D19" s="337">
        <v>0.20125913172273907</v>
      </c>
      <c r="E19" s="337">
        <v>0.20624177267961938</v>
      </c>
      <c r="F19" s="337">
        <v>0.20411458230569071</v>
      </c>
      <c r="G19" s="338">
        <v>0.19930861674216391</v>
      </c>
      <c r="I19" s="612">
        <v>0.18009234525757109</v>
      </c>
      <c r="J19" s="613">
        <v>0.18028934093586699</v>
      </c>
      <c r="K19" s="613">
        <v>0.17813291097087802</v>
      </c>
      <c r="L19" s="614">
        <v>0.17609172170591458</v>
      </c>
    </row>
    <row r="20" spans="1:12">
      <c r="A20" s="304">
        <v>10</v>
      </c>
      <c r="B20" s="328" t="s">
        <v>444</v>
      </c>
      <c r="C20" s="732">
        <v>0.23063789009002181</v>
      </c>
      <c r="D20" s="337">
        <v>0.22159543987004673</v>
      </c>
      <c r="E20" s="337">
        <v>0.22546290668262942</v>
      </c>
      <c r="F20" s="337">
        <v>0.22621638161146923</v>
      </c>
      <c r="G20" s="338">
        <v>0.22199423475915112</v>
      </c>
      <c r="I20" s="612">
        <v>0.20999208934464328</v>
      </c>
      <c r="J20" s="613">
        <v>0.21370833337337722</v>
      </c>
      <c r="K20" s="613">
        <v>0.21233873806213779</v>
      </c>
      <c r="L20" s="614">
        <v>0.21022516045510545</v>
      </c>
    </row>
    <row r="21" spans="1:12">
      <c r="A21" s="304">
        <v>11</v>
      </c>
      <c r="B21" s="306" t="s">
        <v>445</v>
      </c>
      <c r="C21" s="732">
        <v>0.14430723126489728</v>
      </c>
      <c r="D21" s="337">
        <v>0.14341631747270484</v>
      </c>
      <c r="E21" s="337">
        <v>0.13968100220787361</v>
      </c>
      <c r="F21" s="337">
        <v>0.13706016732656773</v>
      </c>
      <c r="G21" s="338">
        <v>0.13958197432958469</v>
      </c>
      <c r="I21" s="612">
        <v>0.11612331554316888</v>
      </c>
      <c r="J21" s="613">
        <v>0.11844060580879294</v>
      </c>
      <c r="K21" s="613">
        <v>0.12125131704642113</v>
      </c>
      <c r="L21" s="614">
        <v>0.12169379551757525</v>
      </c>
    </row>
    <row r="22" spans="1:12">
      <c r="A22" s="304">
        <v>12</v>
      </c>
      <c r="B22" s="306" t="s">
        <v>446</v>
      </c>
      <c r="C22" s="732">
        <v>0.1677332952792534</v>
      </c>
      <c r="D22" s="337">
        <v>0.16661586567743347</v>
      </c>
      <c r="E22" s="337">
        <v>0.16188209678786453</v>
      </c>
      <c r="F22" s="337">
        <v>0.15998848520998582</v>
      </c>
      <c r="G22" s="338">
        <v>0.16343563071466299</v>
      </c>
      <c r="I22" s="612">
        <v>0.13822238045862703</v>
      </c>
      <c r="J22" s="613">
        <v>0.14132424990163978</v>
      </c>
      <c r="K22" s="613">
        <v>0.1450797275680506</v>
      </c>
      <c r="L22" s="614">
        <v>0.14567227892761672</v>
      </c>
    </row>
    <row r="23" spans="1:12">
      <c r="A23" s="304">
        <v>13</v>
      </c>
      <c r="B23" s="306" t="s">
        <v>447</v>
      </c>
      <c r="C23" s="732">
        <v>0.19882022161393254</v>
      </c>
      <c r="D23" s="337">
        <v>0.19740474489418169</v>
      </c>
      <c r="E23" s="337">
        <v>0.19649254743210293</v>
      </c>
      <c r="F23" s="337">
        <v>0.19567274254335443</v>
      </c>
      <c r="G23" s="338">
        <v>0.20099079659601515</v>
      </c>
      <c r="I23" s="612">
        <v>0.17269032068423884</v>
      </c>
      <c r="J23" s="613">
        <v>0.17694892142571012</v>
      </c>
      <c r="K23" s="613">
        <v>0.18261834965173473</v>
      </c>
      <c r="L23" s="614">
        <v>0.18341243039896538</v>
      </c>
    </row>
    <row r="24" spans="1:12">
      <c r="A24" s="322"/>
      <c r="B24" s="323" t="s">
        <v>6</v>
      </c>
      <c r="C24" s="634"/>
      <c r="D24" s="202"/>
      <c r="E24" s="202"/>
      <c r="F24" s="202"/>
      <c r="G24" s="203"/>
      <c r="I24" s="608"/>
      <c r="J24" s="202"/>
      <c r="K24" s="202"/>
      <c r="L24" s="203"/>
    </row>
    <row r="25" spans="1:12" ht="15" customHeight="1">
      <c r="A25" s="329">
        <v>14</v>
      </c>
      <c r="B25" s="330" t="s">
        <v>7</v>
      </c>
      <c r="C25" s="732">
        <v>9.283017711856191E-2</v>
      </c>
      <c r="D25" s="732">
        <v>9.0609687214890475E-2</v>
      </c>
      <c r="E25" s="332"/>
      <c r="F25" s="332"/>
      <c r="G25" s="333"/>
      <c r="I25" s="641">
        <v>8.1267200549579172E-2</v>
      </c>
      <c r="J25" s="626">
        <v>7.9936257096382066E-2</v>
      </c>
      <c r="K25" s="626">
        <v>7.8781900846636124E-2</v>
      </c>
      <c r="L25" s="627">
        <v>7.8550374716210902E-2</v>
      </c>
    </row>
    <row r="26" spans="1:12">
      <c r="A26" s="329">
        <v>15</v>
      </c>
      <c r="B26" s="330" t="s">
        <v>8</v>
      </c>
      <c r="C26" s="732">
        <v>4.4837830455593836E-2</v>
      </c>
      <c r="D26" s="732">
        <v>4.4640796245343319E-2</v>
      </c>
      <c r="E26" s="332"/>
      <c r="F26" s="332"/>
      <c r="G26" s="333"/>
      <c r="I26" s="641">
        <v>4.1003976544000904E-2</v>
      </c>
      <c r="J26" s="626">
        <v>3.9863886164611208E-2</v>
      </c>
      <c r="K26" s="626">
        <v>3.8961769197696235E-2</v>
      </c>
      <c r="L26" s="627">
        <v>3.8939007205109247E-2</v>
      </c>
    </row>
    <row r="27" spans="1:12">
      <c r="A27" s="329">
        <v>16</v>
      </c>
      <c r="B27" s="330" t="s">
        <v>9</v>
      </c>
      <c r="C27" s="732">
        <v>5.3216993190035797E-2</v>
      </c>
      <c r="D27" s="732">
        <v>5.2299999999999999E-2</v>
      </c>
      <c r="E27" s="332"/>
      <c r="F27" s="332"/>
      <c r="G27" s="333"/>
      <c r="I27" s="641">
        <v>4.7680084627953173E-2</v>
      </c>
      <c r="J27" s="626">
        <v>4.5779802174078753E-2</v>
      </c>
      <c r="K27" s="626">
        <v>4.3364666144804373E-2</v>
      </c>
      <c r="L27" s="627">
        <v>4.3232335934909133E-2</v>
      </c>
    </row>
    <row r="28" spans="1:12">
      <c r="A28" s="329">
        <v>17</v>
      </c>
      <c r="B28" s="330" t="s">
        <v>140</v>
      </c>
      <c r="C28" s="732">
        <v>4.7992346662968074E-2</v>
      </c>
      <c r="D28" s="732">
        <v>4.5968890969547156E-2</v>
      </c>
      <c r="E28" s="332"/>
      <c r="F28" s="332"/>
      <c r="G28" s="333"/>
      <c r="I28" s="641">
        <v>4.0263224005578253E-2</v>
      </c>
      <c r="J28" s="626">
        <v>4.0072370931770879E-2</v>
      </c>
      <c r="K28" s="626">
        <v>3.982013164893989E-2</v>
      </c>
      <c r="L28" s="627">
        <v>3.9611367511101656E-2</v>
      </c>
    </row>
    <row r="29" spans="1:12">
      <c r="A29" s="329">
        <v>18</v>
      </c>
      <c r="B29" s="330" t="s">
        <v>10</v>
      </c>
      <c r="C29" s="732">
        <v>3.9748516923887457E-2</v>
      </c>
      <c r="D29" s="732">
        <v>3.5508359840032901E-2</v>
      </c>
      <c r="E29" s="332"/>
      <c r="F29" s="332"/>
      <c r="G29" s="333"/>
      <c r="I29" s="641">
        <v>3.9241893870051468E-2</v>
      </c>
      <c r="J29" s="626">
        <v>4.1284036230037124E-2</v>
      </c>
      <c r="K29" s="626">
        <v>3.6322722259485005E-2</v>
      </c>
      <c r="L29" s="627">
        <v>3.5390165702328197E-2</v>
      </c>
    </row>
    <row r="30" spans="1:12">
      <c r="A30" s="329">
        <v>19</v>
      </c>
      <c r="B30" s="330" t="s">
        <v>11</v>
      </c>
      <c r="C30" s="732">
        <v>0.25389539203758865</v>
      </c>
      <c r="D30" s="732">
        <v>0.22715943532785357</v>
      </c>
      <c r="E30" s="332"/>
      <c r="F30" s="332"/>
      <c r="G30" s="333"/>
      <c r="I30" s="641">
        <v>0.28750837261971735</v>
      </c>
      <c r="J30" s="626">
        <v>0.3035541635483322</v>
      </c>
      <c r="K30" s="626">
        <v>0.26617833958197989</v>
      </c>
      <c r="L30" s="627">
        <v>0.26120353288399356</v>
      </c>
    </row>
    <row r="31" spans="1:12">
      <c r="A31" s="322"/>
      <c r="B31" s="323" t="s">
        <v>12</v>
      </c>
      <c r="C31" s="202"/>
      <c r="D31" s="202"/>
      <c r="E31" s="202"/>
      <c r="F31" s="202"/>
      <c r="G31" s="203"/>
      <c r="I31" s="642"/>
      <c r="J31" s="634"/>
      <c r="K31" s="634"/>
      <c r="L31" s="635"/>
    </row>
    <row r="32" spans="1:12">
      <c r="A32" s="329">
        <v>20</v>
      </c>
      <c r="B32" s="330" t="s">
        <v>13</v>
      </c>
      <c r="C32" s="732">
        <v>2.1301809748802535E-2</v>
      </c>
      <c r="D32" s="632">
        <v>2.2382640986833811E-2</v>
      </c>
      <c r="E32" s="632">
        <v>2.1238597985399649E-2</v>
      </c>
      <c r="F32" s="632">
        <v>2.4112256472849255E-2</v>
      </c>
      <c r="G32" s="633">
        <v>2.3212288837974344E-2</v>
      </c>
      <c r="I32" s="641">
        <v>3.0038508555806209E-2</v>
      </c>
      <c r="J32" s="626">
        <v>3.4821835343958517E-2</v>
      </c>
      <c r="K32" s="626">
        <v>3.5926035532025738E-2</v>
      </c>
      <c r="L32" s="627">
        <v>3.9342598566344492E-2</v>
      </c>
    </row>
    <row r="33" spans="1:12" ht="15" customHeight="1">
      <c r="A33" s="329">
        <v>21</v>
      </c>
      <c r="B33" s="330" t="s">
        <v>957</v>
      </c>
      <c r="C33" s="732">
        <v>1.7573761218961929E-2</v>
      </c>
      <c r="D33" s="632">
        <v>1.9359048245095746E-2</v>
      </c>
      <c r="E33" s="632">
        <v>1.9404571505578568E-2</v>
      </c>
      <c r="F33" s="632">
        <v>2.2667143301372806E-2</v>
      </c>
      <c r="G33" s="633">
        <v>2.2574386553140386E-2</v>
      </c>
      <c r="I33" s="641">
        <v>3.4973388333375509E-2</v>
      </c>
      <c r="J33" s="626">
        <v>3.7944985746858693E-2</v>
      </c>
      <c r="K33" s="626">
        <v>3.8562753485864854E-2</v>
      </c>
      <c r="L33" s="627">
        <v>4.0316810534445316E-2</v>
      </c>
    </row>
    <row r="34" spans="1:12">
      <c r="A34" s="329">
        <v>22</v>
      </c>
      <c r="B34" s="330" t="s">
        <v>14</v>
      </c>
      <c r="C34" s="732">
        <v>0.49241051787205864</v>
      </c>
      <c r="D34" s="632">
        <v>0.47591480434355998</v>
      </c>
      <c r="E34" s="632">
        <v>0.46090657377985927</v>
      </c>
      <c r="F34" s="632">
        <v>0.48040567877648277</v>
      </c>
      <c r="G34" s="633">
        <v>0.51329100085091761</v>
      </c>
      <c r="I34" s="641">
        <v>0.46448843666520656</v>
      </c>
      <c r="J34" s="626">
        <v>0.48342150866706779</v>
      </c>
      <c r="K34" s="626">
        <v>0.51634680264444532</v>
      </c>
      <c r="L34" s="627">
        <v>0.53770318170032572</v>
      </c>
    </row>
    <row r="35" spans="1:12" ht="15" customHeight="1">
      <c r="A35" s="329">
        <v>23</v>
      </c>
      <c r="B35" s="330" t="s">
        <v>15</v>
      </c>
      <c r="C35" s="732">
        <v>0.47290813805162207</v>
      </c>
      <c r="D35" s="632">
        <v>0.46667373084841107</v>
      </c>
      <c r="E35" s="632">
        <v>0.47681012303538117</v>
      </c>
      <c r="F35" s="632">
        <v>0.51121981120048943</v>
      </c>
      <c r="G35" s="633">
        <v>0.51638247726443343</v>
      </c>
      <c r="I35" s="641">
        <v>0.476211765929552</v>
      </c>
      <c r="J35" s="626">
        <v>0.51001914545396687</v>
      </c>
      <c r="K35" s="626">
        <v>0.51431654803763749</v>
      </c>
      <c r="L35" s="627">
        <v>0.52571292886407706</v>
      </c>
    </row>
    <row r="36" spans="1:12">
      <c r="A36" s="329">
        <v>24</v>
      </c>
      <c r="B36" s="330" t="s">
        <v>16</v>
      </c>
      <c r="C36" s="732">
        <v>3.2651359863755093E-2</v>
      </c>
      <c r="D36" s="632">
        <v>-1.7214151913553171E-2</v>
      </c>
      <c r="E36" s="632"/>
      <c r="F36" s="632"/>
      <c r="G36" s="633"/>
      <c r="I36" s="641">
        <v>6.5416381248417282E-2</v>
      </c>
      <c r="J36" s="626">
        <v>1.8314618956189336E-3</v>
      </c>
      <c r="K36" s="626">
        <v>1.8774466412713114E-2</v>
      </c>
      <c r="L36" s="627">
        <v>7.9259430496535707E-3</v>
      </c>
    </row>
    <row r="37" spans="1:12" ht="15" customHeight="1">
      <c r="A37" s="322"/>
      <c r="B37" s="323" t="s">
        <v>17</v>
      </c>
      <c r="C37" s="634"/>
      <c r="D37" s="634"/>
      <c r="E37" s="634"/>
      <c r="F37" s="634"/>
      <c r="G37" s="635"/>
      <c r="I37" s="642"/>
      <c r="J37" s="634"/>
      <c r="K37" s="634"/>
      <c r="L37" s="635"/>
    </row>
    <row r="38" spans="1:12" ht="15" customHeight="1">
      <c r="A38" s="329">
        <v>25</v>
      </c>
      <c r="B38" s="330" t="s">
        <v>18</v>
      </c>
      <c r="C38" s="732">
        <v>0.22963275743517125</v>
      </c>
      <c r="D38" s="631">
        <v>0.2543218414941032</v>
      </c>
      <c r="E38" s="631">
        <v>0.26560174009506671</v>
      </c>
      <c r="F38" s="631">
        <v>0.23690826341177187</v>
      </c>
      <c r="G38" s="636">
        <v>0.21526007982765238</v>
      </c>
      <c r="I38" s="640">
        <v>0.27199860803636</v>
      </c>
      <c r="J38" s="625">
        <v>0.2437182786878464</v>
      </c>
      <c r="K38" s="625">
        <v>0.2144056711164497</v>
      </c>
      <c r="L38" s="628">
        <v>0.20752156896625917</v>
      </c>
    </row>
    <row r="39" spans="1:12" ht="15" customHeight="1">
      <c r="A39" s="329">
        <v>26</v>
      </c>
      <c r="B39" s="330" t="s">
        <v>19</v>
      </c>
      <c r="C39" s="732">
        <v>0.52602433559449957</v>
      </c>
      <c r="D39" s="631">
        <v>0.52591729839571644</v>
      </c>
      <c r="E39" s="631">
        <v>0.53473175849018006</v>
      </c>
      <c r="F39" s="631">
        <v>0.57364928142524707</v>
      </c>
      <c r="G39" s="636">
        <v>0.61199874110242969</v>
      </c>
      <c r="I39" s="640">
        <v>0.53645338939695253</v>
      </c>
      <c r="J39" s="625">
        <v>0.57419268321999939</v>
      </c>
      <c r="K39" s="625">
        <v>0.61273494218007085</v>
      </c>
      <c r="L39" s="628">
        <v>0.63758477577743855</v>
      </c>
    </row>
    <row r="40" spans="1:12" ht="15" customHeight="1">
      <c r="A40" s="329">
        <v>27</v>
      </c>
      <c r="B40" s="331" t="s">
        <v>20</v>
      </c>
      <c r="C40" s="732">
        <v>0.46679888215381748</v>
      </c>
      <c r="D40" s="631">
        <v>0.4354092980803454</v>
      </c>
      <c r="E40" s="631">
        <v>0.44207606021011414</v>
      </c>
      <c r="F40" s="631">
        <v>0.40677132885073675</v>
      </c>
      <c r="G40" s="636">
        <v>0.41337732567793062</v>
      </c>
      <c r="I40" s="640">
        <v>0.44795139125889788</v>
      </c>
      <c r="J40" s="625">
        <v>0.41202966914846384</v>
      </c>
      <c r="K40" s="625">
        <v>0.41761964608684243</v>
      </c>
      <c r="L40" s="628">
        <v>0.41785734041399519</v>
      </c>
    </row>
    <row r="41" spans="1:12" ht="15" customHeight="1">
      <c r="A41" s="335"/>
      <c r="B41" s="323" t="s">
        <v>356</v>
      </c>
      <c r="C41" s="202"/>
      <c r="D41" s="202"/>
      <c r="E41" s="202"/>
      <c r="F41" s="202"/>
      <c r="G41" s="203"/>
      <c r="I41" s="608"/>
      <c r="J41" s="202"/>
      <c r="K41" s="202"/>
      <c r="L41" s="203"/>
    </row>
    <row r="42" spans="1:12" ht="15" customHeight="1">
      <c r="A42" s="329">
        <v>28</v>
      </c>
      <c r="B42" s="369" t="s">
        <v>340</v>
      </c>
      <c r="C42" s="746">
        <v>6422819412.113842</v>
      </c>
      <c r="D42" s="331">
        <v>7349580739.2753048</v>
      </c>
      <c r="E42" s="331"/>
      <c r="F42" s="331"/>
      <c r="G42" s="334"/>
      <c r="I42" s="618">
        <v>6735427405.5832596</v>
      </c>
      <c r="J42" s="619">
        <v>6186749385.9555883</v>
      </c>
      <c r="K42" s="619">
        <v>5049508533.6949511</v>
      </c>
      <c r="L42" s="620">
        <v>4887570336.2257557</v>
      </c>
    </row>
    <row r="43" spans="1:12">
      <c r="A43" s="329">
        <v>29</v>
      </c>
      <c r="B43" s="330" t="s">
        <v>341</v>
      </c>
      <c r="C43" s="746">
        <v>5129517890.5625534</v>
      </c>
      <c r="D43" s="332">
        <v>5089178332.7643776</v>
      </c>
      <c r="E43" s="332"/>
      <c r="F43" s="332"/>
      <c r="G43" s="333"/>
      <c r="I43" s="615">
        <v>4801458281.6383505</v>
      </c>
      <c r="J43" s="616">
        <v>4592969250.4258356</v>
      </c>
      <c r="K43" s="616">
        <v>4407931583.906682</v>
      </c>
      <c r="L43" s="617">
        <v>4307958480.4773998</v>
      </c>
    </row>
    <row r="44" spans="1:12">
      <c r="A44" s="365">
        <v>30</v>
      </c>
      <c r="B44" s="366" t="s">
        <v>339</v>
      </c>
      <c r="C44" s="732">
        <v>1.2521292544725782</v>
      </c>
      <c r="D44" s="732">
        <v>1.4441586163248292</v>
      </c>
      <c r="E44" s="331"/>
      <c r="F44" s="331"/>
      <c r="G44" s="334"/>
      <c r="I44" s="640">
        <v>1.4027878637081486</v>
      </c>
      <c r="J44" s="625">
        <v>1.3470043121629838</v>
      </c>
      <c r="K44" s="625">
        <v>1.1455505689177801</v>
      </c>
      <c r="L44" s="628">
        <v>1.134544438711518</v>
      </c>
    </row>
    <row r="45" spans="1:12">
      <c r="A45" s="365"/>
      <c r="B45" s="323" t="s">
        <v>453</v>
      </c>
      <c r="C45" s="202"/>
      <c r="D45" s="202"/>
      <c r="E45" s="202"/>
      <c r="F45" s="202"/>
      <c r="G45" s="203"/>
      <c r="I45" s="608"/>
      <c r="J45" s="202"/>
      <c r="K45" s="202"/>
      <c r="L45" s="203"/>
    </row>
    <row r="46" spans="1:12">
      <c r="A46" s="365">
        <v>31</v>
      </c>
      <c r="B46" s="366" t="s">
        <v>460</v>
      </c>
      <c r="C46" s="325">
        <v>19086249098.783802</v>
      </c>
      <c r="D46" s="367">
        <v>18401361992.087978</v>
      </c>
      <c r="E46" s="367">
        <v>19508856544.452133</v>
      </c>
      <c r="F46" s="367">
        <v>18462113926.035389</v>
      </c>
      <c r="G46" s="368">
        <v>17737053098.786816</v>
      </c>
      <c r="I46" s="621">
        <v>18949125818.420448</v>
      </c>
      <c r="J46" s="622">
        <v>17899741347.05286</v>
      </c>
      <c r="K46" s="622">
        <v>16983615405.318785</v>
      </c>
      <c r="L46" s="368">
        <v>16780425733.721352</v>
      </c>
    </row>
    <row r="47" spans="1:12">
      <c r="A47" s="365">
        <v>32</v>
      </c>
      <c r="B47" s="366" t="s">
        <v>473</v>
      </c>
      <c r="C47" s="325">
        <v>14706778719.027988</v>
      </c>
      <c r="D47" s="367">
        <v>14017974940.81904</v>
      </c>
      <c r="E47" s="367">
        <v>13961648126.498449</v>
      </c>
      <c r="F47" s="367">
        <v>13721899659.720142</v>
      </c>
      <c r="G47" s="368">
        <v>13839021287.620499</v>
      </c>
      <c r="I47" s="621">
        <v>14000154658.682423</v>
      </c>
      <c r="J47" s="622">
        <v>13449289479.784752</v>
      </c>
      <c r="K47" s="622">
        <v>13404905979.240911</v>
      </c>
      <c r="L47" s="368">
        <v>13227058617.426636</v>
      </c>
    </row>
    <row r="48" spans="1:12" ht="15" thickBot="1">
      <c r="A48" s="83">
        <v>33</v>
      </c>
      <c r="B48" s="170" t="s">
        <v>487</v>
      </c>
      <c r="C48" s="637">
        <v>1.2977858349149938</v>
      </c>
      <c r="D48" s="637">
        <v>1.3126975950359936</v>
      </c>
      <c r="E48" s="637">
        <v>1.3973175922852099</v>
      </c>
      <c r="F48" s="637">
        <v>1.3454488360842543</v>
      </c>
      <c r="G48" s="638">
        <v>1.2816696159469922</v>
      </c>
      <c r="I48" s="639">
        <v>1.3534940349154529</v>
      </c>
      <c r="J48" s="629">
        <v>1.3309060953708713</v>
      </c>
      <c r="K48" s="629">
        <v>1.2669701250885257</v>
      </c>
      <c r="L48" s="630">
        <v>1.2686437868819269</v>
      </c>
    </row>
    <row r="49" spans="1:2">
      <c r="A49" s="20"/>
    </row>
    <row r="50" spans="1:2" ht="41.4">
      <c r="B50" s="23" t="s">
        <v>944</v>
      </c>
    </row>
    <row r="51" spans="1:2" ht="69">
      <c r="B51" s="236"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70" zoomScaleNormal="70" workbookViewId="0"/>
  </sheetViews>
  <sheetFormatPr defaultColWidth="9.21875" defaultRowHeight="12"/>
  <cols>
    <col min="1" max="1" width="11.77734375" style="375" bestFit="1" customWidth="1"/>
    <col min="2" max="2" width="105.21875" style="375" bestFit="1" customWidth="1"/>
    <col min="3" max="4" width="15.44140625" style="710" bestFit="1" customWidth="1"/>
    <col min="5" max="5" width="17.44140625" style="710" bestFit="1" customWidth="1"/>
    <col min="6" max="6" width="15.44140625" style="710" bestFit="1" customWidth="1"/>
    <col min="7" max="7" width="17.6640625" style="710" customWidth="1"/>
    <col min="8" max="8" width="16.33203125" style="710" bestFit="1" customWidth="1"/>
    <col min="9" max="16384" width="9.21875" style="375"/>
  </cols>
  <sheetData>
    <row r="1" spans="1:8" ht="13.8">
      <c r="A1" s="374" t="s">
        <v>108</v>
      </c>
      <c r="B1" s="300" t="str">
        <f>Info!C2</f>
        <v>სს თიბისი ბანკი</v>
      </c>
    </row>
    <row r="2" spans="1:8">
      <c r="A2" s="376" t="s">
        <v>109</v>
      </c>
      <c r="B2" s="378">
        <f>'1. key ratios'!B2</f>
        <v>45107</v>
      </c>
    </row>
    <row r="3" spans="1:8">
      <c r="A3" s="377" t="s">
        <v>493</v>
      </c>
    </row>
    <row r="5" spans="1:8">
      <c r="A5" s="822" t="s">
        <v>494</v>
      </c>
      <c r="B5" s="823"/>
      <c r="C5" s="828" t="s">
        <v>495</v>
      </c>
      <c r="D5" s="829"/>
      <c r="E5" s="829"/>
      <c r="F5" s="829"/>
      <c r="G5" s="829"/>
      <c r="H5" s="830"/>
    </row>
    <row r="6" spans="1:8">
      <c r="A6" s="824"/>
      <c r="B6" s="825"/>
      <c r="C6" s="831"/>
      <c r="D6" s="832"/>
      <c r="E6" s="832"/>
      <c r="F6" s="832"/>
      <c r="G6" s="832"/>
      <c r="H6" s="833"/>
    </row>
    <row r="7" spans="1:8" ht="24">
      <c r="A7" s="826"/>
      <c r="B7" s="827"/>
      <c r="C7" s="711" t="s">
        <v>496</v>
      </c>
      <c r="D7" s="711" t="s">
        <v>497</v>
      </c>
      <c r="E7" s="711" t="s">
        <v>498</v>
      </c>
      <c r="F7" s="711" t="s">
        <v>499</v>
      </c>
      <c r="G7" s="712" t="s">
        <v>679</v>
      </c>
      <c r="H7" s="711" t="s">
        <v>66</v>
      </c>
    </row>
    <row r="8" spans="1:8">
      <c r="A8" s="470">
        <v>1</v>
      </c>
      <c r="B8" s="469" t="s">
        <v>134</v>
      </c>
      <c r="C8" s="736">
        <v>2023733002.6921</v>
      </c>
      <c r="D8" s="736">
        <v>553149092.22290003</v>
      </c>
      <c r="E8" s="736">
        <v>1116431106.7112899</v>
      </c>
      <c r="F8" s="736">
        <v>30081939.4595</v>
      </c>
      <c r="G8" s="736">
        <v>0</v>
      </c>
      <c r="H8" s="713">
        <f t="shared" ref="H8:H20" si="0">SUM(C8:G8)</f>
        <v>3723395141.0857897</v>
      </c>
    </row>
    <row r="9" spans="1:8">
      <c r="A9" s="470">
        <v>2</v>
      </c>
      <c r="B9" s="469" t="s">
        <v>135</v>
      </c>
      <c r="C9" s="736">
        <v>0</v>
      </c>
      <c r="D9" s="736">
        <v>0</v>
      </c>
      <c r="E9" s="736">
        <v>0</v>
      </c>
      <c r="F9" s="736">
        <v>0</v>
      </c>
      <c r="G9" s="736">
        <v>0</v>
      </c>
      <c r="H9" s="713">
        <f t="shared" si="0"/>
        <v>0</v>
      </c>
    </row>
    <row r="10" spans="1:8">
      <c r="A10" s="470">
        <v>3</v>
      </c>
      <c r="B10" s="469" t="s">
        <v>136</v>
      </c>
      <c r="C10" s="736">
        <v>0</v>
      </c>
      <c r="D10" s="736">
        <v>104206292.61</v>
      </c>
      <c r="E10" s="736">
        <v>303907788.05000001</v>
      </c>
      <c r="F10" s="736">
        <v>0</v>
      </c>
      <c r="G10" s="736">
        <v>0</v>
      </c>
      <c r="H10" s="713">
        <f t="shared" si="0"/>
        <v>408114080.66000003</v>
      </c>
    </row>
    <row r="11" spans="1:8">
      <c r="A11" s="470">
        <v>4</v>
      </c>
      <c r="B11" s="469" t="s">
        <v>137</v>
      </c>
      <c r="C11" s="736">
        <v>0</v>
      </c>
      <c r="D11" s="736">
        <v>0</v>
      </c>
      <c r="E11" s="736">
        <v>711940277.74131</v>
      </c>
      <c r="F11" s="736">
        <v>0</v>
      </c>
      <c r="G11" s="736">
        <v>0</v>
      </c>
      <c r="H11" s="713">
        <f t="shared" si="0"/>
        <v>711940277.74131</v>
      </c>
    </row>
    <row r="12" spans="1:8">
      <c r="A12" s="470">
        <v>5</v>
      </c>
      <c r="B12" s="469" t="s">
        <v>948</v>
      </c>
      <c r="C12" s="736">
        <v>0</v>
      </c>
      <c r="D12" s="736">
        <v>0</v>
      </c>
      <c r="E12" s="736">
        <v>0</v>
      </c>
      <c r="F12" s="736">
        <v>0</v>
      </c>
      <c r="G12" s="736">
        <v>0</v>
      </c>
      <c r="H12" s="713">
        <f t="shared" si="0"/>
        <v>0</v>
      </c>
    </row>
    <row r="13" spans="1:8">
      <c r="A13" s="470">
        <v>6</v>
      </c>
      <c r="B13" s="469" t="s">
        <v>138</v>
      </c>
      <c r="C13" s="736">
        <v>917042044.59795797</v>
      </c>
      <c r="D13" s="736">
        <v>541541316.351601</v>
      </c>
      <c r="E13" s="736">
        <v>1045820.729935</v>
      </c>
      <c r="F13" s="736">
        <v>655914.89309999999</v>
      </c>
      <c r="G13" s="736">
        <v>0</v>
      </c>
      <c r="H13" s="713">
        <f t="shared" si="0"/>
        <v>1460285096.5725939</v>
      </c>
    </row>
    <row r="14" spans="1:8">
      <c r="A14" s="470">
        <v>7</v>
      </c>
      <c r="B14" s="469" t="s">
        <v>71</v>
      </c>
      <c r="C14" s="736">
        <v>0</v>
      </c>
      <c r="D14" s="736">
        <v>2183757774.6571484</v>
      </c>
      <c r="E14" s="736">
        <v>2777978853.0849161</v>
      </c>
      <c r="F14" s="736">
        <v>1660238661.9156413</v>
      </c>
      <c r="G14" s="736">
        <v>27631524.473098394</v>
      </c>
      <c r="H14" s="713">
        <f t="shared" si="0"/>
        <v>6649606814.1308041</v>
      </c>
    </row>
    <row r="15" spans="1:8">
      <c r="A15" s="470">
        <v>8</v>
      </c>
      <c r="B15" s="471" t="s">
        <v>72</v>
      </c>
      <c r="C15" s="736">
        <v>0</v>
      </c>
      <c r="D15" s="736">
        <v>1563625101.665529</v>
      </c>
      <c r="E15" s="736">
        <v>2601669106.2021308</v>
      </c>
      <c r="F15" s="736">
        <v>1492720381.6853807</v>
      </c>
      <c r="G15" s="736">
        <v>34857039.106944121</v>
      </c>
      <c r="H15" s="713">
        <f t="shared" si="0"/>
        <v>5692871628.6599846</v>
      </c>
    </row>
    <row r="16" spans="1:8">
      <c r="A16" s="470">
        <v>9</v>
      </c>
      <c r="B16" s="469" t="s">
        <v>949</v>
      </c>
      <c r="C16" s="736">
        <v>0</v>
      </c>
      <c r="D16" s="736">
        <v>507508271.61188728</v>
      </c>
      <c r="E16" s="736">
        <v>1468425717.1003995</v>
      </c>
      <c r="F16" s="736">
        <v>1765614663.0752003</v>
      </c>
      <c r="G16" s="736">
        <v>8893007.1525264531</v>
      </c>
      <c r="H16" s="713">
        <f t="shared" si="0"/>
        <v>3750441658.9400134</v>
      </c>
    </row>
    <row r="17" spans="1:8">
      <c r="A17" s="470">
        <v>10</v>
      </c>
      <c r="B17" s="473" t="s">
        <v>514</v>
      </c>
      <c r="C17" s="736">
        <v>0</v>
      </c>
      <c r="D17" s="736">
        <v>30809783.210008949</v>
      </c>
      <c r="E17" s="736">
        <v>45056981.981253266</v>
      </c>
      <c r="F17" s="736">
        <v>16021509.296262531</v>
      </c>
      <c r="G17" s="736">
        <v>49045725.532475196</v>
      </c>
      <c r="H17" s="713">
        <f t="shared" si="0"/>
        <v>140934000.01999995</v>
      </c>
    </row>
    <row r="18" spans="1:8">
      <c r="A18" s="470">
        <v>11</v>
      </c>
      <c r="B18" s="469" t="s">
        <v>68</v>
      </c>
      <c r="C18" s="736">
        <v>0</v>
      </c>
      <c r="D18" s="736">
        <v>38421528.435629733</v>
      </c>
      <c r="E18" s="736">
        <v>105962527.23870876</v>
      </c>
      <c r="F18" s="736">
        <v>117479513.11558595</v>
      </c>
      <c r="G18" s="736">
        <v>11037953.838675553</v>
      </c>
      <c r="H18" s="713">
        <f t="shared" si="0"/>
        <v>272901522.6286</v>
      </c>
    </row>
    <row r="19" spans="1:8">
      <c r="A19" s="470">
        <v>12</v>
      </c>
      <c r="B19" s="469" t="s">
        <v>69</v>
      </c>
      <c r="C19" s="736">
        <v>0</v>
      </c>
      <c r="D19" s="736">
        <v>0</v>
      </c>
      <c r="E19" s="736">
        <v>0</v>
      </c>
      <c r="F19" s="736">
        <v>0</v>
      </c>
      <c r="G19" s="736">
        <v>0</v>
      </c>
      <c r="H19" s="713">
        <f t="shared" si="0"/>
        <v>0</v>
      </c>
    </row>
    <row r="20" spans="1:8">
      <c r="A20" s="472">
        <v>13</v>
      </c>
      <c r="B20" s="471" t="s">
        <v>70</v>
      </c>
      <c r="C20" s="736">
        <v>0</v>
      </c>
      <c r="D20" s="736">
        <v>0</v>
      </c>
      <c r="E20" s="736">
        <v>0</v>
      </c>
      <c r="F20" s="736">
        <v>0</v>
      </c>
      <c r="G20" s="736">
        <v>0</v>
      </c>
      <c r="H20" s="713">
        <f t="shared" si="0"/>
        <v>0</v>
      </c>
    </row>
    <row r="21" spans="1:8">
      <c r="A21" s="470">
        <v>14</v>
      </c>
      <c r="B21" s="469" t="s">
        <v>500</v>
      </c>
      <c r="C21" s="736">
        <v>992206900.57539999</v>
      </c>
      <c r="D21" s="736">
        <v>850710129.03172636</v>
      </c>
      <c r="E21" s="736">
        <v>914217303.60883105</v>
      </c>
      <c r="F21" s="736">
        <v>683145152.76446378</v>
      </c>
      <c r="G21" s="736">
        <v>1127179122.6798725</v>
      </c>
      <c r="H21" s="713">
        <f>SUM(C21:G21)</f>
        <v>4567458608.6602936</v>
      </c>
    </row>
    <row r="22" spans="1:8">
      <c r="A22" s="468">
        <v>15</v>
      </c>
      <c r="B22" s="467" t="s">
        <v>66</v>
      </c>
      <c r="C22" s="736">
        <f>SUM(C18:C21)+SUM(C8:C16)</f>
        <v>3932981947.865458</v>
      </c>
      <c r="D22" s="736">
        <f t="shared" ref="D22:H22" si="1">SUM(D18:D21)+SUM(D8:D16)</f>
        <v>6342919506.586421</v>
      </c>
      <c r="E22" s="736">
        <f t="shared" si="1"/>
        <v>10001578500.46752</v>
      </c>
      <c r="F22" s="736">
        <f t="shared" si="1"/>
        <v>5749936226.9088717</v>
      </c>
      <c r="G22" s="736">
        <f t="shared" si="1"/>
        <v>1209598647.251117</v>
      </c>
      <c r="H22" s="713">
        <f t="shared" si="1"/>
        <v>27237014829.079391</v>
      </c>
    </row>
    <row r="26" spans="1:8" ht="36">
      <c r="B26" s="395"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9.9978637043366805E-2"/>
  </sheetPr>
  <dimension ref="A1:J26"/>
  <sheetViews>
    <sheetView showGridLines="0" zoomScale="70" zoomScaleNormal="70" workbookViewId="0">
      <selection activeCell="C7" sqref="C7:H23"/>
    </sheetView>
  </sheetViews>
  <sheetFormatPr defaultColWidth="9.21875" defaultRowHeight="12"/>
  <cols>
    <col min="1" max="1" width="11.77734375" style="379" bestFit="1" customWidth="1"/>
    <col min="2" max="2" width="86.77734375" style="375" customWidth="1"/>
    <col min="3" max="4" width="31.5546875" style="375" customWidth="1"/>
    <col min="5" max="5" width="16.44140625" style="381" bestFit="1" customWidth="1"/>
    <col min="6" max="6" width="14.21875" style="381" bestFit="1" customWidth="1"/>
    <col min="7" max="7" width="20" style="375" bestFit="1" customWidth="1"/>
    <col min="8" max="8" width="25.21875" style="375" bestFit="1" customWidth="1"/>
    <col min="9" max="16384" width="9.21875" style="375"/>
  </cols>
  <sheetData>
    <row r="1" spans="1:10" ht="13.8">
      <c r="A1" s="374" t="s">
        <v>108</v>
      </c>
      <c r="B1" s="300" t="str">
        <f>Info!C2</f>
        <v>სს თიბისი ბანკი</v>
      </c>
      <c r="C1" s="486"/>
      <c r="D1" s="486"/>
      <c r="E1" s="486"/>
      <c r="F1" s="486"/>
      <c r="G1" s="486"/>
      <c r="H1" s="486"/>
    </row>
    <row r="2" spans="1:10">
      <c r="A2" s="376" t="s">
        <v>109</v>
      </c>
      <c r="B2" s="378">
        <f>'1. key ratios'!B2</f>
        <v>45107</v>
      </c>
      <c r="C2" s="486"/>
      <c r="D2" s="486"/>
      <c r="E2" s="486"/>
      <c r="F2" s="486"/>
      <c r="G2" s="486"/>
      <c r="H2" s="486"/>
    </row>
    <row r="3" spans="1:10">
      <c r="A3" s="377" t="s">
        <v>501</v>
      </c>
      <c r="B3" s="486"/>
      <c r="C3" s="486"/>
      <c r="D3" s="486"/>
      <c r="E3" s="486"/>
      <c r="F3" s="486"/>
      <c r="G3" s="486"/>
      <c r="H3" s="486"/>
    </row>
    <row r="4" spans="1:10">
      <c r="A4" s="487"/>
      <c r="B4" s="486"/>
      <c r="C4" s="485" t="s">
        <v>502</v>
      </c>
      <c r="D4" s="485" t="s">
        <v>503</v>
      </c>
      <c r="E4" s="485" t="s">
        <v>504</v>
      </c>
      <c r="F4" s="485" t="s">
        <v>505</v>
      </c>
      <c r="G4" s="485" t="s">
        <v>506</v>
      </c>
      <c r="H4" s="485" t="s">
        <v>507</v>
      </c>
    </row>
    <row r="5" spans="1:10" ht="34.049999999999997" customHeight="1">
      <c r="A5" s="822" t="s">
        <v>867</v>
      </c>
      <c r="B5" s="823"/>
      <c r="C5" s="836" t="s">
        <v>596</v>
      </c>
      <c r="D5" s="836"/>
      <c r="E5" s="836" t="s">
        <v>866</v>
      </c>
      <c r="F5" s="834" t="s">
        <v>865</v>
      </c>
      <c r="G5" s="834" t="s">
        <v>511</v>
      </c>
      <c r="H5" s="483" t="s">
        <v>864</v>
      </c>
    </row>
    <row r="6" spans="1:10" ht="24">
      <c r="A6" s="826"/>
      <c r="B6" s="827"/>
      <c r="C6" s="484" t="s">
        <v>512</v>
      </c>
      <c r="D6" s="484" t="s">
        <v>513</v>
      </c>
      <c r="E6" s="836"/>
      <c r="F6" s="835"/>
      <c r="G6" s="835"/>
      <c r="H6" s="483" t="s">
        <v>863</v>
      </c>
    </row>
    <row r="7" spans="1:10">
      <c r="A7" s="481">
        <v>1</v>
      </c>
      <c r="B7" s="469" t="s">
        <v>134</v>
      </c>
      <c r="C7" s="714">
        <v>0</v>
      </c>
      <c r="D7" s="714">
        <v>3726276386.9556804</v>
      </c>
      <c r="E7" s="714">
        <v>2881245.8699000003</v>
      </c>
      <c r="F7" s="714">
        <v>0</v>
      </c>
      <c r="G7" s="714">
        <v>0</v>
      </c>
      <c r="H7" s="474">
        <f t="shared" ref="H7:H20" si="0">C7+D7-E7-F7</f>
        <v>3723395141.0857801</v>
      </c>
      <c r="J7" s="716"/>
    </row>
    <row r="8" spans="1:10" ht="14.55" customHeight="1">
      <c r="A8" s="481">
        <v>2</v>
      </c>
      <c r="B8" s="469" t="s">
        <v>135</v>
      </c>
      <c r="C8" s="714">
        <v>0</v>
      </c>
      <c r="D8" s="714">
        <v>0</v>
      </c>
      <c r="E8" s="714">
        <v>0</v>
      </c>
      <c r="F8" s="714">
        <v>0</v>
      </c>
      <c r="G8" s="714">
        <v>0</v>
      </c>
      <c r="H8" s="474">
        <f t="shared" si="0"/>
        <v>0</v>
      </c>
      <c r="J8" s="716"/>
    </row>
    <row r="9" spans="1:10">
      <c r="A9" s="481">
        <v>3</v>
      </c>
      <c r="B9" s="469" t="s">
        <v>136</v>
      </c>
      <c r="C9" s="714">
        <v>0</v>
      </c>
      <c r="D9" s="714">
        <v>408114080.66000003</v>
      </c>
      <c r="E9" s="714">
        <v>0</v>
      </c>
      <c r="F9" s="714">
        <v>0</v>
      </c>
      <c r="G9" s="714">
        <v>0</v>
      </c>
      <c r="H9" s="474">
        <f t="shared" si="0"/>
        <v>408114080.66000003</v>
      </c>
      <c r="J9" s="716"/>
    </row>
    <row r="10" spans="1:10">
      <c r="A10" s="481">
        <v>4</v>
      </c>
      <c r="B10" s="469" t="s">
        <v>137</v>
      </c>
      <c r="C10" s="714">
        <v>0</v>
      </c>
      <c r="D10" s="714">
        <v>711940277.74131</v>
      </c>
      <c r="E10" s="714">
        <v>0</v>
      </c>
      <c r="F10" s="714">
        <v>0</v>
      </c>
      <c r="G10" s="714">
        <v>0</v>
      </c>
      <c r="H10" s="474">
        <f t="shared" si="0"/>
        <v>711940277.74131</v>
      </c>
      <c r="J10" s="716"/>
    </row>
    <row r="11" spans="1:10">
      <c r="A11" s="481">
        <v>5</v>
      </c>
      <c r="B11" s="469" t="s">
        <v>948</v>
      </c>
      <c r="C11" s="714">
        <v>0</v>
      </c>
      <c r="D11" s="714">
        <v>0</v>
      </c>
      <c r="E11" s="714">
        <v>0</v>
      </c>
      <c r="F11" s="714">
        <v>0</v>
      </c>
      <c r="G11" s="714">
        <v>0</v>
      </c>
      <c r="H11" s="474">
        <f t="shared" si="0"/>
        <v>0</v>
      </c>
      <c r="J11" s="716"/>
    </row>
    <row r="12" spans="1:10">
      <c r="A12" s="481">
        <v>6</v>
      </c>
      <c r="B12" s="469" t="s">
        <v>138</v>
      </c>
      <c r="C12" s="714">
        <v>0</v>
      </c>
      <c r="D12" s="714">
        <v>1460580747.5669909</v>
      </c>
      <c r="E12" s="714">
        <v>295650.99440000003</v>
      </c>
      <c r="F12" s="714">
        <v>0</v>
      </c>
      <c r="G12" s="714">
        <v>0</v>
      </c>
      <c r="H12" s="474">
        <f t="shared" si="0"/>
        <v>1460285096.5725908</v>
      </c>
      <c r="J12" s="716"/>
    </row>
    <row r="13" spans="1:10">
      <c r="A13" s="481">
        <v>7</v>
      </c>
      <c r="B13" s="469" t="s">
        <v>71</v>
      </c>
      <c r="C13" s="714">
        <v>96620901.403482735</v>
      </c>
      <c r="D13" s="714">
        <v>6600264026.3660173</v>
      </c>
      <c r="E13" s="714">
        <v>47278113.638696641</v>
      </c>
      <c r="F13" s="714">
        <v>0</v>
      </c>
      <c r="G13" s="714">
        <v>0</v>
      </c>
      <c r="H13" s="474">
        <f t="shared" si="0"/>
        <v>6649606814.1308031</v>
      </c>
      <c r="J13" s="716"/>
    </row>
    <row r="14" spans="1:10">
      <c r="A14" s="481">
        <v>8</v>
      </c>
      <c r="B14" s="471" t="s">
        <v>72</v>
      </c>
      <c r="C14" s="714">
        <v>187844978.72979718</v>
      </c>
      <c r="D14" s="714">
        <v>5736930380.6110334</v>
      </c>
      <c r="E14" s="714">
        <v>231903730.68083066</v>
      </c>
      <c r="F14" s="714">
        <v>0</v>
      </c>
      <c r="G14" s="714">
        <v>30817603.789999947</v>
      </c>
      <c r="H14" s="474">
        <f t="shared" si="0"/>
        <v>5692871628.6599998</v>
      </c>
      <c r="J14" s="716"/>
    </row>
    <row r="15" spans="1:10">
      <c r="A15" s="481">
        <v>9</v>
      </c>
      <c r="B15" s="469" t="s">
        <v>949</v>
      </c>
      <c r="C15" s="714">
        <v>68062007.517171621</v>
      </c>
      <c r="D15" s="714">
        <v>3718061087.4010301</v>
      </c>
      <c r="E15" s="714">
        <v>35675263.378200874</v>
      </c>
      <c r="F15" s="714">
        <v>0</v>
      </c>
      <c r="G15" s="714">
        <v>0</v>
      </c>
      <c r="H15" s="474">
        <f t="shared" si="0"/>
        <v>3750447831.5400004</v>
      </c>
      <c r="J15" s="716"/>
    </row>
    <row r="16" spans="1:10">
      <c r="A16" s="481">
        <v>10</v>
      </c>
      <c r="B16" s="473" t="s">
        <v>514</v>
      </c>
      <c r="C16" s="714">
        <v>229564108.2836</v>
      </c>
      <c r="D16" s="714">
        <v>13876307.513886798</v>
      </c>
      <c r="E16" s="714">
        <v>102506415.7774868</v>
      </c>
      <c r="F16" s="714">
        <v>0</v>
      </c>
      <c r="G16" s="714">
        <v>55070969.129999958</v>
      </c>
      <c r="H16" s="474">
        <f t="shared" si="0"/>
        <v>140934000.02000001</v>
      </c>
      <c r="J16" s="716"/>
    </row>
    <row r="17" spans="1:10">
      <c r="A17" s="481">
        <v>11</v>
      </c>
      <c r="B17" s="469" t="s">
        <v>68</v>
      </c>
      <c r="C17" s="714">
        <v>1482821.5914</v>
      </c>
      <c r="D17" s="714">
        <v>272627964.30896032</v>
      </c>
      <c r="E17" s="714">
        <v>1209263.2717603082</v>
      </c>
      <c r="F17" s="714">
        <v>0</v>
      </c>
      <c r="G17" s="714">
        <v>0</v>
      </c>
      <c r="H17" s="474">
        <f t="shared" si="0"/>
        <v>272901522.62860006</v>
      </c>
      <c r="J17" s="716"/>
    </row>
    <row r="18" spans="1:10">
      <c r="A18" s="481">
        <v>12</v>
      </c>
      <c r="B18" s="469" t="s">
        <v>69</v>
      </c>
      <c r="C18" s="714">
        <v>0</v>
      </c>
      <c r="D18" s="714">
        <v>0</v>
      </c>
      <c r="E18" s="714">
        <v>0</v>
      </c>
      <c r="F18" s="714">
        <v>0</v>
      </c>
      <c r="G18" s="714">
        <v>0</v>
      </c>
      <c r="H18" s="474">
        <f t="shared" si="0"/>
        <v>0</v>
      </c>
      <c r="J18" s="716"/>
    </row>
    <row r="19" spans="1:10">
      <c r="A19" s="482">
        <v>13</v>
      </c>
      <c r="B19" s="471" t="s">
        <v>70</v>
      </c>
      <c r="C19" s="714">
        <v>0</v>
      </c>
      <c r="D19" s="714">
        <v>0</v>
      </c>
      <c r="E19" s="714">
        <v>0</v>
      </c>
      <c r="F19" s="714">
        <v>0</v>
      </c>
      <c r="G19" s="714">
        <v>0</v>
      </c>
      <c r="H19" s="474">
        <f t="shared" si="0"/>
        <v>0</v>
      </c>
      <c r="J19" s="716"/>
    </row>
    <row r="20" spans="1:10">
      <c r="A20" s="481">
        <v>14</v>
      </c>
      <c r="B20" s="469" t="s">
        <v>500</v>
      </c>
      <c r="C20" s="714">
        <v>46636829.064794816</v>
      </c>
      <c r="D20" s="714">
        <v>4885295037.6605082</v>
      </c>
      <c r="E20" s="714">
        <v>36927415.83800073</v>
      </c>
      <c r="F20" s="714">
        <v>0</v>
      </c>
      <c r="G20" s="714">
        <v>24768132.990000006</v>
      </c>
      <c r="H20" s="474">
        <f t="shared" si="0"/>
        <v>4895004450.8873024</v>
      </c>
      <c r="J20" s="716"/>
    </row>
    <row r="21" spans="1:10" s="380" customFormat="1">
      <c r="A21" s="480">
        <v>15</v>
      </c>
      <c r="B21" s="479" t="s">
        <v>66</v>
      </c>
      <c r="C21" s="715">
        <f t="shared" ref="C21:H21" si="1">SUM(C7:C15)+SUM(C17:C20)</f>
        <v>400647538.30664635</v>
      </c>
      <c r="D21" s="715">
        <f t="shared" si="1"/>
        <v>27520089989.27153</v>
      </c>
      <c r="E21" s="715">
        <f t="shared" si="1"/>
        <v>356170683.67178923</v>
      </c>
      <c r="F21" s="715">
        <f t="shared" si="1"/>
        <v>0</v>
      </c>
      <c r="G21" s="715">
        <f t="shared" si="1"/>
        <v>55585736.779999956</v>
      </c>
      <c r="H21" s="474">
        <f t="shared" si="1"/>
        <v>27564566843.906387</v>
      </c>
      <c r="J21" s="716"/>
    </row>
    <row r="22" spans="1:10">
      <c r="A22" s="478">
        <v>16</v>
      </c>
      <c r="B22" s="477" t="s">
        <v>515</v>
      </c>
      <c r="C22" s="714">
        <v>380377545.37759995</v>
      </c>
      <c r="D22" s="714">
        <v>18444042835.618</v>
      </c>
      <c r="E22" s="714">
        <v>330815868.75510001</v>
      </c>
      <c r="F22" s="714">
        <v>0</v>
      </c>
      <c r="G22" s="714">
        <v>55070969.129999958</v>
      </c>
      <c r="H22" s="474">
        <f>C22+D22-E22-F22</f>
        <v>18493604512.240501</v>
      </c>
      <c r="J22" s="716"/>
    </row>
    <row r="23" spans="1:10">
      <c r="A23" s="478">
        <v>17</v>
      </c>
      <c r="B23" s="477" t="s">
        <v>516</v>
      </c>
      <c r="C23" s="714">
        <v>0</v>
      </c>
      <c r="D23" s="714">
        <v>2969846166.2958012</v>
      </c>
      <c r="E23" s="714">
        <v>3333136.7094000001</v>
      </c>
      <c r="F23" s="714">
        <v>0</v>
      </c>
      <c r="G23" s="714">
        <v>0</v>
      </c>
      <c r="H23" s="474">
        <f>C23+D23-E23-F23</f>
        <v>2966513029.586401</v>
      </c>
      <c r="J23" s="716"/>
    </row>
    <row r="25" spans="1:10">
      <c r="E25" s="375"/>
      <c r="F25" s="375"/>
    </row>
    <row r="26" spans="1:10" ht="42.45" customHeight="1">
      <c r="B26" s="395"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9.9978637043366805E-2"/>
  </sheetPr>
  <dimension ref="A1:J36"/>
  <sheetViews>
    <sheetView showGridLines="0" topLeftCell="C1" zoomScale="70" zoomScaleNormal="70" workbookViewId="0">
      <selection activeCell="C7" sqref="C7:H34"/>
    </sheetView>
  </sheetViews>
  <sheetFormatPr defaultColWidth="9.21875" defaultRowHeight="12"/>
  <cols>
    <col min="1" max="1" width="11" style="375" bestFit="1" customWidth="1"/>
    <col min="2" max="2" width="93.44140625" style="375" customWidth="1"/>
    <col min="3" max="4" width="35" style="375" customWidth="1"/>
    <col min="5" max="7" width="22" style="375" customWidth="1"/>
    <col min="8" max="8" width="42.21875" style="375" bestFit="1" customWidth="1"/>
    <col min="9" max="16384" width="9.21875" style="375"/>
  </cols>
  <sheetData>
    <row r="1" spans="1:10" ht="13.8">
      <c r="A1" s="374" t="s">
        <v>108</v>
      </c>
      <c r="B1" s="300" t="str">
        <f>Info!C2</f>
        <v>სს თიბისი ბანკი</v>
      </c>
      <c r="C1" s="486"/>
      <c r="D1" s="486"/>
      <c r="E1" s="486"/>
      <c r="F1" s="486"/>
      <c r="G1" s="486"/>
      <c r="H1" s="486"/>
    </row>
    <row r="2" spans="1:10">
      <c r="A2" s="376" t="s">
        <v>109</v>
      </c>
      <c r="B2" s="378">
        <f>'1. key ratios'!B2</f>
        <v>45107</v>
      </c>
      <c r="C2" s="486"/>
      <c r="D2" s="486"/>
      <c r="E2" s="486"/>
      <c r="F2" s="486"/>
      <c r="G2" s="486"/>
      <c r="H2" s="486"/>
    </row>
    <row r="3" spans="1:10">
      <c r="A3" s="377" t="s">
        <v>517</v>
      </c>
      <c r="B3" s="486"/>
      <c r="C3" s="486"/>
      <c r="D3" s="486"/>
      <c r="E3" s="486"/>
      <c r="F3" s="486"/>
      <c r="G3" s="486"/>
      <c r="H3" s="486"/>
    </row>
    <row r="4" spans="1:10">
      <c r="A4" s="486"/>
      <c r="B4" s="486"/>
      <c r="C4" s="485" t="s">
        <v>502</v>
      </c>
      <c r="D4" s="485" t="s">
        <v>503</v>
      </c>
      <c r="E4" s="485" t="s">
        <v>504</v>
      </c>
      <c r="F4" s="485" t="s">
        <v>505</v>
      </c>
      <c r="G4" s="485" t="s">
        <v>506</v>
      </c>
      <c r="H4" s="485" t="s">
        <v>507</v>
      </c>
    </row>
    <row r="5" spans="1:10" ht="41.55" customHeight="1">
      <c r="A5" s="822" t="s">
        <v>869</v>
      </c>
      <c r="B5" s="823"/>
      <c r="C5" s="837" t="s">
        <v>596</v>
      </c>
      <c r="D5" s="838"/>
      <c r="E5" s="834" t="s">
        <v>866</v>
      </c>
      <c r="F5" s="834" t="s">
        <v>865</v>
      </c>
      <c r="G5" s="834" t="s">
        <v>511</v>
      </c>
      <c r="H5" s="483" t="s">
        <v>864</v>
      </c>
    </row>
    <row r="6" spans="1:10" ht="24">
      <c r="A6" s="826"/>
      <c r="B6" s="827"/>
      <c r="C6" s="484" t="s">
        <v>512</v>
      </c>
      <c r="D6" s="484" t="s">
        <v>513</v>
      </c>
      <c r="E6" s="835"/>
      <c r="F6" s="835"/>
      <c r="G6" s="835"/>
      <c r="H6" s="483" t="s">
        <v>863</v>
      </c>
    </row>
    <row r="7" spans="1:10">
      <c r="A7" s="475">
        <v>1</v>
      </c>
      <c r="B7" s="490" t="s">
        <v>518</v>
      </c>
      <c r="C7" s="714">
        <v>2809968.0097999992</v>
      </c>
      <c r="D7" s="714">
        <v>271876654.80779195</v>
      </c>
      <c r="E7" s="714">
        <v>7597515.5245999722</v>
      </c>
      <c r="F7" s="714"/>
      <c r="G7" s="714">
        <v>64665.22</v>
      </c>
      <c r="H7" s="717">
        <f t="shared" ref="H7:H34" si="0">C7+D7-E7-F7</f>
        <v>267089107.292992</v>
      </c>
      <c r="J7" s="718"/>
    </row>
    <row r="8" spans="1:10">
      <c r="A8" s="475">
        <v>2</v>
      </c>
      <c r="B8" s="490" t="s">
        <v>519</v>
      </c>
      <c r="C8" s="714">
        <v>2498403.233699996</v>
      </c>
      <c r="D8" s="714">
        <v>6758545488.0554428</v>
      </c>
      <c r="E8" s="714">
        <v>7301785.5574999945</v>
      </c>
      <c r="F8" s="714"/>
      <c r="G8" s="714">
        <v>28351.16</v>
      </c>
      <c r="H8" s="717">
        <f t="shared" si="0"/>
        <v>6753742105.7316427</v>
      </c>
      <c r="J8" s="718"/>
    </row>
    <row r="9" spans="1:10">
      <c r="A9" s="475">
        <v>3</v>
      </c>
      <c r="B9" s="490" t="s">
        <v>868</v>
      </c>
      <c r="C9" s="714">
        <v>361984.14179999998</v>
      </c>
      <c r="D9" s="714">
        <v>121313890.21423</v>
      </c>
      <c r="E9" s="714">
        <v>842087.46219999995</v>
      </c>
      <c r="F9" s="714"/>
      <c r="G9" s="714">
        <v>0</v>
      </c>
      <c r="H9" s="717">
        <f t="shared" si="0"/>
        <v>120833786.89383</v>
      </c>
      <c r="J9" s="718"/>
    </row>
    <row r="10" spans="1:10">
      <c r="A10" s="475">
        <v>4</v>
      </c>
      <c r="B10" s="490" t="s">
        <v>520</v>
      </c>
      <c r="C10" s="714">
        <v>25671676.408085003</v>
      </c>
      <c r="D10" s="714">
        <v>733795206.28090608</v>
      </c>
      <c r="E10" s="714">
        <v>11213372.718699999</v>
      </c>
      <c r="F10" s="714"/>
      <c r="G10" s="714">
        <v>0</v>
      </c>
      <c r="H10" s="717">
        <f t="shared" si="0"/>
        <v>748253509.97029102</v>
      </c>
      <c r="J10" s="718"/>
    </row>
    <row r="11" spans="1:10">
      <c r="A11" s="475">
        <v>5</v>
      </c>
      <c r="B11" s="490" t="s">
        <v>521</v>
      </c>
      <c r="C11" s="714">
        <v>16964686.983699996</v>
      </c>
      <c r="D11" s="714">
        <v>996107944.3402859</v>
      </c>
      <c r="E11" s="714">
        <v>5291470.6120000025</v>
      </c>
      <c r="F11" s="714"/>
      <c r="G11" s="714">
        <v>1122.8</v>
      </c>
      <c r="H11" s="717">
        <f t="shared" si="0"/>
        <v>1007781160.7119859</v>
      </c>
      <c r="J11" s="718"/>
    </row>
    <row r="12" spans="1:10">
      <c r="A12" s="475">
        <v>6</v>
      </c>
      <c r="B12" s="490" t="s">
        <v>522</v>
      </c>
      <c r="C12" s="714">
        <v>40685047.713609993</v>
      </c>
      <c r="D12" s="714">
        <v>345301666.25909698</v>
      </c>
      <c r="E12" s="714">
        <v>21782567.677499995</v>
      </c>
      <c r="F12" s="714"/>
      <c r="G12" s="714">
        <v>746494.08999999985</v>
      </c>
      <c r="H12" s="717">
        <f t="shared" si="0"/>
        <v>364204146.29520696</v>
      </c>
      <c r="J12" s="718"/>
    </row>
    <row r="13" spans="1:10">
      <c r="A13" s="475">
        <v>7</v>
      </c>
      <c r="B13" s="490" t="s">
        <v>523</v>
      </c>
      <c r="C13" s="714">
        <v>21789500.132211998</v>
      </c>
      <c r="D13" s="714">
        <v>627288415.08964205</v>
      </c>
      <c r="E13" s="714">
        <v>8218397.1796000022</v>
      </c>
      <c r="F13" s="714"/>
      <c r="G13" s="714">
        <v>346607.73</v>
      </c>
      <c r="H13" s="717">
        <f t="shared" si="0"/>
        <v>640859518.04225409</v>
      </c>
      <c r="J13" s="718"/>
    </row>
    <row r="14" spans="1:10">
      <c r="A14" s="475">
        <v>8</v>
      </c>
      <c r="B14" s="490" t="s">
        <v>524</v>
      </c>
      <c r="C14" s="714">
        <v>15114236.96040001</v>
      </c>
      <c r="D14" s="714">
        <v>885209663.06090987</v>
      </c>
      <c r="E14" s="714">
        <v>10901845.069400024</v>
      </c>
      <c r="F14" s="714"/>
      <c r="G14" s="714">
        <v>2787409.569999997</v>
      </c>
      <c r="H14" s="717">
        <f t="shared" si="0"/>
        <v>889422054.95190978</v>
      </c>
      <c r="J14" s="718"/>
    </row>
    <row r="15" spans="1:10">
      <c r="A15" s="475">
        <v>9</v>
      </c>
      <c r="B15" s="490" t="s">
        <v>525</v>
      </c>
      <c r="C15" s="714">
        <v>18522492.172600001</v>
      </c>
      <c r="D15" s="714">
        <v>417267948.16279101</v>
      </c>
      <c r="E15" s="714">
        <v>6697043.9102000026</v>
      </c>
      <c r="F15" s="714"/>
      <c r="G15" s="714">
        <v>197946.24000000002</v>
      </c>
      <c r="H15" s="717">
        <f t="shared" si="0"/>
        <v>429093396.42519104</v>
      </c>
      <c r="J15" s="718"/>
    </row>
    <row r="16" spans="1:10">
      <c r="A16" s="475">
        <v>10</v>
      </c>
      <c r="B16" s="490" t="s">
        <v>526</v>
      </c>
      <c r="C16" s="714">
        <v>1139047.4910999998</v>
      </c>
      <c r="D16" s="714">
        <v>168229928.87379202</v>
      </c>
      <c r="E16" s="714">
        <v>1801908.3621999994</v>
      </c>
      <c r="F16" s="714"/>
      <c r="G16" s="714">
        <v>357229.50999999995</v>
      </c>
      <c r="H16" s="717">
        <f t="shared" si="0"/>
        <v>167567068.00269204</v>
      </c>
      <c r="J16" s="718"/>
    </row>
    <row r="17" spans="1:10">
      <c r="A17" s="475">
        <v>11</v>
      </c>
      <c r="B17" s="490" t="s">
        <v>527</v>
      </c>
      <c r="C17" s="714">
        <v>5658222.2297389936</v>
      </c>
      <c r="D17" s="714">
        <v>180985469.62124801</v>
      </c>
      <c r="E17" s="714">
        <v>3469520.4098999943</v>
      </c>
      <c r="F17" s="714"/>
      <c r="G17" s="714">
        <v>618405.81000000006</v>
      </c>
      <c r="H17" s="717">
        <f t="shared" si="0"/>
        <v>183174171.44108701</v>
      </c>
      <c r="J17" s="718"/>
    </row>
    <row r="18" spans="1:10">
      <c r="A18" s="475">
        <v>12</v>
      </c>
      <c r="B18" s="490" t="s">
        <v>528</v>
      </c>
      <c r="C18" s="714">
        <v>27456849.202700004</v>
      </c>
      <c r="D18" s="714">
        <v>1269747349.073354</v>
      </c>
      <c r="E18" s="714">
        <v>22658163.416500054</v>
      </c>
      <c r="F18" s="714"/>
      <c r="G18" s="714">
        <v>1647222.27</v>
      </c>
      <c r="H18" s="717">
        <f t="shared" si="0"/>
        <v>1274546034.8595538</v>
      </c>
      <c r="J18" s="718"/>
    </row>
    <row r="19" spans="1:10">
      <c r="A19" s="475">
        <v>13</v>
      </c>
      <c r="B19" s="490" t="s">
        <v>529</v>
      </c>
      <c r="C19" s="714">
        <v>22402655.70150001</v>
      </c>
      <c r="D19" s="714">
        <v>508237035.09511596</v>
      </c>
      <c r="E19" s="714">
        <v>10989827.202400008</v>
      </c>
      <c r="F19" s="714"/>
      <c r="G19" s="714">
        <v>232019.20999999993</v>
      </c>
      <c r="H19" s="717">
        <f t="shared" si="0"/>
        <v>519649863.59421593</v>
      </c>
      <c r="J19" s="718"/>
    </row>
    <row r="20" spans="1:10">
      <c r="A20" s="475">
        <v>14</v>
      </c>
      <c r="B20" s="490" t="s">
        <v>530</v>
      </c>
      <c r="C20" s="714">
        <v>20928224.986500002</v>
      </c>
      <c r="D20" s="714">
        <v>1126510545.674299</v>
      </c>
      <c r="E20" s="714">
        <v>8592746.1830000058</v>
      </c>
      <c r="F20" s="714"/>
      <c r="G20" s="714">
        <v>158740.15999999997</v>
      </c>
      <c r="H20" s="717">
        <f t="shared" si="0"/>
        <v>1138846024.4777989</v>
      </c>
      <c r="J20" s="718"/>
    </row>
    <row r="21" spans="1:10">
      <c r="A21" s="475">
        <v>15</v>
      </c>
      <c r="B21" s="490" t="s">
        <v>531</v>
      </c>
      <c r="C21" s="714">
        <v>13934618.388999995</v>
      </c>
      <c r="D21" s="714">
        <v>359732801.23433101</v>
      </c>
      <c r="E21" s="714">
        <v>5557709.6498999875</v>
      </c>
      <c r="F21" s="714"/>
      <c r="G21" s="714">
        <v>234417.88999999993</v>
      </c>
      <c r="H21" s="717">
        <f t="shared" si="0"/>
        <v>368109709.97343105</v>
      </c>
      <c r="J21" s="718"/>
    </row>
    <row r="22" spans="1:10">
      <c r="A22" s="475">
        <v>16</v>
      </c>
      <c r="B22" s="490" t="s">
        <v>532</v>
      </c>
      <c r="C22" s="714">
        <v>371039.68349999998</v>
      </c>
      <c r="D22" s="714">
        <v>187975333.07262897</v>
      </c>
      <c r="E22" s="714">
        <v>2804867.6832999992</v>
      </c>
      <c r="F22" s="714"/>
      <c r="G22" s="714">
        <v>21263.3</v>
      </c>
      <c r="H22" s="717">
        <f t="shared" si="0"/>
        <v>185541505.07282898</v>
      </c>
      <c r="J22" s="718"/>
    </row>
    <row r="23" spans="1:10">
      <c r="A23" s="475">
        <v>17</v>
      </c>
      <c r="B23" s="490" t="s">
        <v>533</v>
      </c>
      <c r="C23" s="714">
        <v>5292412.9275000002</v>
      </c>
      <c r="D23" s="714">
        <v>231627226.126573</v>
      </c>
      <c r="E23" s="714">
        <v>1875326.2528000006</v>
      </c>
      <c r="F23" s="714"/>
      <c r="G23" s="714">
        <v>208333.93000000002</v>
      </c>
      <c r="H23" s="717">
        <f t="shared" si="0"/>
        <v>235044312.80127302</v>
      </c>
      <c r="J23" s="718"/>
    </row>
    <row r="24" spans="1:10">
      <c r="A24" s="475">
        <v>18</v>
      </c>
      <c r="B24" s="490" t="s">
        <v>534</v>
      </c>
      <c r="C24" s="714">
        <v>1194503.0191999997</v>
      </c>
      <c r="D24" s="714">
        <v>916168034.6084491</v>
      </c>
      <c r="E24" s="714">
        <v>3032669.2907999987</v>
      </c>
      <c r="F24" s="714"/>
      <c r="G24" s="714">
        <v>113732.35</v>
      </c>
      <c r="H24" s="717">
        <f t="shared" si="0"/>
        <v>914329868.33684909</v>
      </c>
      <c r="J24" s="718"/>
    </row>
    <row r="25" spans="1:10">
      <c r="A25" s="475">
        <v>19</v>
      </c>
      <c r="B25" s="490" t="s">
        <v>535</v>
      </c>
      <c r="C25" s="714">
        <v>701562.12359999982</v>
      </c>
      <c r="D25" s="714">
        <v>100495934.70214519</v>
      </c>
      <c r="E25" s="714">
        <v>1394203.7465999979</v>
      </c>
      <c r="F25" s="714"/>
      <c r="G25" s="714">
        <v>134215.44</v>
      </c>
      <c r="H25" s="717">
        <f t="shared" si="0"/>
        <v>99803293.079145193</v>
      </c>
      <c r="J25" s="718"/>
    </row>
    <row r="26" spans="1:10">
      <c r="A26" s="475">
        <v>20</v>
      </c>
      <c r="B26" s="490" t="s">
        <v>536</v>
      </c>
      <c r="C26" s="714">
        <v>3004481.4811999989</v>
      </c>
      <c r="D26" s="714">
        <v>562138705.49081004</v>
      </c>
      <c r="E26" s="714">
        <v>4998848.7048999993</v>
      </c>
      <c r="F26" s="714"/>
      <c r="G26" s="714">
        <v>186774.7</v>
      </c>
      <c r="H26" s="717">
        <f t="shared" si="0"/>
        <v>560144338.26710999</v>
      </c>
      <c r="I26" s="382"/>
      <c r="J26" s="718"/>
    </row>
    <row r="27" spans="1:10">
      <c r="A27" s="475">
        <v>21</v>
      </c>
      <c r="B27" s="490" t="s">
        <v>537</v>
      </c>
      <c r="C27" s="714">
        <v>168111.06570000001</v>
      </c>
      <c r="D27" s="714">
        <v>67100995.065444998</v>
      </c>
      <c r="E27" s="714">
        <v>546211.60299999965</v>
      </c>
      <c r="F27" s="714"/>
      <c r="G27" s="714">
        <v>52792.33</v>
      </c>
      <c r="H27" s="717">
        <f t="shared" si="0"/>
        <v>66722894.528145</v>
      </c>
      <c r="I27" s="382"/>
      <c r="J27" s="718"/>
    </row>
    <row r="28" spans="1:10">
      <c r="A28" s="475">
        <v>22</v>
      </c>
      <c r="B28" s="490" t="s">
        <v>538</v>
      </c>
      <c r="C28" s="714">
        <v>852500.59160000004</v>
      </c>
      <c r="D28" s="714">
        <v>91387001.645929024</v>
      </c>
      <c r="E28" s="714">
        <v>995553.37999999931</v>
      </c>
      <c r="F28" s="714"/>
      <c r="G28" s="714">
        <v>29245.629999999997</v>
      </c>
      <c r="H28" s="717">
        <f t="shared" si="0"/>
        <v>91243948.857529029</v>
      </c>
      <c r="I28" s="382"/>
      <c r="J28" s="718"/>
    </row>
    <row r="29" spans="1:10">
      <c r="A29" s="475">
        <v>23</v>
      </c>
      <c r="B29" s="490" t="s">
        <v>539</v>
      </c>
      <c r="C29" s="714">
        <v>56064394.380200043</v>
      </c>
      <c r="D29" s="714">
        <v>3883149204.9128489</v>
      </c>
      <c r="E29" s="714">
        <v>75855128.630800754</v>
      </c>
      <c r="F29" s="714"/>
      <c r="G29" s="714">
        <v>3165488.9900000007</v>
      </c>
      <c r="H29" s="717">
        <f t="shared" si="0"/>
        <v>3863358470.6622481</v>
      </c>
      <c r="I29" s="382"/>
      <c r="J29" s="718"/>
    </row>
    <row r="30" spans="1:10">
      <c r="A30" s="475">
        <v>24</v>
      </c>
      <c r="B30" s="490" t="s">
        <v>540</v>
      </c>
      <c r="C30" s="714">
        <v>18600759.882300004</v>
      </c>
      <c r="D30" s="714">
        <v>1059618400.995546</v>
      </c>
      <c r="E30" s="714">
        <v>26663443.159700014</v>
      </c>
      <c r="F30" s="714"/>
      <c r="G30" s="714">
        <v>7765620.270000007</v>
      </c>
      <c r="H30" s="717">
        <f t="shared" si="0"/>
        <v>1051555717.718146</v>
      </c>
      <c r="I30" s="382"/>
      <c r="J30" s="718"/>
    </row>
    <row r="31" spans="1:10">
      <c r="A31" s="475">
        <v>25</v>
      </c>
      <c r="B31" s="490" t="s">
        <v>541</v>
      </c>
      <c r="C31" s="714">
        <v>37082125.722400017</v>
      </c>
      <c r="D31" s="714">
        <v>2513045102.8104954</v>
      </c>
      <c r="E31" s="714">
        <v>66791625.923299998</v>
      </c>
      <c r="F31" s="714"/>
      <c r="G31" s="714">
        <v>13032.26</v>
      </c>
      <c r="H31" s="717">
        <f t="shared" si="0"/>
        <v>2483335602.6095958</v>
      </c>
      <c r="I31" s="382"/>
      <c r="J31" s="718"/>
    </row>
    <row r="32" spans="1:10">
      <c r="A32" s="475">
        <v>26</v>
      </c>
      <c r="B32" s="490" t="s">
        <v>542</v>
      </c>
      <c r="C32" s="714">
        <v>21113903.572000328</v>
      </c>
      <c r="D32" s="714">
        <v>717355000.28759992</v>
      </c>
      <c r="E32" s="714">
        <v>16594166.079600314</v>
      </c>
      <c r="F32" s="714"/>
      <c r="G32" s="714">
        <v>35959838.270000018</v>
      </c>
      <c r="H32" s="717">
        <f t="shared" si="0"/>
        <v>721874737.77999997</v>
      </c>
      <c r="I32" s="382"/>
      <c r="J32" s="718"/>
    </row>
    <row r="33" spans="1:10">
      <c r="A33" s="475">
        <v>27</v>
      </c>
      <c r="B33" s="476" t="s">
        <v>99</v>
      </c>
      <c r="C33" s="714">
        <v>20264130.101</v>
      </c>
      <c r="D33" s="714">
        <v>2419879043.7098279</v>
      </c>
      <c r="E33" s="714">
        <v>21702678.281388082</v>
      </c>
      <c r="F33" s="714"/>
      <c r="G33" s="714">
        <v>514767.65</v>
      </c>
      <c r="H33" s="717">
        <f t="shared" si="0"/>
        <v>2418440495.5294394</v>
      </c>
      <c r="I33" s="382"/>
      <c r="J33" s="718"/>
    </row>
    <row r="34" spans="1:10">
      <c r="A34" s="475">
        <v>28</v>
      </c>
      <c r="B34" s="489" t="s">
        <v>66</v>
      </c>
      <c r="C34" s="715">
        <f>SUM(C7:C33)</f>
        <v>400647538.30664641</v>
      </c>
      <c r="D34" s="715">
        <f>SUM(D7:D33)</f>
        <v>27520089989.27153</v>
      </c>
      <c r="E34" s="715">
        <f>SUM(E7:E33)</f>
        <v>356170683.67178923</v>
      </c>
      <c r="F34" s="715">
        <f>SUM(F7:F33)</f>
        <v>0</v>
      </c>
      <c r="G34" s="715">
        <f>SUM(G7:G33)</f>
        <v>55585736.780000024</v>
      </c>
      <c r="H34" s="717">
        <f t="shared" si="0"/>
        <v>27564566843.906387</v>
      </c>
      <c r="I34" s="382"/>
      <c r="J34" s="718"/>
    </row>
    <row r="35" spans="1:10">
      <c r="A35" s="382"/>
      <c r="B35" s="382"/>
      <c r="C35" s="382"/>
      <c r="D35" s="382"/>
      <c r="E35" s="382"/>
      <c r="F35" s="382"/>
      <c r="G35" s="382"/>
      <c r="H35" s="382"/>
      <c r="I35" s="382"/>
    </row>
    <row r="36" spans="1:10">
      <c r="A36" s="382"/>
      <c r="B36" s="383"/>
      <c r="C36" s="382"/>
      <c r="D36" s="382"/>
      <c r="E36" s="382"/>
      <c r="F36" s="382"/>
      <c r="G36" s="382"/>
      <c r="H36" s="382"/>
      <c r="I36" s="382"/>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9.9978637043366805E-2"/>
  </sheetPr>
  <dimension ref="A1:XFD15"/>
  <sheetViews>
    <sheetView showGridLines="0" zoomScale="85" zoomScaleNormal="85" workbookViewId="0"/>
  </sheetViews>
  <sheetFormatPr defaultColWidth="9.21875" defaultRowHeight="12"/>
  <cols>
    <col min="1" max="1" width="11.77734375" style="375" bestFit="1" customWidth="1"/>
    <col min="2" max="2" width="108" style="375" bestFit="1" customWidth="1"/>
    <col min="3" max="3" width="35.5546875" style="375" customWidth="1"/>
    <col min="4" max="4" width="38.44140625" style="381" customWidth="1"/>
    <col min="5" max="16384" width="9.21875" style="375"/>
  </cols>
  <sheetData>
    <row r="1" spans="1:4 16384:16384" ht="13.8">
      <c r="A1" s="374" t="s">
        <v>108</v>
      </c>
      <c r="B1" s="300" t="str">
        <f>Info!C2</f>
        <v>სს თიბისი ბანკი</v>
      </c>
      <c r="D1" s="375"/>
    </row>
    <row r="2" spans="1:4 16384:16384">
      <c r="A2" s="376" t="s">
        <v>109</v>
      </c>
      <c r="B2" s="378">
        <f>'1. key ratios'!B2</f>
        <v>45107</v>
      </c>
      <c r="D2" s="375"/>
    </row>
    <row r="3" spans="1:4 16384:16384">
      <c r="A3" s="377" t="s">
        <v>543</v>
      </c>
      <c r="D3" s="375"/>
    </row>
    <row r="5" spans="1:4 16384:16384">
      <c r="A5" s="839" t="s">
        <v>880</v>
      </c>
      <c r="B5" s="839"/>
      <c r="C5" s="499" t="s">
        <v>562</v>
      </c>
      <c r="D5" s="499" t="s">
        <v>879</v>
      </c>
    </row>
    <row r="6" spans="1:4 16384:16384">
      <c r="A6" s="498">
        <v>1</v>
      </c>
      <c r="B6" s="491" t="s">
        <v>878</v>
      </c>
      <c r="C6" s="719">
        <v>346825315.14882296</v>
      </c>
      <c r="D6" s="719">
        <v>3464978.5452000005</v>
      </c>
      <c r="XFD6" s="493"/>
    </row>
    <row r="7" spans="1:4 16384:16384">
      <c r="A7" s="495">
        <v>2</v>
      </c>
      <c r="B7" s="491" t="s">
        <v>877</v>
      </c>
      <c r="C7" s="719">
        <v>186409562.69534343</v>
      </c>
      <c r="D7" s="719">
        <v>337398.97366073343</v>
      </c>
    </row>
    <row r="8" spans="1:4 16384:16384">
      <c r="A8" s="497">
        <v>2.1</v>
      </c>
      <c r="B8" s="496" t="s">
        <v>876</v>
      </c>
      <c r="C8" s="719">
        <v>70871169.254030734</v>
      </c>
      <c r="D8" s="719">
        <v>223900.82362006212</v>
      </c>
    </row>
    <row r="9" spans="1:4 16384:16384">
      <c r="A9" s="497">
        <v>2.2000000000000002</v>
      </c>
      <c r="B9" s="496" t="s">
        <v>875</v>
      </c>
      <c r="C9" s="719">
        <v>115538393.4413127</v>
      </c>
      <c r="D9" s="719">
        <v>113498.1500406713</v>
      </c>
    </row>
    <row r="10" spans="1:4 16384:16384">
      <c r="A10" s="498">
        <v>3</v>
      </c>
      <c r="B10" s="491" t="s">
        <v>874</v>
      </c>
      <c r="C10" s="719">
        <v>204011923.75731033</v>
      </c>
      <c r="D10" s="719">
        <v>474517.2914330886</v>
      </c>
    </row>
    <row r="11" spans="1:4 16384:16384">
      <c r="A11" s="497">
        <v>3.1</v>
      </c>
      <c r="B11" s="496" t="s">
        <v>544</v>
      </c>
      <c r="C11" s="719">
        <v>44012684.002100006</v>
      </c>
      <c r="D11" s="719">
        <v>0</v>
      </c>
    </row>
    <row r="12" spans="1:4 16384:16384">
      <c r="A12" s="497">
        <v>3.2</v>
      </c>
      <c r="B12" s="496" t="s">
        <v>873</v>
      </c>
      <c r="C12" s="719">
        <v>40197793.896749094</v>
      </c>
      <c r="D12" s="719">
        <v>169079.56028756747</v>
      </c>
    </row>
    <row r="13" spans="1:4 16384:16384">
      <c r="A13" s="497">
        <v>3.3</v>
      </c>
      <c r="B13" s="496" t="s">
        <v>872</v>
      </c>
      <c r="C13" s="719">
        <v>119801445.85846123</v>
      </c>
      <c r="D13" s="719">
        <v>305437.7311455211</v>
      </c>
    </row>
    <row r="14" spans="1:4 16384:16384">
      <c r="A14" s="495">
        <v>4</v>
      </c>
      <c r="B14" s="494" t="s">
        <v>871</v>
      </c>
      <c r="C14" s="719">
        <v>1592914.6580527618</v>
      </c>
      <c r="D14" s="719">
        <v>5276.4819723538549</v>
      </c>
    </row>
    <row r="15" spans="1:4 16384:16384">
      <c r="A15" s="492">
        <v>5</v>
      </c>
      <c r="B15" s="491" t="s">
        <v>870</v>
      </c>
      <c r="C15" s="720">
        <v>330815868.74490881</v>
      </c>
      <c r="D15" s="720">
        <v>3333136.7093999996</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9.9978637043366805E-2"/>
  </sheetPr>
  <dimension ref="A1:D23"/>
  <sheetViews>
    <sheetView showGridLines="0" zoomScale="70" zoomScaleNormal="70" workbookViewId="0"/>
  </sheetViews>
  <sheetFormatPr defaultColWidth="9.21875" defaultRowHeight="12"/>
  <cols>
    <col min="1" max="1" width="11.77734375" style="486" bestFit="1" customWidth="1"/>
    <col min="2" max="2" width="128.88671875" style="486" bestFit="1" customWidth="1"/>
    <col min="3" max="3" width="37" style="486" customWidth="1"/>
    <col min="4" max="4" width="50.5546875" style="486" customWidth="1"/>
    <col min="5" max="16384" width="9.21875" style="486"/>
  </cols>
  <sheetData>
    <row r="1" spans="1:4" ht="13.8">
      <c r="A1" s="374" t="s">
        <v>108</v>
      </c>
      <c r="B1" s="300" t="str">
        <f>Info!C2</f>
        <v>სს თიბისი ბანკი</v>
      </c>
    </row>
    <row r="2" spans="1:4">
      <c r="A2" s="376" t="s">
        <v>109</v>
      </c>
      <c r="B2" s="378">
        <f>'1. key ratios'!B2</f>
        <v>45107</v>
      </c>
    </row>
    <row r="3" spans="1:4">
      <c r="A3" s="377" t="s">
        <v>545</v>
      </c>
    </row>
    <row r="4" spans="1:4">
      <c r="A4" s="377"/>
    </row>
    <row r="5" spans="1:4" ht="15" customHeight="1">
      <c r="A5" s="840" t="s">
        <v>546</v>
      </c>
      <c r="B5" s="841"/>
      <c r="C5" s="844" t="s">
        <v>547</v>
      </c>
      <c r="D5" s="844" t="s">
        <v>548</v>
      </c>
    </row>
    <row r="6" spans="1:4">
      <c r="A6" s="842"/>
      <c r="B6" s="843"/>
      <c r="C6" s="844"/>
      <c r="D6" s="844"/>
    </row>
    <row r="7" spans="1:4">
      <c r="A7" s="489">
        <v>1</v>
      </c>
      <c r="B7" s="479" t="s">
        <v>549</v>
      </c>
      <c r="C7" s="714">
        <v>379021929.23580003</v>
      </c>
      <c r="D7" s="721"/>
    </row>
    <row r="8" spans="1:4">
      <c r="A8" s="476">
        <v>2</v>
      </c>
      <c r="B8" s="476" t="s">
        <v>550</v>
      </c>
      <c r="C8" s="714">
        <v>102416029.604035</v>
      </c>
      <c r="D8" s="721"/>
    </row>
    <row r="9" spans="1:4">
      <c r="A9" s="476">
        <v>3</v>
      </c>
      <c r="B9" s="502" t="s">
        <v>551</v>
      </c>
      <c r="C9" s="714">
        <v>3530416.19328494</v>
      </c>
      <c r="D9" s="721"/>
    </row>
    <row r="10" spans="1:4">
      <c r="A10" s="476">
        <v>4</v>
      </c>
      <c r="B10" s="476" t="s">
        <v>552</v>
      </c>
      <c r="C10" s="714">
        <f>SUM(C11:C17)</f>
        <v>104590830.12233642</v>
      </c>
      <c r="D10" s="721"/>
    </row>
    <row r="11" spans="1:4">
      <c r="A11" s="476">
        <v>5</v>
      </c>
      <c r="B11" s="501" t="s">
        <v>881</v>
      </c>
      <c r="C11" s="714">
        <v>11015614.1366548</v>
      </c>
      <c r="D11" s="721"/>
    </row>
    <row r="12" spans="1:4">
      <c r="A12" s="476">
        <v>6</v>
      </c>
      <c r="B12" s="501" t="s">
        <v>553</v>
      </c>
      <c r="C12" s="714">
        <v>37964049.455476291</v>
      </c>
      <c r="D12" s="721"/>
    </row>
    <row r="13" spans="1:4">
      <c r="A13" s="476">
        <v>7</v>
      </c>
      <c r="B13" s="501" t="s">
        <v>556</v>
      </c>
      <c r="C13" s="714">
        <v>30678662.300205301</v>
      </c>
      <c r="D13" s="721"/>
    </row>
    <row r="14" spans="1:4">
      <c r="A14" s="476">
        <v>8</v>
      </c>
      <c r="B14" s="501" t="s">
        <v>554</v>
      </c>
      <c r="C14" s="714">
        <v>24932504.230000012</v>
      </c>
      <c r="D14" s="714"/>
    </row>
    <row r="15" spans="1:4">
      <c r="A15" s="476">
        <v>9</v>
      </c>
      <c r="B15" s="501" t="s">
        <v>555</v>
      </c>
      <c r="C15" s="714">
        <v>0</v>
      </c>
      <c r="D15" s="714">
        <v>0</v>
      </c>
    </row>
    <row r="16" spans="1:4">
      <c r="A16" s="476">
        <v>10</v>
      </c>
      <c r="B16" s="501" t="s">
        <v>557</v>
      </c>
      <c r="C16" s="714">
        <v>0</v>
      </c>
      <c r="D16" s="714">
        <v>0</v>
      </c>
    </row>
    <row r="17" spans="1:4">
      <c r="A17" s="476">
        <v>11</v>
      </c>
      <c r="B17" s="501" t="s">
        <v>558</v>
      </c>
      <c r="C17" s="714">
        <v>0</v>
      </c>
      <c r="D17" s="721"/>
    </row>
    <row r="18" spans="1:4">
      <c r="A18" s="489">
        <v>12</v>
      </c>
      <c r="B18" s="500" t="s">
        <v>559</v>
      </c>
      <c r="C18" s="715">
        <f>C7+C8+C9-C10</f>
        <v>380377544.91078353</v>
      </c>
      <c r="D18" s="721"/>
    </row>
    <row r="21" spans="1:4">
      <c r="B21" s="374"/>
    </row>
    <row r="22" spans="1:4">
      <c r="B22" s="376"/>
    </row>
    <row r="23" spans="1:4">
      <c r="B23" s="37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9.9978637043366805E-2"/>
  </sheetPr>
  <dimension ref="A1:AB78"/>
  <sheetViews>
    <sheetView showGridLines="0" zoomScale="70" zoomScaleNormal="70" workbookViewId="0"/>
  </sheetViews>
  <sheetFormatPr defaultColWidth="9.21875" defaultRowHeight="12"/>
  <cols>
    <col min="1" max="1" width="11.77734375" style="486" bestFit="1" customWidth="1"/>
    <col min="2" max="2" width="63.88671875" style="486" customWidth="1"/>
    <col min="3" max="3" width="15.5546875" style="486" customWidth="1"/>
    <col min="4" max="18" width="22.21875" style="486" customWidth="1"/>
    <col min="19" max="19" width="23.21875" style="486" bestFit="1" customWidth="1"/>
    <col min="20" max="26" width="22.21875" style="486" customWidth="1"/>
    <col min="27" max="27" width="23.21875" style="486" bestFit="1" customWidth="1"/>
    <col min="28" max="28" width="20" style="486" customWidth="1"/>
    <col min="29" max="16384" width="9.21875" style="486"/>
  </cols>
  <sheetData>
    <row r="1" spans="1:28" ht="13.8">
      <c r="A1" s="374" t="s">
        <v>108</v>
      </c>
      <c r="B1" s="300" t="str">
        <f>Info!C2</f>
        <v>სს თიბისი ბანკი</v>
      </c>
    </row>
    <row r="2" spans="1:28">
      <c r="A2" s="376" t="s">
        <v>109</v>
      </c>
      <c r="B2" s="378">
        <f>'1. key ratios'!B2</f>
        <v>45107</v>
      </c>
      <c r="C2" s="487"/>
    </row>
    <row r="3" spans="1:28">
      <c r="A3" s="377" t="s">
        <v>560</v>
      </c>
    </row>
    <row r="5" spans="1:28" ht="15" customHeight="1">
      <c r="A5" s="845" t="s">
        <v>894</v>
      </c>
      <c r="B5" s="846"/>
      <c r="C5" s="851" t="s">
        <v>893</v>
      </c>
      <c r="D5" s="852"/>
      <c r="E5" s="852"/>
      <c r="F5" s="852"/>
      <c r="G5" s="852"/>
      <c r="H5" s="852"/>
      <c r="I5" s="852"/>
      <c r="J5" s="852"/>
      <c r="K5" s="852"/>
      <c r="L5" s="852"/>
      <c r="M5" s="852"/>
      <c r="N5" s="852"/>
      <c r="O5" s="852"/>
      <c r="P5" s="852"/>
      <c r="Q5" s="852"/>
      <c r="R5" s="852"/>
      <c r="S5" s="852"/>
      <c r="T5" s="516"/>
      <c r="U5" s="516"/>
      <c r="V5" s="516"/>
      <c r="W5" s="516"/>
      <c r="X5" s="516"/>
      <c r="Y5" s="516"/>
      <c r="Z5" s="516"/>
      <c r="AA5" s="515"/>
      <c r="AB5" s="506"/>
    </row>
    <row r="6" spans="1:28">
      <c r="A6" s="847"/>
      <c r="B6" s="848"/>
      <c r="C6" s="853" t="s">
        <v>66</v>
      </c>
      <c r="D6" s="855" t="s">
        <v>892</v>
      </c>
      <c r="E6" s="855"/>
      <c r="F6" s="855"/>
      <c r="G6" s="855"/>
      <c r="H6" s="856" t="s">
        <v>891</v>
      </c>
      <c r="I6" s="857"/>
      <c r="J6" s="857"/>
      <c r="K6" s="858"/>
      <c r="L6" s="514"/>
      <c r="M6" s="859" t="s">
        <v>890</v>
      </c>
      <c r="N6" s="859"/>
      <c r="O6" s="859"/>
      <c r="P6" s="859"/>
      <c r="Q6" s="859"/>
      <c r="R6" s="859"/>
      <c r="S6" s="835"/>
      <c r="T6" s="513"/>
      <c r="U6" s="838" t="s">
        <v>889</v>
      </c>
      <c r="V6" s="838"/>
      <c r="W6" s="838"/>
      <c r="X6" s="838"/>
      <c r="Y6" s="838"/>
      <c r="Z6" s="838"/>
      <c r="AA6" s="836"/>
      <c r="AB6" s="512"/>
    </row>
    <row r="7" spans="1:28" ht="24">
      <c r="A7" s="849"/>
      <c r="B7" s="850"/>
      <c r="C7" s="854"/>
      <c r="D7" s="511"/>
      <c r="E7" s="507" t="s">
        <v>561</v>
      </c>
      <c r="F7" s="483" t="s">
        <v>887</v>
      </c>
      <c r="G7" s="483" t="s">
        <v>888</v>
      </c>
      <c r="H7" s="510"/>
      <c r="I7" s="507" t="s">
        <v>561</v>
      </c>
      <c r="J7" s="483" t="s">
        <v>887</v>
      </c>
      <c r="K7" s="483" t="s">
        <v>888</v>
      </c>
      <c r="L7" s="509"/>
      <c r="M7" s="507" t="s">
        <v>561</v>
      </c>
      <c r="N7" s="483" t="s">
        <v>887</v>
      </c>
      <c r="O7" s="483" t="s">
        <v>886</v>
      </c>
      <c r="P7" s="483" t="s">
        <v>885</v>
      </c>
      <c r="Q7" s="483" t="s">
        <v>884</v>
      </c>
      <c r="R7" s="483" t="s">
        <v>883</v>
      </c>
      <c r="S7" s="483" t="s">
        <v>882</v>
      </c>
      <c r="T7" s="508"/>
      <c r="U7" s="507" t="s">
        <v>561</v>
      </c>
      <c r="V7" s="483" t="s">
        <v>887</v>
      </c>
      <c r="W7" s="483" t="s">
        <v>886</v>
      </c>
      <c r="X7" s="483" t="s">
        <v>885</v>
      </c>
      <c r="Y7" s="483" t="s">
        <v>884</v>
      </c>
      <c r="Z7" s="483" t="s">
        <v>883</v>
      </c>
      <c r="AA7" s="483" t="s">
        <v>882</v>
      </c>
      <c r="AB7" s="506"/>
    </row>
    <row r="8" spans="1:28">
      <c r="A8" s="505">
        <v>1</v>
      </c>
      <c r="B8" s="479" t="s">
        <v>562</v>
      </c>
      <c r="C8" s="715">
        <v>18824420380.991936</v>
      </c>
      <c r="D8" s="715">
        <v>17194266923.182549</v>
      </c>
      <c r="E8" s="715">
        <v>267087190.42745</v>
      </c>
      <c r="F8" s="715">
        <v>1362852.99</v>
      </c>
      <c r="G8" s="715">
        <v>0</v>
      </c>
      <c r="H8" s="715">
        <v>1249775912.4318056</v>
      </c>
      <c r="I8" s="715">
        <v>169949349.74290603</v>
      </c>
      <c r="J8" s="715">
        <v>192842583.48695397</v>
      </c>
      <c r="K8" s="715">
        <v>0</v>
      </c>
      <c r="L8" s="715">
        <v>380159092.18407196</v>
      </c>
      <c r="M8" s="715">
        <v>52812297.979956992</v>
      </c>
      <c r="N8" s="715">
        <v>45807659.872951001</v>
      </c>
      <c r="O8" s="715">
        <v>84737847.183370009</v>
      </c>
      <c r="P8" s="715">
        <v>25468213.983557999</v>
      </c>
      <c r="Q8" s="715">
        <v>68393903.434476003</v>
      </c>
      <c r="R8" s="715">
        <v>33701707.952053003</v>
      </c>
      <c r="S8" s="715">
        <v>3462488.8992280005</v>
      </c>
      <c r="T8" s="715">
        <v>218453.19351099999</v>
      </c>
      <c r="U8" s="715">
        <v>0</v>
      </c>
      <c r="V8" s="715">
        <v>2702.76316</v>
      </c>
      <c r="W8" s="715">
        <v>873.84061399999996</v>
      </c>
      <c r="X8" s="715">
        <v>0</v>
      </c>
      <c r="Y8" s="715">
        <v>0</v>
      </c>
      <c r="Z8" s="715">
        <v>203601.03650799999</v>
      </c>
      <c r="AA8" s="715">
        <v>0</v>
      </c>
      <c r="AB8" s="503"/>
    </row>
    <row r="9" spans="1:28">
      <c r="A9" s="475">
        <v>1.1000000000000001</v>
      </c>
      <c r="B9" s="504" t="s">
        <v>563</v>
      </c>
      <c r="C9" s="724">
        <v>0</v>
      </c>
      <c r="D9" s="724">
        <v>0</v>
      </c>
      <c r="E9" s="724">
        <v>0</v>
      </c>
      <c r="F9" s="724">
        <v>0</v>
      </c>
      <c r="G9" s="724">
        <v>0</v>
      </c>
      <c r="H9" s="724">
        <v>0</v>
      </c>
      <c r="I9" s="724">
        <v>0</v>
      </c>
      <c r="J9" s="724">
        <v>0</v>
      </c>
      <c r="K9" s="724">
        <v>0</v>
      </c>
      <c r="L9" s="724">
        <v>0</v>
      </c>
      <c r="M9" s="724">
        <v>0</v>
      </c>
      <c r="N9" s="724">
        <v>0</v>
      </c>
      <c r="O9" s="724">
        <v>0</v>
      </c>
      <c r="P9" s="724">
        <v>0</v>
      </c>
      <c r="Q9" s="724">
        <v>0</v>
      </c>
      <c r="R9" s="724">
        <v>0</v>
      </c>
      <c r="S9" s="724">
        <v>0</v>
      </c>
      <c r="T9" s="724">
        <v>0</v>
      </c>
      <c r="U9" s="724">
        <v>0</v>
      </c>
      <c r="V9" s="724">
        <v>0</v>
      </c>
      <c r="W9" s="724">
        <v>0</v>
      </c>
      <c r="X9" s="724">
        <v>0</v>
      </c>
      <c r="Y9" s="724">
        <v>0</v>
      </c>
      <c r="Z9" s="724">
        <v>0</v>
      </c>
      <c r="AA9" s="724">
        <v>0</v>
      </c>
      <c r="AB9" s="503"/>
    </row>
    <row r="10" spans="1:28">
      <c r="A10" s="475">
        <v>1.2</v>
      </c>
      <c r="B10" s="504" t="s">
        <v>564</v>
      </c>
      <c r="C10" s="724">
        <v>0</v>
      </c>
      <c r="D10" s="724">
        <v>0</v>
      </c>
      <c r="E10" s="724">
        <v>0</v>
      </c>
      <c r="F10" s="724">
        <v>0</v>
      </c>
      <c r="G10" s="724">
        <v>0</v>
      </c>
      <c r="H10" s="724">
        <v>0</v>
      </c>
      <c r="I10" s="724">
        <v>0</v>
      </c>
      <c r="J10" s="724">
        <v>0</v>
      </c>
      <c r="K10" s="724">
        <v>0</v>
      </c>
      <c r="L10" s="724">
        <v>0</v>
      </c>
      <c r="M10" s="724">
        <v>0</v>
      </c>
      <c r="N10" s="724">
        <v>0</v>
      </c>
      <c r="O10" s="724">
        <v>0</v>
      </c>
      <c r="P10" s="724">
        <v>0</v>
      </c>
      <c r="Q10" s="724">
        <v>0</v>
      </c>
      <c r="R10" s="724">
        <v>0</v>
      </c>
      <c r="S10" s="724">
        <v>0</v>
      </c>
      <c r="T10" s="724">
        <v>0</v>
      </c>
      <c r="U10" s="724">
        <v>0</v>
      </c>
      <c r="V10" s="724">
        <v>0</v>
      </c>
      <c r="W10" s="724">
        <v>0</v>
      </c>
      <c r="X10" s="724">
        <v>0</v>
      </c>
      <c r="Y10" s="724">
        <v>0</v>
      </c>
      <c r="Z10" s="724">
        <v>0</v>
      </c>
      <c r="AA10" s="724">
        <v>0</v>
      </c>
      <c r="AB10" s="503"/>
    </row>
    <row r="11" spans="1:28">
      <c r="A11" s="475">
        <v>1.3</v>
      </c>
      <c r="B11" s="504" t="s">
        <v>565</v>
      </c>
      <c r="C11" s="724">
        <v>1815331.7463700001</v>
      </c>
      <c r="D11" s="724">
        <v>1815331.7463700001</v>
      </c>
      <c r="E11" s="724">
        <v>0</v>
      </c>
      <c r="F11" s="724">
        <v>0</v>
      </c>
      <c r="G11" s="724">
        <v>0</v>
      </c>
      <c r="H11" s="724">
        <v>0</v>
      </c>
      <c r="I11" s="724">
        <v>0</v>
      </c>
      <c r="J11" s="724">
        <v>0</v>
      </c>
      <c r="K11" s="724">
        <v>0</v>
      </c>
      <c r="L11" s="724">
        <v>0</v>
      </c>
      <c r="M11" s="724">
        <v>0</v>
      </c>
      <c r="N11" s="724">
        <v>0</v>
      </c>
      <c r="O11" s="724">
        <v>0</v>
      </c>
      <c r="P11" s="724">
        <v>0</v>
      </c>
      <c r="Q11" s="724">
        <v>0</v>
      </c>
      <c r="R11" s="724">
        <v>0</v>
      </c>
      <c r="S11" s="724">
        <v>0</v>
      </c>
      <c r="T11" s="724">
        <v>0</v>
      </c>
      <c r="U11" s="724">
        <v>0</v>
      </c>
      <c r="V11" s="724">
        <v>0</v>
      </c>
      <c r="W11" s="724">
        <v>0</v>
      </c>
      <c r="X11" s="724">
        <v>0</v>
      </c>
      <c r="Y11" s="724">
        <v>0</v>
      </c>
      <c r="Z11" s="724">
        <v>0</v>
      </c>
      <c r="AA11" s="724">
        <v>0</v>
      </c>
      <c r="AB11" s="503"/>
    </row>
    <row r="12" spans="1:28">
      <c r="A12" s="475">
        <v>1.4</v>
      </c>
      <c r="B12" s="504" t="s">
        <v>566</v>
      </c>
      <c r="C12" s="724">
        <v>241603321.64668098</v>
      </c>
      <c r="D12" s="724">
        <v>240725310.94270399</v>
      </c>
      <c r="E12" s="724">
        <v>0</v>
      </c>
      <c r="F12" s="724">
        <v>0</v>
      </c>
      <c r="G12" s="724">
        <v>0</v>
      </c>
      <c r="H12" s="724">
        <v>22363.279261</v>
      </c>
      <c r="I12" s="724">
        <v>0</v>
      </c>
      <c r="J12" s="724">
        <v>0</v>
      </c>
      <c r="K12" s="724">
        <v>0</v>
      </c>
      <c r="L12" s="724">
        <v>855647.42471599998</v>
      </c>
      <c r="M12" s="724">
        <v>0</v>
      </c>
      <c r="N12" s="724">
        <v>0</v>
      </c>
      <c r="O12" s="724">
        <v>0</v>
      </c>
      <c r="P12" s="724">
        <v>0</v>
      </c>
      <c r="Q12" s="724">
        <v>0</v>
      </c>
      <c r="R12" s="724">
        <v>706732.60079900001</v>
      </c>
      <c r="S12" s="724">
        <v>148914.823917</v>
      </c>
      <c r="T12" s="724">
        <v>0</v>
      </c>
      <c r="U12" s="724">
        <v>0</v>
      </c>
      <c r="V12" s="724">
        <v>0</v>
      </c>
      <c r="W12" s="724">
        <v>0</v>
      </c>
      <c r="X12" s="724">
        <v>0</v>
      </c>
      <c r="Y12" s="724">
        <v>0</v>
      </c>
      <c r="Z12" s="724">
        <v>0</v>
      </c>
      <c r="AA12" s="724">
        <v>0</v>
      </c>
      <c r="AB12" s="503"/>
    </row>
    <row r="13" spans="1:28">
      <c r="A13" s="475">
        <v>1.5</v>
      </c>
      <c r="B13" s="504" t="s">
        <v>567</v>
      </c>
      <c r="C13" s="724">
        <v>9021874781.613636</v>
      </c>
      <c r="D13" s="724">
        <v>8376653416.4046288</v>
      </c>
      <c r="E13" s="724">
        <v>210410129.98313001</v>
      </c>
      <c r="F13" s="724">
        <v>1362852.99</v>
      </c>
      <c r="G13" s="724">
        <v>0</v>
      </c>
      <c r="H13" s="724">
        <v>442189690.31140792</v>
      </c>
      <c r="I13" s="724">
        <v>47807748.916757002</v>
      </c>
      <c r="J13" s="724">
        <v>99119117.375364006</v>
      </c>
      <c r="K13" s="724">
        <v>0</v>
      </c>
      <c r="L13" s="724">
        <v>202828073.86109209</v>
      </c>
      <c r="M13" s="724">
        <v>36181051.492413998</v>
      </c>
      <c r="N13" s="724">
        <v>16236434.396179</v>
      </c>
      <c r="O13" s="724">
        <v>33752715.267716005</v>
      </c>
      <c r="P13" s="724">
        <v>11894501.858739998</v>
      </c>
      <c r="Q13" s="724">
        <v>47828472.289421007</v>
      </c>
      <c r="R13" s="724">
        <v>19683299.863738999</v>
      </c>
      <c r="S13" s="724">
        <v>3100273.0107070003</v>
      </c>
      <c r="T13" s="724">
        <v>203601.03650799999</v>
      </c>
      <c r="U13" s="724">
        <v>0</v>
      </c>
      <c r="V13" s="724">
        <v>0</v>
      </c>
      <c r="W13" s="724">
        <v>0</v>
      </c>
      <c r="X13" s="724">
        <v>0</v>
      </c>
      <c r="Y13" s="724">
        <v>0</v>
      </c>
      <c r="Z13" s="724">
        <v>203601.03650799999</v>
      </c>
      <c r="AA13" s="724">
        <v>0</v>
      </c>
      <c r="AB13" s="503"/>
    </row>
    <row r="14" spans="1:28">
      <c r="A14" s="475">
        <v>1.6</v>
      </c>
      <c r="B14" s="504" t="s">
        <v>568</v>
      </c>
      <c r="C14" s="724">
        <v>9559126945.9852486</v>
      </c>
      <c r="D14" s="724">
        <v>8575072864.0888443</v>
      </c>
      <c r="E14" s="724">
        <v>56677060.444320008</v>
      </c>
      <c r="F14" s="724">
        <v>0</v>
      </c>
      <c r="G14" s="724">
        <v>0</v>
      </c>
      <c r="H14" s="724">
        <v>807563858.84113669</v>
      </c>
      <c r="I14" s="724">
        <v>122141600.82614902</v>
      </c>
      <c r="J14" s="724">
        <v>93723466.111589953</v>
      </c>
      <c r="K14" s="724">
        <v>0</v>
      </c>
      <c r="L14" s="724">
        <v>176475370.89826387</v>
      </c>
      <c r="M14" s="724">
        <v>16631246.487542996</v>
      </c>
      <c r="N14" s="724">
        <v>29571225.476771999</v>
      </c>
      <c r="O14" s="724">
        <v>50985131.915654004</v>
      </c>
      <c r="P14" s="724">
        <v>13573712.124817999</v>
      </c>
      <c r="Q14" s="724">
        <v>20565431.145055</v>
      </c>
      <c r="R14" s="724">
        <v>13311675.487515001</v>
      </c>
      <c r="S14" s="724">
        <v>213301.06460400001</v>
      </c>
      <c r="T14" s="724">
        <v>14852.157003</v>
      </c>
      <c r="U14" s="724">
        <v>0</v>
      </c>
      <c r="V14" s="724">
        <v>2702.76316</v>
      </c>
      <c r="W14" s="724">
        <v>873.84061399999996</v>
      </c>
      <c r="X14" s="724">
        <v>0</v>
      </c>
      <c r="Y14" s="724">
        <v>0</v>
      </c>
      <c r="Z14" s="724">
        <v>0</v>
      </c>
      <c r="AA14" s="724">
        <v>0</v>
      </c>
      <c r="AB14" s="503"/>
    </row>
    <row r="15" spans="1:28">
      <c r="A15" s="505">
        <v>2</v>
      </c>
      <c r="B15" s="489" t="s">
        <v>569</v>
      </c>
      <c r="C15" s="715">
        <v>2969846166.2958088</v>
      </c>
      <c r="D15" s="715">
        <v>2969846166.2958088</v>
      </c>
      <c r="E15" s="715">
        <v>0</v>
      </c>
      <c r="F15" s="715">
        <v>0</v>
      </c>
      <c r="G15" s="715">
        <v>0</v>
      </c>
      <c r="H15" s="715">
        <v>0</v>
      </c>
      <c r="I15" s="715">
        <v>0</v>
      </c>
      <c r="J15" s="715">
        <v>0</v>
      </c>
      <c r="K15" s="715">
        <v>0</v>
      </c>
      <c r="L15" s="715">
        <v>0</v>
      </c>
      <c r="M15" s="715">
        <v>0</v>
      </c>
      <c r="N15" s="715">
        <v>0</v>
      </c>
      <c r="O15" s="715">
        <v>0</v>
      </c>
      <c r="P15" s="715">
        <v>0</v>
      </c>
      <c r="Q15" s="715">
        <v>0</v>
      </c>
      <c r="R15" s="715">
        <v>0</v>
      </c>
      <c r="S15" s="715">
        <v>0</v>
      </c>
      <c r="T15" s="715">
        <v>0</v>
      </c>
      <c r="U15" s="715">
        <v>0</v>
      </c>
      <c r="V15" s="715">
        <v>0</v>
      </c>
      <c r="W15" s="715">
        <v>0</v>
      </c>
      <c r="X15" s="715">
        <v>0</v>
      </c>
      <c r="Y15" s="715">
        <v>0</v>
      </c>
      <c r="Z15" s="715">
        <v>0</v>
      </c>
      <c r="AA15" s="715">
        <v>0</v>
      </c>
      <c r="AB15" s="503"/>
    </row>
    <row r="16" spans="1:28">
      <c r="A16" s="475">
        <v>2.1</v>
      </c>
      <c r="B16" s="504" t="s">
        <v>563</v>
      </c>
      <c r="C16" s="715">
        <v>0</v>
      </c>
      <c r="D16" s="715">
        <v>0</v>
      </c>
      <c r="E16" s="715">
        <v>0</v>
      </c>
      <c r="F16" s="715">
        <v>0</v>
      </c>
      <c r="G16" s="715">
        <v>0</v>
      </c>
      <c r="H16" s="715">
        <v>0</v>
      </c>
      <c r="I16" s="715">
        <v>0</v>
      </c>
      <c r="J16" s="715">
        <v>0</v>
      </c>
      <c r="K16" s="715">
        <v>0</v>
      </c>
      <c r="L16" s="715">
        <v>0</v>
      </c>
      <c r="M16" s="715">
        <v>0</v>
      </c>
      <c r="N16" s="715">
        <v>0</v>
      </c>
      <c r="O16" s="715">
        <v>0</v>
      </c>
      <c r="P16" s="715">
        <v>0</v>
      </c>
      <c r="Q16" s="715">
        <v>0</v>
      </c>
      <c r="R16" s="715">
        <v>0</v>
      </c>
      <c r="S16" s="715">
        <v>0</v>
      </c>
      <c r="T16" s="715">
        <v>0</v>
      </c>
      <c r="U16" s="715">
        <v>0</v>
      </c>
      <c r="V16" s="715">
        <v>0</v>
      </c>
      <c r="W16" s="715">
        <v>0</v>
      </c>
      <c r="X16" s="715">
        <v>0</v>
      </c>
      <c r="Y16" s="715">
        <v>0</v>
      </c>
      <c r="Z16" s="715">
        <v>0</v>
      </c>
      <c r="AA16" s="715">
        <v>0</v>
      </c>
      <c r="AB16" s="503"/>
    </row>
    <row r="17" spans="1:28">
      <c r="A17" s="475">
        <v>2.2000000000000002</v>
      </c>
      <c r="B17" s="504" t="s">
        <v>564</v>
      </c>
      <c r="C17" s="715">
        <v>1632543384.2635877</v>
      </c>
      <c r="D17" s="715">
        <v>1632543384.2635877</v>
      </c>
      <c r="E17" s="715">
        <v>0</v>
      </c>
      <c r="F17" s="715">
        <v>0</v>
      </c>
      <c r="G17" s="715">
        <v>0</v>
      </c>
      <c r="H17" s="715">
        <v>0</v>
      </c>
      <c r="I17" s="715">
        <v>0</v>
      </c>
      <c r="J17" s="715">
        <v>0</v>
      </c>
      <c r="K17" s="715">
        <v>0</v>
      </c>
      <c r="L17" s="715">
        <v>0</v>
      </c>
      <c r="M17" s="715">
        <v>0</v>
      </c>
      <c r="N17" s="715">
        <v>0</v>
      </c>
      <c r="O17" s="715">
        <v>0</v>
      </c>
      <c r="P17" s="715">
        <v>0</v>
      </c>
      <c r="Q17" s="715">
        <v>0</v>
      </c>
      <c r="R17" s="715">
        <v>0</v>
      </c>
      <c r="S17" s="715">
        <v>0</v>
      </c>
      <c r="T17" s="715">
        <v>0</v>
      </c>
      <c r="U17" s="715">
        <v>0</v>
      </c>
      <c r="V17" s="715">
        <v>0</v>
      </c>
      <c r="W17" s="715">
        <v>0</v>
      </c>
      <c r="X17" s="715">
        <v>0</v>
      </c>
      <c r="Y17" s="715">
        <v>0</v>
      </c>
      <c r="Z17" s="715">
        <v>0</v>
      </c>
      <c r="AA17" s="715">
        <v>0</v>
      </c>
      <c r="AB17" s="503"/>
    </row>
    <row r="18" spans="1:28">
      <c r="A18" s="475">
        <v>2.2999999999999998</v>
      </c>
      <c r="B18" s="504" t="s">
        <v>565</v>
      </c>
      <c r="C18" s="714">
        <v>1119919037.3249171</v>
      </c>
      <c r="D18" s="714">
        <v>1119919037.3249171</v>
      </c>
      <c r="E18" s="714">
        <v>0</v>
      </c>
      <c r="F18" s="714">
        <v>0</v>
      </c>
      <c r="G18" s="714">
        <v>0</v>
      </c>
      <c r="H18" s="714">
        <v>0</v>
      </c>
      <c r="I18" s="714">
        <v>0</v>
      </c>
      <c r="J18" s="714">
        <v>0</v>
      </c>
      <c r="K18" s="714">
        <v>0</v>
      </c>
      <c r="L18" s="714">
        <v>0</v>
      </c>
      <c r="M18" s="714">
        <v>0</v>
      </c>
      <c r="N18" s="714">
        <v>0</v>
      </c>
      <c r="O18" s="714">
        <v>0</v>
      </c>
      <c r="P18" s="714">
        <v>0</v>
      </c>
      <c r="Q18" s="714">
        <v>0</v>
      </c>
      <c r="R18" s="714">
        <v>0</v>
      </c>
      <c r="S18" s="714">
        <v>0</v>
      </c>
      <c r="T18" s="714">
        <v>0</v>
      </c>
      <c r="U18" s="714">
        <v>0</v>
      </c>
      <c r="V18" s="714">
        <v>0</v>
      </c>
      <c r="W18" s="714">
        <v>0</v>
      </c>
      <c r="X18" s="714">
        <v>0</v>
      </c>
      <c r="Y18" s="714">
        <v>0</v>
      </c>
      <c r="Z18" s="714">
        <v>0</v>
      </c>
      <c r="AA18" s="714">
        <v>0</v>
      </c>
      <c r="AB18" s="503"/>
    </row>
    <row r="19" spans="1:28">
      <c r="A19" s="475">
        <v>2.4</v>
      </c>
      <c r="B19" s="504" t="s">
        <v>566</v>
      </c>
      <c r="C19" s="714">
        <v>67838325.385340005</v>
      </c>
      <c r="D19" s="714">
        <v>67838325.385340005</v>
      </c>
      <c r="E19" s="714">
        <v>0</v>
      </c>
      <c r="F19" s="714">
        <v>0</v>
      </c>
      <c r="G19" s="714">
        <v>0</v>
      </c>
      <c r="H19" s="714">
        <v>0</v>
      </c>
      <c r="I19" s="714">
        <v>0</v>
      </c>
      <c r="J19" s="714">
        <v>0</v>
      </c>
      <c r="K19" s="714">
        <v>0</v>
      </c>
      <c r="L19" s="714">
        <v>0</v>
      </c>
      <c r="M19" s="714">
        <v>0</v>
      </c>
      <c r="N19" s="714">
        <v>0</v>
      </c>
      <c r="O19" s="714">
        <v>0</v>
      </c>
      <c r="P19" s="714">
        <v>0</v>
      </c>
      <c r="Q19" s="714">
        <v>0</v>
      </c>
      <c r="R19" s="714">
        <v>0</v>
      </c>
      <c r="S19" s="714">
        <v>0</v>
      </c>
      <c r="T19" s="714">
        <v>0</v>
      </c>
      <c r="U19" s="714">
        <v>0</v>
      </c>
      <c r="V19" s="714">
        <v>0</v>
      </c>
      <c r="W19" s="714">
        <v>0</v>
      </c>
      <c r="X19" s="714">
        <v>0</v>
      </c>
      <c r="Y19" s="714">
        <v>0</v>
      </c>
      <c r="Z19" s="714">
        <v>0</v>
      </c>
      <c r="AA19" s="714">
        <v>0</v>
      </c>
      <c r="AB19" s="503"/>
    </row>
    <row r="20" spans="1:28">
      <c r="A20" s="475">
        <v>2.5</v>
      </c>
      <c r="B20" s="504" t="s">
        <v>567</v>
      </c>
      <c r="C20" s="714">
        <v>149545419.321964</v>
      </c>
      <c r="D20" s="714">
        <v>149545419.321964</v>
      </c>
      <c r="E20" s="714">
        <v>0</v>
      </c>
      <c r="F20" s="714">
        <v>0</v>
      </c>
      <c r="G20" s="714">
        <v>0</v>
      </c>
      <c r="H20" s="714">
        <v>0</v>
      </c>
      <c r="I20" s="714">
        <v>0</v>
      </c>
      <c r="J20" s="714">
        <v>0</v>
      </c>
      <c r="K20" s="714">
        <v>0</v>
      </c>
      <c r="L20" s="714">
        <v>0</v>
      </c>
      <c r="M20" s="714">
        <v>0</v>
      </c>
      <c r="N20" s="714">
        <v>0</v>
      </c>
      <c r="O20" s="714">
        <v>0</v>
      </c>
      <c r="P20" s="714">
        <v>0</v>
      </c>
      <c r="Q20" s="714">
        <v>0</v>
      </c>
      <c r="R20" s="714">
        <v>0</v>
      </c>
      <c r="S20" s="714">
        <v>0</v>
      </c>
      <c r="T20" s="714">
        <v>0</v>
      </c>
      <c r="U20" s="714">
        <v>0</v>
      </c>
      <c r="V20" s="714">
        <v>0</v>
      </c>
      <c r="W20" s="714">
        <v>0</v>
      </c>
      <c r="X20" s="714">
        <v>0</v>
      </c>
      <c r="Y20" s="714">
        <v>0</v>
      </c>
      <c r="Z20" s="714">
        <v>0</v>
      </c>
      <c r="AA20" s="714">
        <v>0</v>
      </c>
      <c r="AB20" s="503"/>
    </row>
    <row r="21" spans="1:28">
      <c r="A21" s="475">
        <v>2.6</v>
      </c>
      <c r="B21" s="504" t="s">
        <v>568</v>
      </c>
      <c r="C21" s="714">
        <v>0</v>
      </c>
      <c r="D21" s="714">
        <v>0</v>
      </c>
      <c r="E21" s="714">
        <v>0</v>
      </c>
      <c r="F21" s="714">
        <v>0</v>
      </c>
      <c r="G21" s="714">
        <v>0</v>
      </c>
      <c r="H21" s="714">
        <v>0</v>
      </c>
      <c r="I21" s="714">
        <v>0</v>
      </c>
      <c r="J21" s="714">
        <v>0</v>
      </c>
      <c r="K21" s="714">
        <v>0</v>
      </c>
      <c r="L21" s="714">
        <v>0</v>
      </c>
      <c r="M21" s="714">
        <v>0</v>
      </c>
      <c r="N21" s="714">
        <v>0</v>
      </c>
      <c r="O21" s="714">
        <v>0</v>
      </c>
      <c r="P21" s="714">
        <v>0</v>
      </c>
      <c r="Q21" s="714">
        <v>0</v>
      </c>
      <c r="R21" s="714">
        <v>0</v>
      </c>
      <c r="S21" s="714">
        <v>0</v>
      </c>
      <c r="T21" s="714">
        <v>0</v>
      </c>
      <c r="U21" s="714">
        <v>0</v>
      </c>
      <c r="V21" s="714">
        <v>0</v>
      </c>
      <c r="W21" s="714">
        <v>0</v>
      </c>
      <c r="X21" s="714">
        <v>0</v>
      </c>
      <c r="Y21" s="714">
        <v>0</v>
      </c>
      <c r="Z21" s="714">
        <v>0</v>
      </c>
      <c r="AA21" s="714">
        <v>0</v>
      </c>
      <c r="AB21" s="503"/>
    </row>
    <row r="22" spans="1:28">
      <c r="A22" s="505">
        <v>3</v>
      </c>
      <c r="B22" s="479" t="s">
        <v>570</v>
      </c>
      <c r="C22" s="715">
        <v>3353372856.3733006</v>
      </c>
      <c r="D22" s="715">
        <v>3287983149.466116</v>
      </c>
      <c r="E22" s="722"/>
      <c r="F22" s="722"/>
      <c r="G22" s="722"/>
      <c r="H22" s="715">
        <v>31860550.605198998</v>
      </c>
      <c r="I22" s="722"/>
      <c r="J22" s="722"/>
      <c r="K22" s="722"/>
      <c r="L22" s="715">
        <v>33529156.301986001</v>
      </c>
      <c r="M22" s="722"/>
      <c r="N22" s="722"/>
      <c r="O22" s="722"/>
      <c r="P22" s="722"/>
      <c r="Q22" s="722"/>
      <c r="R22" s="722"/>
      <c r="S22" s="722"/>
      <c r="T22" s="715">
        <v>0</v>
      </c>
      <c r="U22" s="722"/>
      <c r="V22" s="722"/>
      <c r="W22" s="722"/>
      <c r="X22" s="722"/>
      <c r="Y22" s="722"/>
      <c r="Z22" s="722"/>
      <c r="AA22" s="722"/>
      <c r="AB22" s="503"/>
    </row>
    <row r="23" spans="1:28">
      <c r="A23" s="475">
        <v>3.1</v>
      </c>
      <c r="B23" s="504" t="s">
        <v>563</v>
      </c>
      <c r="C23" s="714">
        <v>0</v>
      </c>
      <c r="D23" s="714">
        <v>0</v>
      </c>
      <c r="E23" s="722"/>
      <c r="F23" s="722"/>
      <c r="G23" s="722"/>
      <c r="H23" s="714">
        <v>0</v>
      </c>
      <c r="I23" s="722"/>
      <c r="J23" s="722"/>
      <c r="K23" s="722"/>
      <c r="L23" s="715">
        <v>0</v>
      </c>
      <c r="M23" s="722"/>
      <c r="N23" s="722"/>
      <c r="O23" s="722"/>
      <c r="P23" s="722"/>
      <c r="Q23" s="722"/>
      <c r="R23" s="722"/>
      <c r="S23" s="722"/>
      <c r="T23" s="715">
        <v>0</v>
      </c>
      <c r="U23" s="722"/>
      <c r="V23" s="722"/>
      <c r="W23" s="722"/>
      <c r="X23" s="722"/>
      <c r="Y23" s="722"/>
      <c r="Z23" s="722"/>
      <c r="AA23" s="722"/>
      <c r="AB23" s="503"/>
    </row>
    <row r="24" spans="1:28">
      <c r="A24" s="475">
        <v>3.2</v>
      </c>
      <c r="B24" s="504" t="s">
        <v>564</v>
      </c>
      <c r="C24" s="714">
        <v>0</v>
      </c>
      <c r="D24" s="714">
        <v>0</v>
      </c>
      <c r="E24" s="722"/>
      <c r="F24" s="722"/>
      <c r="G24" s="722"/>
      <c r="H24" s="714">
        <v>0</v>
      </c>
      <c r="I24" s="722"/>
      <c r="J24" s="722"/>
      <c r="K24" s="722"/>
      <c r="L24" s="715">
        <v>0</v>
      </c>
      <c r="M24" s="722"/>
      <c r="N24" s="722"/>
      <c r="O24" s="722"/>
      <c r="P24" s="722"/>
      <c r="Q24" s="722"/>
      <c r="R24" s="722"/>
      <c r="S24" s="722"/>
      <c r="T24" s="715">
        <v>0</v>
      </c>
      <c r="U24" s="722"/>
      <c r="V24" s="722"/>
      <c r="W24" s="722"/>
      <c r="X24" s="722"/>
      <c r="Y24" s="722"/>
      <c r="Z24" s="722"/>
      <c r="AA24" s="722"/>
      <c r="AB24" s="503"/>
    </row>
    <row r="25" spans="1:28">
      <c r="A25" s="475">
        <v>3.3</v>
      </c>
      <c r="B25" s="504" t="s">
        <v>565</v>
      </c>
      <c r="C25" s="714">
        <v>618565848.459849</v>
      </c>
      <c r="D25" s="714">
        <v>618565848.459849</v>
      </c>
      <c r="E25" s="722"/>
      <c r="F25" s="722"/>
      <c r="G25" s="722"/>
      <c r="H25" s="714">
        <v>0</v>
      </c>
      <c r="I25" s="722"/>
      <c r="J25" s="722"/>
      <c r="K25" s="722"/>
      <c r="L25" s="715">
        <v>0</v>
      </c>
      <c r="M25" s="722"/>
      <c r="N25" s="722"/>
      <c r="O25" s="722"/>
      <c r="P25" s="722"/>
      <c r="Q25" s="722"/>
      <c r="R25" s="722"/>
      <c r="S25" s="722"/>
      <c r="T25" s="715">
        <v>0</v>
      </c>
      <c r="U25" s="722"/>
      <c r="V25" s="722"/>
      <c r="W25" s="722"/>
      <c r="X25" s="722"/>
      <c r="Y25" s="722"/>
      <c r="Z25" s="722"/>
      <c r="AA25" s="722"/>
      <c r="AB25" s="503"/>
    </row>
    <row r="26" spans="1:28">
      <c r="A26" s="475">
        <v>3.4</v>
      </c>
      <c r="B26" s="504" t="s">
        <v>566</v>
      </c>
      <c r="C26" s="714">
        <v>27717150.787999999</v>
      </c>
      <c r="D26" s="714">
        <v>27717150.787999999</v>
      </c>
      <c r="E26" s="722"/>
      <c r="F26" s="722"/>
      <c r="G26" s="722"/>
      <c r="H26" s="714">
        <v>0</v>
      </c>
      <c r="I26" s="722"/>
      <c r="J26" s="722"/>
      <c r="K26" s="722"/>
      <c r="L26" s="715">
        <v>0</v>
      </c>
      <c r="M26" s="722"/>
      <c r="N26" s="722"/>
      <c r="O26" s="722"/>
      <c r="P26" s="722"/>
      <c r="Q26" s="722"/>
      <c r="R26" s="722"/>
      <c r="S26" s="722"/>
      <c r="T26" s="715">
        <v>0</v>
      </c>
      <c r="U26" s="722"/>
      <c r="V26" s="722"/>
      <c r="W26" s="722"/>
      <c r="X26" s="722"/>
      <c r="Y26" s="722"/>
      <c r="Z26" s="722"/>
      <c r="AA26" s="722"/>
      <c r="AB26" s="503"/>
    </row>
    <row r="27" spans="1:28">
      <c r="A27" s="475">
        <v>3.5</v>
      </c>
      <c r="B27" s="504" t="s">
        <v>567</v>
      </c>
      <c r="C27" s="714">
        <v>2482686449.7379947</v>
      </c>
      <c r="D27" s="714">
        <v>2427871571.5430498</v>
      </c>
      <c r="E27" s="722"/>
      <c r="F27" s="722"/>
      <c r="G27" s="722"/>
      <c r="H27" s="714">
        <v>24090559.537574999</v>
      </c>
      <c r="I27" s="722"/>
      <c r="J27" s="722"/>
      <c r="K27" s="722"/>
      <c r="L27" s="715">
        <v>30724318.657370001</v>
      </c>
      <c r="M27" s="722"/>
      <c r="N27" s="722"/>
      <c r="O27" s="722"/>
      <c r="P27" s="722"/>
      <c r="Q27" s="722"/>
      <c r="R27" s="722"/>
      <c r="S27" s="722"/>
      <c r="T27" s="715">
        <v>0</v>
      </c>
      <c r="U27" s="722"/>
      <c r="V27" s="722"/>
      <c r="W27" s="722"/>
      <c r="X27" s="722"/>
      <c r="Y27" s="722"/>
      <c r="Z27" s="722"/>
      <c r="AA27" s="722"/>
      <c r="AB27" s="503"/>
    </row>
    <row r="28" spans="1:28">
      <c r="A28" s="475">
        <v>3.6</v>
      </c>
      <c r="B28" s="504" t="s">
        <v>568</v>
      </c>
      <c r="C28" s="714">
        <v>224403407.38745698</v>
      </c>
      <c r="D28" s="714">
        <v>213828578.67521697</v>
      </c>
      <c r="E28" s="722"/>
      <c r="F28" s="722"/>
      <c r="G28" s="722"/>
      <c r="H28" s="714">
        <v>7769991.067623999</v>
      </c>
      <c r="I28" s="722"/>
      <c r="J28" s="722"/>
      <c r="K28" s="722"/>
      <c r="L28" s="715">
        <v>2804837.6446160004</v>
      </c>
      <c r="M28" s="722"/>
      <c r="N28" s="722"/>
      <c r="O28" s="722"/>
      <c r="P28" s="722"/>
      <c r="Q28" s="722"/>
      <c r="R28" s="722"/>
      <c r="S28" s="722"/>
      <c r="T28" s="715">
        <v>0</v>
      </c>
      <c r="U28" s="722"/>
      <c r="V28" s="722"/>
      <c r="W28" s="722"/>
      <c r="X28" s="722"/>
      <c r="Y28" s="722"/>
      <c r="Z28" s="722"/>
      <c r="AA28" s="722"/>
      <c r="AB28" s="503"/>
    </row>
    <row r="50" spans="3:27">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row>
    <row r="51" spans="3:27">
      <c r="C51" s="723"/>
      <c r="D51" s="723"/>
      <c r="E51" s="723"/>
      <c r="F51" s="723"/>
      <c r="G51" s="723"/>
      <c r="H51" s="723"/>
      <c r="I51" s="723"/>
      <c r="J51" s="723"/>
      <c r="K51" s="723"/>
      <c r="L51" s="723"/>
      <c r="M51" s="723"/>
      <c r="N51" s="723"/>
      <c r="O51" s="723"/>
      <c r="P51" s="723"/>
      <c r="Q51" s="723"/>
      <c r="R51" s="723"/>
      <c r="S51" s="723"/>
      <c r="T51" s="723"/>
      <c r="U51" s="723"/>
      <c r="V51" s="723"/>
      <c r="W51" s="723"/>
      <c r="X51" s="723"/>
      <c r="Y51" s="723"/>
      <c r="Z51" s="723"/>
      <c r="AA51" s="723"/>
    </row>
    <row r="52" spans="3:27">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row>
    <row r="53" spans="3:27">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row>
    <row r="54" spans="3:27">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row>
    <row r="55" spans="3:27">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row>
    <row r="56" spans="3:27">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row>
    <row r="57" spans="3:27">
      <c r="C57" s="723"/>
      <c r="D57" s="723"/>
      <c r="E57" s="723"/>
      <c r="F57" s="723"/>
      <c r="G57" s="723"/>
      <c r="H57" s="723"/>
      <c r="I57" s="723"/>
      <c r="J57" s="723"/>
      <c r="K57" s="723"/>
      <c r="L57" s="723"/>
      <c r="M57" s="723"/>
      <c r="N57" s="723"/>
      <c r="O57" s="723"/>
      <c r="P57" s="723"/>
      <c r="Q57" s="723"/>
      <c r="R57" s="723"/>
      <c r="S57" s="723"/>
      <c r="T57" s="723"/>
      <c r="U57" s="723"/>
      <c r="V57" s="723"/>
      <c r="W57" s="723"/>
      <c r="X57" s="723"/>
      <c r="Y57" s="723"/>
      <c r="Z57" s="723"/>
      <c r="AA57" s="723"/>
    </row>
    <row r="58" spans="3:27">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row>
    <row r="59" spans="3:27">
      <c r="C59" s="723"/>
      <c r="D59" s="723"/>
      <c r="E59" s="723"/>
      <c r="F59" s="723"/>
      <c r="G59" s="723"/>
      <c r="H59" s="723"/>
      <c r="I59" s="723"/>
      <c r="J59" s="723"/>
      <c r="K59" s="723"/>
      <c r="L59" s="723"/>
      <c r="M59" s="723"/>
      <c r="N59" s="723"/>
      <c r="O59" s="723"/>
      <c r="P59" s="723"/>
      <c r="Q59" s="723"/>
      <c r="R59" s="723"/>
      <c r="S59" s="723"/>
      <c r="T59" s="723"/>
      <c r="U59" s="723"/>
      <c r="V59" s="723"/>
      <c r="W59" s="723"/>
      <c r="X59" s="723"/>
      <c r="Y59" s="723"/>
      <c r="Z59" s="723"/>
      <c r="AA59" s="723"/>
    </row>
    <row r="60" spans="3:27">
      <c r="C60" s="723"/>
      <c r="D60" s="723"/>
      <c r="E60" s="723"/>
      <c r="F60" s="723"/>
      <c r="G60" s="723"/>
      <c r="H60" s="723"/>
      <c r="I60" s="723"/>
      <c r="J60" s="723"/>
      <c r="K60" s="723"/>
      <c r="L60" s="723"/>
      <c r="M60" s="723"/>
      <c r="N60" s="723"/>
      <c r="O60" s="723"/>
      <c r="P60" s="723"/>
      <c r="Q60" s="723"/>
      <c r="R60" s="723"/>
      <c r="S60" s="723"/>
      <c r="T60" s="723"/>
      <c r="U60" s="723"/>
      <c r="V60" s="723"/>
      <c r="W60" s="723"/>
      <c r="X60" s="723"/>
      <c r="Y60" s="723"/>
      <c r="Z60" s="723"/>
      <c r="AA60" s="723"/>
    </row>
    <row r="61" spans="3:27">
      <c r="C61" s="723"/>
      <c r="D61" s="723"/>
      <c r="E61" s="723"/>
      <c r="F61" s="723"/>
      <c r="G61" s="723"/>
      <c r="H61" s="723"/>
      <c r="I61" s="723"/>
      <c r="J61" s="723"/>
      <c r="K61" s="723"/>
      <c r="L61" s="723"/>
      <c r="M61" s="723"/>
      <c r="N61" s="723"/>
      <c r="O61" s="723"/>
      <c r="P61" s="723"/>
      <c r="Q61" s="723"/>
      <c r="R61" s="723"/>
      <c r="S61" s="723"/>
      <c r="T61" s="723"/>
      <c r="U61" s="723"/>
      <c r="V61" s="723"/>
      <c r="W61" s="723"/>
      <c r="X61" s="723"/>
      <c r="Y61" s="723"/>
      <c r="Z61" s="723"/>
      <c r="AA61" s="723"/>
    </row>
    <row r="62" spans="3:27">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row>
    <row r="63" spans="3:27">
      <c r="C63" s="723"/>
      <c r="D63" s="723"/>
      <c r="E63" s="723"/>
      <c r="F63" s="723"/>
      <c r="G63" s="723"/>
      <c r="H63" s="723"/>
      <c r="I63" s="723"/>
      <c r="J63" s="723"/>
      <c r="K63" s="723"/>
      <c r="L63" s="723"/>
      <c r="M63" s="723"/>
      <c r="N63" s="723"/>
      <c r="O63" s="723"/>
      <c r="P63" s="723"/>
      <c r="Q63" s="723"/>
      <c r="R63" s="723"/>
      <c r="S63" s="723"/>
      <c r="T63" s="723"/>
      <c r="U63" s="723"/>
      <c r="V63" s="723"/>
      <c r="W63" s="723"/>
      <c r="X63" s="723"/>
      <c r="Y63" s="723"/>
      <c r="Z63" s="723"/>
      <c r="AA63" s="723"/>
    </row>
    <row r="64" spans="3:27">
      <c r="C64" s="723"/>
      <c r="D64" s="723"/>
      <c r="E64" s="723"/>
      <c r="F64" s="723"/>
      <c r="G64" s="723"/>
      <c r="H64" s="723"/>
      <c r="I64" s="723"/>
      <c r="J64" s="723"/>
      <c r="K64" s="723"/>
      <c r="L64" s="723"/>
      <c r="M64" s="723"/>
      <c r="N64" s="723"/>
      <c r="O64" s="723"/>
      <c r="P64" s="723"/>
      <c r="Q64" s="723"/>
      <c r="R64" s="723"/>
      <c r="S64" s="723"/>
      <c r="T64" s="723"/>
      <c r="U64" s="723"/>
      <c r="V64" s="723"/>
      <c r="W64" s="723"/>
      <c r="X64" s="723"/>
      <c r="Y64" s="723"/>
      <c r="Z64" s="723"/>
      <c r="AA64" s="723"/>
    </row>
    <row r="65" spans="3:27">
      <c r="C65" s="723"/>
      <c r="D65" s="723"/>
      <c r="E65" s="723"/>
      <c r="F65" s="723"/>
      <c r="G65" s="723"/>
      <c r="H65" s="723"/>
      <c r="I65" s="723"/>
      <c r="J65" s="723"/>
      <c r="K65" s="723"/>
      <c r="L65" s="723"/>
      <c r="M65" s="723"/>
      <c r="N65" s="723"/>
      <c r="O65" s="723"/>
      <c r="P65" s="723"/>
      <c r="Q65" s="723"/>
      <c r="R65" s="723"/>
      <c r="S65" s="723"/>
      <c r="T65" s="723"/>
      <c r="U65" s="723"/>
      <c r="V65" s="723"/>
      <c r="W65" s="723"/>
      <c r="X65" s="723"/>
      <c r="Y65" s="723"/>
      <c r="Z65" s="723"/>
      <c r="AA65" s="723"/>
    </row>
    <row r="66" spans="3:27">
      <c r="C66" s="723"/>
      <c r="D66" s="723"/>
      <c r="E66" s="723"/>
      <c r="F66" s="723"/>
      <c r="G66" s="723"/>
      <c r="H66" s="723"/>
      <c r="I66" s="723"/>
      <c r="J66" s="723"/>
      <c r="K66" s="723"/>
      <c r="L66" s="723"/>
      <c r="M66" s="723"/>
      <c r="N66" s="723"/>
      <c r="O66" s="723"/>
      <c r="P66" s="723"/>
      <c r="Q66" s="723"/>
      <c r="R66" s="723"/>
      <c r="S66" s="723"/>
      <c r="T66" s="723"/>
      <c r="U66" s="723"/>
      <c r="V66" s="723"/>
      <c r="W66" s="723"/>
      <c r="X66" s="723"/>
      <c r="Y66" s="723"/>
      <c r="Z66" s="723"/>
      <c r="AA66" s="723"/>
    </row>
    <row r="67" spans="3:27">
      <c r="C67" s="723"/>
      <c r="D67" s="723"/>
      <c r="E67" s="723"/>
      <c r="F67" s="723"/>
      <c r="G67" s="723"/>
      <c r="H67" s="723"/>
      <c r="I67" s="723"/>
      <c r="J67" s="723"/>
      <c r="K67" s="723"/>
      <c r="L67" s="723"/>
      <c r="M67" s="723"/>
      <c r="N67" s="723"/>
      <c r="O67" s="723"/>
      <c r="P67" s="723"/>
      <c r="Q67" s="723"/>
      <c r="R67" s="723"/>
      <c r="S67" s="723"/>
      <c r="T67" s="723"/>
      <c r="U67" s="723"/>
      <c r="V67" s="723"/>
      <c r="W67" s="723"/>
      <c r="X67" s="723"/>
      <c r="Y67" s="723"/>
      <c r="Z67" s="723"/>
      <c r="AA67" s="723"/>
    </row>
    <row r="68" spans="3:27">
      <c r="C68" s="723"/>
      <c r="D68" s="723"/>
      <c r="E68" s="723"/>
      <c r="F68" s="723"/>
      <c r="G68" s="723"/>
      <c r="H68" s="723"/>
      <c r="I68" s="723"/>
      <c r="J68" s="723"/>
      <c r="K68" s="723"/>
      <c r="L68" s="723"/>
      <c r="M68" s="723"/>
      <c r="N68" s="723"/>
      <c r="O68" s="723"/>
      <c r="P68" s="723"/>
      <c r="Q68" s="723"/>
      <c r="R68" s="723"/>
      <c r="S68" s="723"/>
      <c r="T68" s="723"/>
      <c r="U68" s="723"/>
      <c r="V68" s="723"/>
      <c r="W68" s="723"/>
      <c r="X68" s="723"/>
      <c r="Y68" s="723"/>
      <c r="Z68" s="723"/>
      <c r="AA68" s="723"/>
    </row>
    <row r="69" spans="3:27">
      <c r="C69" s="723"/>
      <c r="D69" s="723"/>
      <c r="E69" s="723"/>
      <c r="F69" s="723"/>
      <c r="G69" s="723"/>
      <c r="H69" s="723"/>
      <c r="I69" s="723"/>
      <c r="J69" s="723"/>
      <c r="K69" s="723"/>
      <c r="L69" s="723"/>
      <c r="M69" s="723"/>
      <c r="N69" s="723"/>
      <c r="O69" s="723"/>
      <c r="P69" s="723"/>
      <c r="Q69" s="723"/>
      <c r="R69" s="723"/>
      <c r="S69" s="723"/>
      <c r="T69" s="723"/>
      <c r="U69" s="723"/>
      <c r="V69" s="723"/>
      <c r="W69" s="723"/>
      <c r="X69" s="723"/>
      <c r="Y69" s="723"/>
      <c r="Z69" s="723"/>
      <c r="AA69" s="723"/>
    </row>
    <row r="70" spans="3:27">
      <c r="C70" s="723"/>
      <c r="D70" s="723"/>
      <c r="E70" s="723"/>
      <c r="F70" s="723"/>
      <c r="G70" s="723"/>
      <c r="H70" s="723"/>
      <c r="I70" s="723"/>
      <c r="J70" s="723"/>
      <c r="K70" s="723"/>
      <c r="L70" s="723"/>
      <c r="M70" s="723"/>
      <c r="N70" s="723"/>
      <c r="O70" s="723"/>
      <c r="P70" s="723"/>
      <c r="Q70" s="723"/>
      <c r="R70" s="723"/>
      <c r="S70" s="723"/>
      <c r="T70" s="723"/>
      <c r="U70" s="723"/>
      <c r="V70" s="723"/>
      <c r="W70" s="723"/>
      <c r="X70" s="723"/>
      <c r="Y70" s="723"/>
      <c r="Z70" s="723"/>
      <c r="AA70" s="723"/>
    </row>
    <row r="71" spans="3:27">
      <c r="C71" s="723"/>
      <c r="D71" s="723"/>
      <c r="E71" s="723"/>
      <c r="F71" s="723"/>
      <c r="G71" s="723"/>
      <c r="H71" s="723"/>
      <c r="I71" s="723"/>
      <c r="J71" s="723"/>
      <c r="K71" s="723"/>
      <c r="L71" s="723"/>
      <c r="M71" s="723"/>
      <c r="N71" s="723"/>
      <c r="O71" s="723"/>
      <c r="P71" s="723"/>
      <c r="Q71" s="723"/>
      <c r="R71" s="723"/>
      <c r="S71" s="723"/>
      <c r="T71" s="723"/>
      <c r="U71" s="723"/>
      <c r="V71" s="723"/>
      <c r="W71" s="723"/>
      <c r="X71" s="723"/>
      <c r="Y71" s="723"/>
      <c r="Z71" s="723"/>
      <c r="AA71" s="723"/>
    </row>
    <row r="72" spans="3:27">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row>
    <row r="73" spans="3:27">
      <c r="C73" s="723"/>
      <c r="D73" s="723"/>
      <c r="E73" s="723"/>
      <c r="F73" s="723"/>
      <c r="G73" s="723"/>
      <c r="H73" s="723"/>
      <c r="I73" s="723"/>
      <c r="J73" s="723"/>
      <c r="K73" s="723"/>
      <c r="L73" s="723"/>
      <c r="M73" s="723"/>
      <c r="N73" s="723"/>
      <c r="O73" s="723"/>
      <c r="P73" s="723"/>
      <c r="Q73" s="723"/>
      <c r="R73" s="723"/>
      <c r="S73" s="723"/>
      <c r="T73" s="723"/>
      <c r="U73" s="723"/>
      <c r="V73" s="723"/>
      <c r="W73" s="723"/>
      <c r="X73" s="723"/>
      <c r="Y73" s="723"/>
      <c r="Z73" s="723"/>
      <c r="AA73" s="723"/>
    </row>
    <row r="74" spans="3:27">
      <c r="C74" s="723"/>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row>
    <row r="75" spans="3:27">
      <c r="C75" s="723"/>
      <c r="D75" s="723"/>
      <c r="E75" s="723"/>
      <c r="F75" s="723"/>
      <c r="G75" s="723"/>
      <c r="H75" s="723"/>
      <c r="I75" s="723"/>
      <c r="J75" s="723"/>
      <c r="K75" s="723"/>
      <c r="L75" s="723"/>
      <c r="M75" s="723"/>
      <c r="N75" s="723"/>
      <c r="O75" s="723"/>
      <c r="P75" s="723"/>
      <c r="Q75" s="723"/>
      <c r="R75" s="723"/>
      <c r="S75" s="723"/>
      <c r="T75" s="723"/>
      <c r="U75" s="723"/>
      <c r="V75" s="723"/>
      <c r="W75" s="723"/>
      <c r="X75" s="723"/>
      <c r="Y75" s="723"/>
      <c r="Z75" s="723"/>
      <c r="AA75" s="723"/>
    </row>
    <row r="76" spans="3:27">
      <c r="C76" s="723"/>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row>
    <row r="77" spans="3:27">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row>
    <row r="78" spans="3:27">
      <c r="C78" s="723"/>
      <c r="D78" s="723"/>
      <c r="E78" s="723"/>
      <c r="F78" s="723"/>
      <c r="G78" s="723"/>
      <c r="H78" s="723"/>
      <c r="I78" s="723"/>
      <c r="J78" s="723"/>
      <c r="K78" s="723"/>
      <c r="L78" s="723"/>
      <c r="M78" s="723"/>
      <c r="N78" s="723"/>
      <c r="O78" s="723"/>
      <c r="P78" s="723"/>
      <c r="Q78" s="723"/>
      <c r="R78" s="723"/>
      <c r="S78" s="723"/>
      <c r="T78" s="723"/>
      <c r="U78" s="723"/>
      <c r="V78" s="723"/>
      <c r="W78" s="723"/>
      <c r="X78" s="723"/>
      <c r="Y78" s="723"/>
      <c r="Z78" s="723"/>
      <c r="AA78" s="72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9.9978637043366805E-2"/>
  </sheetPr>
  <dimension ref="A1:AA24"/>
  <sheetViews>
    <sheetView showGridLines="0" zoomScale="70" zoomScaleNormal="70" workbookViewId="0">
      <selection activeCell="C8" sqref="C8:AA22"/>
    </sheetView>
  </sheetViews>
  <sheetFormatPr defaultColWidth="9.21875" defaultRowHeight="12"/>
  <cols>
    <col min="1" max="1" width="11.77734375" style="486" bestFit="1" customWidth="1"/>
    <col min="2" max="2" width="90.21875" style="486" bestFit="1" customWidth="1"/>
    <col min="3" max="3" width="20.21875" style="486" customWidth="1"/>
    <col min="4" max="4" width="22.21875" style="486" customWidth="1"/>
    <col min="5" max="7" width="17.109375" style="486" customWidth="1"/>
    <col min="8" max="8" width="22.21875" style="486" customWidth="1"/>
    <col min="9" max="10" width="17.109375" style="486" customWidth="1"/>
    <col min="11" max="27" width="22.21875" style="486" customWidth="1"/>
    <col min="28" max="16384" width="9.21875" style="486"/>
  </cols>
  <sheetData>
    <row r="1" spans="1:27" ht="13.8">
      <c r="A1" s="374" t="s">
        <v>108</v>
      </c>
      <c r="B1" s="300" t="str">
        <f>Info!C2</f>
        <v>სს თიბისი ბანკი</v>
      </c>
    </row>
    <row r="2" spans="1:27">
      <c r="A2" s="376" t="s">
        <v>109</v>
      </c>
      <c r="B2" s="378">
        <f>'1. key ratios'!B2</f>
        <v>45107</v>
      </c>
    </row>
    <row r="3" spans="1:27">
      <c r="A3" s="377" t="s">
        <v>571</v>
      </c>
      <c r="C3" s="488"/>
    </row>
    <row r="4" spans="1:27" ht="12.6" thickBot="1">
      <c r="A4" s="377"/>
      <c r="B4" s="488"/>
      <c r="C4" s="488"/>
    </row>
    <row r="5" spans="1:27" s="517" customFormat="1" ht="13.5" customHeight="1">
      <c r="A5" s="864" t="s">
        <v>901</v>
      </c>
      <c r="B5" s="865"/>
      <c r="C5" s="861" t="s">
        <v>572</v>
      </c>
      <c r="D5" s="862"/>
      <c r="E5" s="862"/>
      <c r="F5" s="862"/>
      <c r="G5" s="862"/>
      <c r="H5" s="862"/>
      <c r="I5" s="862"/>
      <c r="J5" s="862"/>
      <c r="K5" s="862"/>
      <c r="L5" s="862"/>
      <c r="M5" s="862"/>
      <c r="N5" s="862"/>
      <c r="O5" s="862"/>
      <c r="P5" s="862"/>
      <c r="Q5" s="862"/>
      <c r="R5" s="862"/>
      <c r="S5" s="862"/>
      <c r="T5" s="862"/>
      <c r="U5" s="862"/>
      <c r="V5" s="862"/>
      <c r="W5" s="862"/>
      <c r="X5" s="862"/>
      <c r="Y5" s="862"/>
      <c r="Z5" s="862"/>
      <c r="AA5" s="863"/>
    </row>
    <row r="6" spans="1:27" s="517" customFormat="1" ht="12" customHeight="1">
      <c r="A6" s="866"/>
      <c r="B6" s="867"/>
      <c r="C6" s="871" t="s">
        <v>66</v>
      </c>
      <c r="D6" s="870" t="s">
        <v>892</v>
      </c>
      <c r="E6" s="870"/>
      <c r="F6" s="870"/>
      <c r="G6" s="870"/>
      <c r="H6" s="856" t="s">
        <v>891</v>
      </c>
      <c r="I6" s="857"/>
      <c r="J6" s="857"/>
      <c r="K6" s="857"/>
      <c r="L6" s="513"/>
      <c r="M6" s="838" t="s">
        <v>890</v>
      </c>
      <c r="N6" s="838"/>
      <c r="O6" s="838"/>
      <c r="P6" s="838"/>
      <c r="Q6" s="838"/>
      <c r="R6" s="838"/>
      <c r="S6" s="836"/>
      <c r="T6" s="513"/>
      <c r="U6" s="838" t="s">
        <v>889</v>
      </c>
      <c r="V6" s="838"/>
      <c r="W6" s="838"/>
      <c r="X6" s="838"/>
      <c r="Y6" s="838"/>
      <c r="Z6" s="838"/>
      <c r="AA6" s="860"/>
    </row>
    <row r="7" spans="1:27" s="517" customFormat="1" ht="36">
      <c r="A7" s="868"/>
      <c r="B7" s="869"/>
      <c r="C7" s="872"/>
      <c r="D7" s="511"/>
      <c r="E7" s="507" t="s">
        <v>561</v>
      </c>
      <c r="F7" s="483" t="s">
        <v>887</v>
      </c>
      <c r="G7" s="483" t="s">
        <v>888</v>
      </c>
      <c r="H7" s="539"/>
      <c r="I7" s="507" t="s">
        <v>561</v>
      </c>
      <c r="J7" s="483" t="s">
        <v>887</v>
      </c>
      <c r="K7" s="483" t="s">
        <v>888</v>
      </c>
      <c r="L7" s="508"/>
      <c r="M7" s="507" t="s">
        <v>561</v>
      </c>
      <c r="N7" s="483" t="s">
        <v>900</v>
      </c>
      <c r="O7" s="483" t="s">
        <v>899</v>
      </c>
      <c r="P7" s="483" t="s">
        <v>898</v>
      </c>
      <c r="Q7" s="483" t="s">
        <v>897</v>
      </c>
      <c r="R7" s="483" t="s">
        <v>896</v>
      </c>
      <c r="S7" s="483" t="s">
        <v>882</v>
      </c>
      <c r="T7" s="508"/>
      <c r="U7" s="507" t="s">
        <v>561</v>
      </c>
      <c r="V7" s="483" t="s">
        <v>900</v>
      </c>
      <c r="W7" s="483" t="s">
        <v>899</v>
      </c>
      <c r="X7" s="483" t="s">
        <v>898</v>
      </c>
      <c r="Y7" s="483" t="s">
        <v>897</v>
      </c>
      <c r="Z7" s="483" t="s">
        <v>896</v>
      </c>
      <c r="AA7" s="483" t="s">
        <v>882</v>
      </c>
    </row>
    <row r="8" spans="1:27">
      <c r="A8" s="538">
        <v>1</v>
      </c>
      <c r="B8" s="537" t="s">
        <v>562</v>
      </c>
      <c r="C8" s="725">
        <v>18824420380.99194</v>
      </c>
      <c r="D8" s="714">
        <v>17194266923.182552</v>
      </c>
      <c r="E8" s="714">
        <v>267087190.42744997</v>
      </c>
      <c r="F8" s="714">
        <v>1362852.99</v>
      </c>
      <c r="G8" s="714">
        <v>0</v>
      </c>
      <c r="H8" s="714">
        <v>1249775912.4318044</v>
      </c>
      <c r="I8" s="714">
        <v>169949349.74290591</v>
      </c>
      <c r="J8" s="714">
        <v>192842583.48695394</v>
      </c>
      <c r="K8" s="714">
        <v>0</v>
      </c>
      <c r="L8" s="714">
        <v>380159092.18407202</v>
      </c>
      <c r="M8" s="714">
        <v>52812297.979956977</v>
      </c>
      <c r="N8" s="714">
        <v>45807659.872950993</v>
      </c>
      <c r="O8" s="714">
        <v>84737847.183370009</v>
      </c>
      <c r="P8" s="714">
        <v>25468213.983557992</v>
      </c>
      <c r="Q8" s="714">
        <v>68393903.434476018</v>
      </c>
      <c r="R8" s="714">
        <v>33701707.952052996</v>
      </c>
      <c r="S8" s="714">
        <v>3462488.8992280001</v>
      </c>
      <c r="T8" s="714">
        <v>218453.19351099999</v>
      </c>
      <c r="U8" s="714">
        <v>0</v>
      </c>
      <c r="V8" s="714">
        <v>2702.76316</v>
      </c>
      <c r="W8" s="714">
        <v>873.84061399999996</v>
      </c>
      <c r="X8" s="714">
        <v>0</v>
      </c>
      <c r="Y8" s="714">
        <v>0</v>
      </c>
      <c r="Z8" s="714">
        <v>203601.03650799999</v>
      </c>
      <c r="AA8" s="714">
        <v>0</v>
      </c>
    </row>
    <row r="9" spans="1:27">
      <c r="A9" s="535">
        <v>1.1000000000000001</v>
      </c>
      <c r="B9" s="536" t="s">
        <v>573</v>
      </c>
      <c r="C9" s="725">
        <v>15844211114.211838</v>
      </c>
      <c r="D9" s="714">
        <v>14531478790.704021</v>
      </c>
      <c r="E9" s="714">
        <v>219929636.48402897</v>
      </c>
      <c r="F9" s="714">
        <v>1362852.99</v>
      </c>
      <c r="G9" s="714">
        <v>0</v>
      </c>
      <c r="H9" s="714">
        <v>1001645160.5385488</v>
      </c>
      <c r="I9" s="714">
        <v>126618294.00473402</v>
      </c>
      <c r="J9" s="714">
        <v>155821320.903698</v>
      </c>
      <c r="K9" s="714">
        <v>0</v>
      </c>
      <c r="L9" s="714">
        <v>310868709.77575743</v>
      </c>
      <c r="M9" s="714">
        <v>49494734.528247952</v>
      </c>
      <c r="N9" s="714">
        <v>37688878.054650009</v>
      </c>
      <c r="O9" s="714">
        <v>46522316.083386004</v>
      </c>
      <c r="P9" s="714">
        <v>21575295.484233994</v>
      </c>
      <c r="Q9" s="714">
        <v>65177131.517147027</v>
      </c>
      <c r="R9" s="714">
        <v>32055547.027393993</v>
      </c>
      <c r="S9" s="714">
        <v>3353465.9280739999</v>
      </c>
      <c r="T9" s="714">
        <v>218453.19351099999</v>
      </c>
      <c r="U9" s="714">
        <v>0</v>
      </c>
      <c r="V9" s="714">
        <v>2702.76316</v>
      </c>
      <c r="W9" s="714">
        <v>873.84061399999996</v>
      </c>
      <c r="X9" s="714">
        <v>0</v>
      </c>
      <c r="Y9" s="714">
        <v>0</v>
      </c>
      <c r="Z9" s="714">
        <v>203601.03650799999</v>
      </c>
      <c r="AA9" s="714">
        <v>0</v>
      </c>
    </row>
    <row r="10" spans="1:27">
      <c r="A10" s="533" t="s">
        <v>157</v>
      </c>
      <c r="B10" s="534" t="s">
        <v>574</v>
      </c>
      <c r="C10" s="725">
        <v>14231779616.240864</v>
      </c>
      <c r="D10" s="714">
        <v>12971504677.682766</v>
      </c>
      <c r="E10" s="714">
        <v>208889988.56332093</v>
      </c>
      <c r="F10" s="714">
        <v>1362852.99</v>
      </c>
      <c r="G10" s="714">
        <v>0</v>
      </c>
      <c r="H10" s="714">
        <v>973662922.58252358</v>
      </c>
      <c r="I10" s="714">
        <v>124083903.71359703</v>
      </c>
      <c r="J10" s="714">
        <v>153377341.09764302</v>
      </c>
      <c r="K10" s="714">
        <v>0</v>
      </c>
      <c r="L10" s="714">
        <v>286393562.78206503</v>
      </c>
      <c r="M10" s="714">
        <v>48973211.908107005</v>
      </c>
      <c r="N10" s="714">
        <v>37125892.223124005</v>
      </c>
      <c r="O10" s="714">
        <v>43664578.511032999</v>
      </c>
      <c r="P10" s="714">
        <v>20608234.594609998</v>
      </c>
      <c r="Q10" s="714">
        <v>52577837.015992008</v>
      </c>
      <c r="R10" s="714">
        <v>31850148.423198007</v>
      </c>
      <c r="S10" s="714">
        <v>3199231.480707</v>
      </c>
      <c r="T10" s="714">
        <v>218453.19351099999</v>
      </c>
      <c r="U10" s="714">
        <v>0</v>
      </c>
      <c r="V10" s="714">
        <v>2702.76316</v>
      </c>
      <c r="W10" s="714">
        <v>873.84061399999996</v>
      </c>
      <c r="X10" s="714">
        <v>0</v>
      </c>
      <c r="Y10" s="714">
        <v>0</v>
      </c>
      <c r="Z10" s="714">
        <v>203601.03650799999</v>
      </c>
      <c r="AA10" s="714">
        <v>0</v>
      </c>
    </row>
    <row r="11" spans="1:27">
      <c r="A11" s="532" t="s">
        <v>575</v>
      </c>
      <c r="B11" s="531" t="s">
        <v>576</v>
      </c>
      <c r="C11" s="725">
        <v>7235109551.5358114</v>
      </c>
      <c r="D11" s="714">
        <v>6517420340.9146976</v>
      </c>
      <c r="E11" s="714">
        <v>62195436.270882994</v>
      </c>
      <c r="F11" s="714">
        <v>0</v>
      </c>
      <c r="G11" s="714">
        <v>0</v>
      </c>
      <c r="H11" s="714">
        <v>591603981.72670543</v>
      </c>
      <c r="I11" s="714">
        <v>72233507.167207032</v>
      </c>
      <c r="J11" s="714">
        <v>111474995.11822501</v>
      </c>
      <c r="K11" s="714">
        <v>0</v>
      </c>
      <c r="L11" s="714">
        <v>125866775.70089699</v>
      </c>
      <c r="M11" s="714">
        <v>20569996.006226003</v>
      </c>
      <c r="N11" s="714">
        <v>22509442.352491003</v>
      </c>
      <c r="O11" s="714">
        <v>15779146.790746002</v>
      </c>
      <c r="P11" s="714">
        <v>12423852.970008997</v>
      </c>
      <c r="Q11" s="714">
        <v>22584556.696456004</v>
      </c>
      <c r="R11" s="714">
        <v>11721835.076581001</v>
      </c>
      <c r="S11" s="714">
        <v>61539.73</v>
      </c>
      <c r="T11" s="714">
        <v>218453.19351099999</v>
      </c>
      <c r="U11" s="714">
        <v>0</v>
      </c>
      <c r="V11" s="714">
        <v>2702.76316</v>
      </c>
      <c r="W11" s="714">
        <v>873.84061399999996</v>
      </c>
      <c r="X11" s="714">
        <v>0</v>
      </c>
      <c r="Y11" s="714">
        <v>0</v>
      </c>
      <c r="Z11" s="714">
        <v>203601.03650799999</v>
      </c>
      <c r="AA11" s="714">
        <v>0</v>
      </c>
    </row>
    <row r="12" spans="1:27">
      <c r="A12" s="532" t="s">
        <v>577</v>
      </c>
      <c r="B12" s="531" t="s">
        <v>578</v>
      </c>
      <c r="C12" s="725">
        <v>2203467803.8164268</v>
      </c>
      <c r="D12" s="714">
        <v>2020446730.0218618</v>
      </c>
      <c r="E12" s="714">
        <v>60590372.399505988</v>
      </c>
      <c r="F12" s="714">
        <v>0</v>
      </c>
      <c r="G12" s="714">
        <v>0</v>
      </c>
      <c r="H12" s="714">
        <v>130168690.259003</v>
      </c>
      <c r="I12" s="714">
        <v>23358738.720339</v>
      </c>
      <c r="J12" s="714">
        <v>19127978.625807006</v>
      </c>
      <c r="K12" s="714">
        <v>0</v>
      </c>
      <c r="L12" s="714">
        <v>52852383.535561979</v>
      </c>
      <c r="M12" s="714">
        <v>2479820.3032450001</v>
      </c>
      <c r="N12" s="714">
        <v>6429912.718103</v>
      </c>
      <c r="O12" s="714">
        <v>6743508.9681170005</v>
      </c>
      <c r="P12" s="714">
        <v>1588285.0679899999</v>
      </c>
      <c r="Q12" s="714">
        <v>18636495.727456</v>
      </c>
      <c r="R12" s="714">
        <v>6960908.011128</v>
      </c>
      <c r="S12" s="714">
        <v>1772765.6118000001</v>
      </c>
      <c r="T12" s="714">
        <v>0</v>
      </c>
      <c r="U12" s="714">
        <v>0</v>
      </c>
      <c r="V12" s="714">
        <v>0</v>
      </c>
      <c r="W12" s="714">
        <v>0</v>
      </c>
      <c r="X12" s="714">
        <v>0</v>
      </c>
      <c r="Y12" s="714">
        <v>0</v>
      </c>
      <c r="Z12" s="714">
        <v>0</v>
      </c>
      <c r="AA12" s="714">
        <v>0</v>
      </c>
    </row>
    <row r="13" spans="1:27">
      <c r="A13" s="532" t="s">
        <v>579</v>
      </c>
      <c r="B13" s="531" t="s">
        <v>580</v>
      </c>
      <c r="C13" s="725">
        <v>1716102365.4383206</v>
      </c>
      <c r="D13" s="714">
        <v>1589199520.6659787</v>
      </c>
      <c r="E13" s="714">
        <v>11860380.687321</v>
      </c>
      <c r="F13" s="714">
        <v>0</v>
      </c>
      <c r="G13" s="714">
        <v>0</v>
      </c>
      <c r="H13" s="714">
        <v>99505386.812447011</v>
      </c>
      <c r="I13" s="714">
        <v>16199450.248198999</v>
      </c>
      <c r="J13" s="714">
        <v>10253462.786942998</v>
      </c>
      <c r="K13" s="714">
        <v>0</v>
      </c>
      <c r="L13" s="714">
        <v>27397457.959895</v>
      </c>
      <c r="M13" s="714">
        <v>2795621.8109879997</v>
      </c>
      <c r="N13" s="714">
        <v>4103415.3827450001</v>
      </c>
      <c r="O13" s="714">
        <v>10099695.690636998</v>
      </c>
      <c r="P13" s="714">
        <v>3162063.4173230012</v>
      </c>
      <c r="Q13" s="714">
        <v>2383391.3318980001</v>
      </c>
      <c r="R13" s="714">
        <v>2309050.9977620002</v>
      </c>
      <c r="S13" s="714">
        <v>37418.74</v>
      </c>
      <c r="T13" s="714">
        <v>0</v>
      </c>
      <c r="U13" s="714">
        <v>0</v>
      </c>
      <c r="V13" s="714">
        <v>0</v>
      </c>
      <c r="W13" s="714">
        <v>0</v>
      </c>
      <c r="X13" s="714">
        <v>0</v>
      </c>
      <c r="Y13" s="714">
        <v>0</v>
      </c>
      <c r="Z13" s="714">
        <v>0</v>
      </c>
      <c r="AA13" s="714">
        <v>0</v>
      </c>
    </row>
    <row r="14" spans="1:27">
      <c r="A14" s="532" t="s">
        <v>581</v>
      </c>
      <c r="B14" s="531" t="s">
        <v>582</v>
      </c>
      <c r="C14" s="725">
        <v>3077099895.4503055</v>
      </c>
      <c r="D14" s="714">
        <v>2844438086.0802264</v>
      </c>
      <c r="E14" s="714">
        <v>74243799.205610961</v>
      </c>
      <c r="F14" s="714">
        <v>1362852.99</v>
      </c>
      <c r="G14" s="714">
        <v>0</v>
      </c>
      <c r="H14" s="714">
        <v>152384863.78436801</v>
      </c>
      <c r="I14" s="714">
        <v>12292207.577851998</v>
      </c>
      <c r="J14" s="714">
        <v>12520904.566668002</v>
      </c>
      <c r="K14" s="714">
        <v>0</v>
      </c>
      <c r="L14" s="714">
        <v>80276945.585711032</v>
      </c>
      <c r="M14" s="714">
        <v>23127773.787648</v>
      </c>
      <c r="N14" s="714">
        <v>4083121.769785</v>
      </c>
      <c r="O14" s="714">
        <v>11042227.061533</v>
      </c>
      <c r="P14" s="714">
        <v>3434033.1392879998</v>
      </c>
      <c r="Q14" s="714">
        <v>8973393.2601820026</v>
      </c>
      <c r="R14" s="714">
        <v>10858354.337727001</v>
      </c>
      <c r="S14" s="714">
        <v>1327507.398907</v>
      </c>
      <c r="T14" s="714">
        <v>0</v>
      </c>
      <c r="U14" s="714">
        <v>0</v>
      </c>
      <c r="V14" s="714">
        <v>0</v>
      </c>
      <c r="W14" s="714">
        <v>0</v>
      </c>
      <c r="X14" s="714">
        <v>0</v>
      </c>
      <c r="Y14" s="714">
        <v>0</v>
      </c>
      <c r="Z14" s="714">
        <v>0</v>
      </c>
      <c r="AA14" s="714">
        <v>0</v>
      </c>
    </row>
    <row r="15" spans="1:27">
      <c r="A15" s="530">
        <v>1.2</v>
      </c>
      <c r="B15" s="528" t="s">
        <v>895</v>
      </c>
      <c r="C15" s="725">
        <v>164073714.23189995</v>
      </c>
      <c r="D15" s="714">
        <v>39017419.883699924</v>
      </c>
      <c r="E15" s="714">
        <v>1754744.4203000001</v>
      </c>
      <c r="F15" s="714">
        <v>1787.3702000000001</v>
      </c>
      <c r="G15" s="714">
        <v>0</v>
      </c>
      <c r="H15" s="714">
        <v>29925080.346999977</v>
      </c>
      <c r="I15" s="714">
        <v>4941345.741200001</v>
      </c>
      <c r="J15" s="714">
        <v>6624350.6667999979</v>
      </c>
      <c r="K15" s="714">
        <v>0</v>
      </c>
      <c r="L15" s="714">
        <v>95206250.901500061</v>
      </c>
      <c r="M15" s="714">
        <v>8659573.3555999994</v>
      </c>
      <c r="N15" s="714">
        <v>11999102.941700006</v>
      </c>
      <c r="O15" s="714">
        <v>10283773.590500003</v>
      </c>
      <c r="P15" s="714">
        <v>6062994.3980999961</v>
      </c>
      <c r="Q15" s="714">
        <v>28293678.314300001</v>
      </c>
      <c r="R15" s="714">
        <v>13527368.751800006</v>
      </c>
      <c r="S15" s="714">
        <v>2108699.7039000001</v>
      </c>
      <c r="T15" s="714">
        <v>-75036.900299999994</v>
      </c>
      <c r="U15" s="714">
        <v>-7671.3801999999996</v>
      </c>
      <c r="V15" s="714">
        <v>-7960.0092000000004</v>
      </c>
      <c r="W15" s="714">
        <v>-14531.2891</v>
      </c>
      <c r="X15" s="714">
        <v>0</v>
      </c>
      <c r="Y15" s="714">
        <v>0</v>
      </c>
      <c r="Z15" s="714">
        <v>0</v>
      </c>
      <c r="AA15" s="714">
        <v>0</v>
      </c>
    </row>
    <row r="16" spans="1:27">
      <c r="A16" s="529">
        <v>1.3</v>
      </c>
      <c r="B16" s="528" t="s">
        <v>583</v>
      </c>
      <c r="C16" s="527"/>
      <c r="D16" s="726"/>
      <c r="E16" s="726"/>
      <c r="F16" s="726"/>
      <c r="G16" s="726"/>
      <c r="H16" s="726"/>
      <c r="I16" s="726"/>
      <c r="J16" s="726"/>
      <c r="K16" s="726"/>
      <c r="L16" s="726"/>
      <c r="M16" s="726"/>
      <c r="N16" s="726"/>
      <c r="O16" s="726"/>
      <c r="P16" s="726"/>
      <c r="Q16" s="726"/>
      <c r="R16" s="726"/>
      <c r="S16" s="726"/>
      <c r="T16" s="726"/>
      <c r="U16" s="726"/>
      <c r="V16" s="726"/>
      <c r="W16" s="726"/>
      <c r="X16" s="726"/>
      <c r="Y16" s="726"/>
      <c r="Z16" s="726"/>
      <c r="AA16" s="727"/>
    </row>
    <row r="17" spans="1:27" s="517" customFormat="1" ht="24">
      <c r="A17" s="525" t="s">
        <v>584</v>
      </c>
      <c r="B17" s="526" t="s">
        <v>585</v>
      </c>
      <c r="C17" s="725">
        <v>15371125256.911407</v>
      </c>
      <c r="D17" s="714">
        <v>14130010802.987606</v>
      </c>
      <c r="E17" s="714">
        <v>218835506.92060003</v>
      </c>
      <c r="F17" s="714">
        <v>1362852.99</v>
      </c>
      <c r="G17" s="714">
        <v>0</v>
      </c>
      <c r="H17" s="714">
        <v>944539223.71490049</v>
      </c>
      <c r="I17" s="714">
        <v>125214423.82940003</v>
      </c>
      <c r="J17" s="714">
        <v>154068179.21609995</v>
      </c>
      <c r="K17" s="714">
        <v>0</v>
      </c>
      <c r="L17" s="714">
        <v>296356777.01540017</v>
      </c>
      <c r="M17" s="714">
        <v>48951065.935999997</v>
      </c>
      <c r="N17" s="714">
        <v>37232348.770599999</v>
      </c>
      <c r="O17" s="714">
        <v>41638719.759199984</v>
      </c>
      <c r="P17" s="714">
        <v>20793392.839600001</v>
      </c>
      <c r="Q17" s="714">
        <v>62521565.743699998</v>
      </c>
      <c r="R17" s="714">
        <v>31190451.439099997</v>
      </c>
      <c r="S17" s="714">
        <v>3243089.2119</v>
      </c>
      <c r="T17" s="714">
        <v>218453.19349999999</v>
      </c>
      <c r="U17" s="714">
        <v>0</v>
      </c>
      <c r="V17" s="714">
        <v>2702.7631999999999</v>
      </c>
      <c r="W17" s="714">
        <v>873.84059999999999</v>
      </c>
      <c r="X17" s="714">
        <v>0</v>
      </c>
      <c r="Y17" s="714">
        <v>0</v>
      </c>
      <c r="Z17" s="714">
        <v>203601.03649999999</v>
      </c>
      <c r="AA17" s="714">
        <v>0</v>
      </c>
    </row>
    <row r="18" spans="1:27" s="517" customFormat="1" ht="24">
      <c r="A18" s="522" t="s">
        <v>586</v>
      </c>
      <c r="B18" s="523" t="s">
        <v>587</v>
      </c>
      <c r="C18" s="725">
        <v>13250341695.268505</v>
      </c>
      <c r="D18" s="714">
        <v>12065149156.836405</v>
      </c>
      <c r="E18" s="714">
        <v>193597967.52179995</v>
      </c>
      <c r="F18" s="714">
        <v>34342.296300000002</v>
      </c>
      <c r="G18" s="714">
        <v>0</v>
      </c>
      <c r="H18" s="714">
        <v>919191924.62799978</v>
      </c>
      <c r="I18" s="714">
        <v>124092434.09240001</v>
      </c>
      <c r="J18" s="714">
        <v>151749696.85879996</v>
      </c>
      <c r="K18" s="714">
        <v>0</v>
      </c>
      <c r="L18" s="714">
        <v>265782160.61060008</v>
      </c>
      <c r="M18" s="714">
        <v>39455922.123199992</v>
      </c>
      <c r="N18" s="714">
        <v>35945421.807299994</v>
      </c>
      <c r="O18" s="714">
        <v>41792040.500299983</v>
      </c>
      <c r="P18" s="714">
        <v>21774380.283299997</v>
      </c>
      <c r="Q18" s="714">
        <v>50513977.990499996</v>
      </c>
      <c r="R18" s="714">
        <v>30773494.453199994</v>
      </c>
      <c r="S18" s="714">
        <v>1935618.8667000001</v>
      </c>
      <c r="T18" s="714">
        <v>218453.19349999999</v>
      </c>
      <c r="U18" s="714">
        <v>0</v>
      </c>
      <c r="V18" s="714">
        <v>2702.7631999999999</v>
      </c>
      <c r="W18" s="714">
        <v>873.84059999999999</v>
      </c>
      <c r="X18" s="714">
        <v>0</v>
      </c>
      <c r="Y18" s="714">
        <v>0</v>
      </c>
      <c r="Z18" s="714">
        <v>203601.03649999999</v>
      </c>
      <c r="AA18" s="714">
        <v>0</v>
      </c>
    </row>
    <row r="19" spans="1:27" s="517" customFormat="1">
      <c r="A19" s="525" t="s">
        <v>588</v>
      </c>
      <c r="B19" s="524" t="s">
        <v>589</v>
      </c>
      <c r="C19" s="725">
        <v>27446125810.366531</v>
      </c>
      <c r="D19" s="714">
        <v>25535738553.87743</v>
      </c>
      <c r="E19" s="714">
        <v>219793779.73158509</v>
      </c>
      <c r="F19" s="714">
        <v>1071428.86359</v>
      </c>
      <c r="G19" s="714">
        <v>0</v>
      </c>
      <c r="H19" s="714">
        <v>1258476113.6674252</v>
      </c>
      <c r="I19" s="714">
        <v>184546111.27672699</v>
      </c>
      <c r="J19" s="714">
        <v>190694239.43755805</v>
      </c>
      <c r="K19" s="714">
        <v>0</v>
      </c>
      <c r="L19" s="714">
        <v>645691176.15488195</v>
      </c>
      <c r="M19" s="714">
        <v>54791032.458040029</v>
      </c>
      <c r="N19" s="714">
        <v>81177006.684365988</v>
      </c>
      <c r="O19" s="714">
        <v>52281706.668233998</v>
      </c>
      <c r="P19" s="714">
        <v>30393475.439736996</v>
      </c>
      <c r="Q19" s="714">
        <v>70415291.191917986</v>
      </c>
      <c r="R19" s="714">
        <v>62591665.294682004</v>
      </c>
      <c r="S19" s="714">
        <v>230548719.84503189</v>
      </c>
      <c r="T19" s="714">
        <v>6219966.6667990005</v>
      </c>
      <c r="U19" s="714">
        <v>78924.257071</v>
      </c>
      <c r="V19" s="714">
        <v>128182.23679900001</v>
      </c>
      <c r="W19" s="714">
        <v>203306.75940000001</v>
      </c>
      <c r="X19" s="714">
        <v>0</v>
      </c>
      <c r="Y19" s="714">
        <v>0</v>
      </c>
      <c r="Z19" s="714">
        <v>2647753.713711</v>
      </c>
      <c r="AA19" s="714">
        <v>2832774.2530179997</v>
      </c>
    </row>
    <row r="20" spans="1:27" s="517" customFormat="1">
      <c r="A20" s="522" t="s">
        <v>590</v>
      </c>
      <c r="B20" s="523" t="s">
        <v>591</v>
      </c>
      <c r="C20" s="725">
        <v>18092463205.998943</v>
      </c>
      <c r="D20" s="714">
        <v>16671544086.572342</v>
      </c>
      <c r="E20" s="714">
        <v>101831929.61183296</v>
      </c>
      <c r="F20" s="714">
        <v>-7.1000000000000005E-5</v>
      </c>
      <c r="G20" s="714">
        <v>0</v>
      </c>
      <c r="H20" s="714">
        <v>894273313.67310774</v>
      </c>
      <c r="I20" s="714">
        <v>126764746.60685499</v>
      </c>
      <c r="J20" s="714">
        <v>91230081.24619098</v>
      </c>
      <c r="K20" s="714">
        <v>0</v>
      </c>
      <c r="L20" s="714">
        <v>518862859.6032778</v>
      </c>
      <c r="M20" s="714">
        <v>33859085.246031992</v>
      </c>
      <c r="N20" s="714">
        <v>66288298.057055011</v>
      </c>
      <c r="O20" s="714">
        <v>30044546.269323003</v>
      </c>
      <c r="P20" s="714">
        <v>25043675.138316009</v>
      </c>
      <c r="Q20" s="714">
        <v>42739898.215832002</v>
      </c>
      <c r="R20" s="714">
        <v>37937752.254306003</v>
      </c>
      <c r="S20" s="714">
        <v>249165484.48746815</v>
      </c>
      <c r="T20" s="714">
        <v>7782946.1502149999</v>
      </c>
      <c r="U20" s="714">
        <v>70677.899999999994</v>
      </c>
      <c r="V20" s="714">
        <v>128182.23679900001</v>
      </c>
      <c r="W20" s="714">
        <v>203306.75940000001</v>
      </c>
      <c r="X20" s="714">
        <v>0</v>
      </c>
      <c r="Y20" s="714">
        <v>0</v>
      </c>
      <c r="Z20" s="714">
        <v>4114271.5541989999</v>
      </c>
      <c r="AA20" s="714">
        <v>2937482.2530169995</v>
      </c>
    </row>
    <row r="21" spans="1:27" s="517" customFormat="1">
      <c r="A21" s="521">
        <v>1.4</v>
      </c>
      <c r="B21" s="520" t="s">
        <v>680</v>
      </c>
      <c r="C21" s="725">
        <v>155182744</v>
      </c>
      <c r="D21" s="714">
        <v>147793316.349839</v>
      </c>
      <c r="E21" s="714">
        <v>4626106.9085999997</v>
      </c>
      <c r="F21" s="714">
        <v>0</v>
      </c>
      <c r="G21" s="714">
        <v>0</v>
      </c>
      <c r="H21" s="714">
        <v>5342635.1970000006</v>
      </c>
      <c r="I21" s="714">
        <v>63313.64</v>
      </c>
      <c r="J21" s="714">
        <v>1424518.9339999999</v>
      </c>
      <c r="K21" s="714">
        <v>0</v>
      </c>
      <c r="L21" s="714">
        <v>2046792.453161</v>
      </c>
      <c r="M21" s="714">
        <v>0</v>
      </c>
      <c r="N21" s="714">
        <v>176522.59299999999</v>
      </c>
      <c r="O21" s="714">
        <v>120642.3</v>
      </c>
      <c r="P21" s="714">
        <v>414676.86099999998</v>
      </c>
      <c r="Q21" s="714">
        <v>137070.139161</v>
      </c>
      <c r="R21" s="714">
        <v>0</v>
      </c>
      <c r="S21" s="714">
        <v>0</v>
      </c>
      <c r="T21" s="714">
        <v>0</v>
      </c>
      <c r="U21" s="714">
        <v>0</v>
      </c>
      <c r="V21" s="714">
        <v>0</v>
      </c>
      <c r="W21" s="714">
        <v>0</v>
      </c>
      <c r="X21" s="714">
        <v>0</v>
      </c>
      <c r="Y21" s="714">
        <v>0</v>
      </c>
      <c r="Z21" s="714">
        <v>0</v>
      </c>
      <c r="AA21" s="714">
        <v>0</v>
      </c>
    </row>
    <row r="22" spans="1:27" s="517" customFormat="1" ht="12.6" thickBot="1">
      <c r="A22" s="519">
        <v>1.5</v>
      </c>
      <c r="B22" s="518" t="s">
        <v>681</v>
      </c>
      <c r="C22" s="725">
        <v>2.6200000000000001E-2</v>
      </c>
      <c r="D22" s="714">
        <v>2.6200000000000001E-2</v>
      </c>
      <c r="E22" s="714">
        <v>0</v>
      </c>
      <c r="F22" s="714">
        <v>0</v>
      </c>
      <c r="G22" s="714">
        <v>0</v>
      </c>
      <c r="H22" s="714">
        <v>0</v>
      </c>
      <c r="I22" s="714">
        <v>0</v>
      </c>
      <c r="J22" s="714">
        <v>0</v>
      </c>
      <c r="K22" s="714">
        <v>0</v>
      </c>
      <c r="L22" s="714">
        <v>0</v>
      </c>
      <c r="M22" s="714">
        <v>0</v>
      </c>
      <c r="N22" s="714">
        <v>0</v>
      </c>
      <c r="O22" s="714">
        <v>0</v>
      </c>
      <c r="P22" s="714">
        <v>0</v>
      </c>
      <c r="Q22" s="714">
        <v>0</v>
      </c>
      <c r="R22" s="714">
        <v>0</v>
      </c>
      <c r="S22" s="714">
        <v>0</v>
      </c>
      <c r="T22" s="714">
        <v>0</v>
      </c>
      <c r="U22" s="714">
        <v>0</v>
      </c>
      <c r="V22" s="714">
        <v>0</v>
      </c>
      <c r="W22" s="714">
        <v>0</v>
      </c>
      <c r="X22" s="714">
        <v>0</v>
      </c>
      <c r="Y22" s="714">
        <v>0</v>
      </c>
      <c r="Z22" s="714">
        <v>0</v>
      </c>
      <c r="AA22" s="714">
        <v>0</v>
      </c>
    </row>
    <row r="23" spans="1:27">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row>
    <row r="24" spans="1:27">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9.9978637043366805E-2"/>
  </sheetPr>
  <dimension ref="A1:L35"/>
  <sheetViews>
    <sheetView showGridLines="0" topLeftCell="C1" zoomScale="70" zoomScaleNormal="70" workbookViewId="0">
      <selection activeCell="C7" sqref="C7:L33"/>
    </sheetView>
  </sheetViews>
  <sheetFormatPr defaultColWidth="9.21875" defaultRowHeight="12"/>
  <cols>
    <col min="1" max="1" width="11.77734375" style="486" bestFit="1" customWidth="1"/>
    <col min="2" max="2" width="93.44140625" style="486" customWidth="1"/>
    <col min="3" max="3" width="14.6640625" style="486" customWidth="1"/>
    <col min="4" max="5" width="16.109375" style="486" customWidth="1"/>
    <col min="6" max="6" width="16.109375" style="540" customWidth="1"/>
    <col min="7" max="7" width="25.21875" style="540" customWidth="1"/>
    <col min="8" max="8" width="16.109375" style="486" customWidth="1"/>
    <col min="9" max="11" width="16.109375" style="540" customWidth="1"/>
    <col min="12" max="12" width="26.21875" style="540" customWidth="1"/>
    <col min="13" max="16384" width="9.21875" style="486"/>
  </cols>
  <sheetData>
    <row r="1" spans="1:12" ht="13.8">
      <c r="A1" s="374" t="s">
        <v>108</v>
      </c>
      <c r="B1" s="300" t="str">
        <f>Info!C2</f>
        <v>სს თიბისი ბანკი</v>
      </c>
      <c r="F1" s="486"/>
      <c r="G1" s="486"/>
      <c r="I1" s="486"/>
      <c r="J1" s="486"/>
      <c r="K1" s="486"/>
      <c r="L1" s="486"/>
    </row>
    <row r="2" spans="1:12">
      <c r="A2" s="376" t="s">
        <v>109</v>
      </c>
      <c r="B2" s="378">
        <f>'1. key ratios'!B2</f>
        <v>45107</v>
      </c>
      <c r="F2" s="486"/>
      <c r="G2" s="486"/>
      <c r="I2" s="486"/>
      <c r="J2" s="486"/>
      <c r="K2" s="486"/>
      <c r="L2" s="486"/>
    </row>
    <row r="3" spans="1:12">
      <c r="A3" s="377" t="s">
        <v>594</v>
      </c>
      <c r="F3" s="486"/>
      <c r="G3" s="486"/>
      <c r="I3" s="486"/>
      <c r="J3" s="486"/>
      <c r="K3" s="486"/>
      <c r="L3" s="486"/>
    </row>
    <row r="4" spans="1:12">
      <c r="F4" s="486"/>
      <c r="G4" s="486"/>
      <c r="I4" s="486"/>
      <c r="J4" s="486"/>
      <c r="K4" s="486"/>
      <c r="L4" s="486"/>
    </row>
    <row r="5" spans="1:12" ht="37.5" customHeight="1">
      <c r="A5" s="822" t="s">
        <v>595</v>
      </c>
      <c r="B5" s="823"/>
      <c r="C5" s="873" t="s">
        <v>596</v>
      </c>
      <c r="D5" s="874"/>
      <c r="E5" s="874"/>
      <c r="F5" s="874"/>
      <c r="G5" s="874"/>
      <c r="H5" s="875" t="s">
        <v>907</v>
      </c>
      <c r="I5" s="876"/>
      <c r="J5" s="876"/>
      <c r="K5" s="876"/>
      <c r="L5" s="877"/>
    </row>
    <row r="6" spans="1:12" ht="39.450000000000003" customHeight="1">
      <c r="A6" s="826"/>
      <c r="B6" s="827"/>
      <c r="C6" s="384"/>
      <c r="D6" s="484" t="s">
        <v>892</v>
      </c>
      <c r="E6" s="484" t="s">
        <v>891</v>
      </c>
      <c r="F6" s="484" t="s">
        <v>890</v>
      </c>
      <c r="G6" s="484" t="s">
        <v>889</v>
      </c>
      <c r="H6" s="543"/>
      <c r="I6" s="484" t="s">
        <v>892</v>
      </c>
      <c r="J6" s="484" t="s">
        <v>891</v>
      </c>
      <c r="K6" s="484" t="s">
        <v>890</v>
      </c>
      <c r="L6" s="484" t="s">
        <v>889</v>
      </c>
    </row>
    <row r="7" spans="1:12">
      <c r="A7" s="475">
        <v>1</v>
      </c>
      <c r="B7" s="490" t="s">
        <v>518</v>
      </c>
      <c r="C7" s="729">
        <v>274686622.45084798</v>
      </c>
      <c r="D7" s="729">
        <v>251579806.61857599</v>
      </c>
      <c r="E7" s="729">
        <v>20296847.862822995</v>
      </c>
      <c r="F7" s="729">
        <v>2809967.969449</v>
      </c>
      <c r="G7" s="729">
        <v>0</v>
      </c>
      <c r="H7" s="729">
        <v>7597515.5245999973</v>
      </c>
      <c r="I7" s="729">
        <v>2589947.5359</v>
      </c>
      <c r="J7" s="729">
        <v>3047213.0988999987</v>
      </c>
      <c r="K7" s="729">
        <v>1960354.8897999995</v>
      </c>
      <c r="L7" s="729">
        <v>0</v>
      </c>
    </row>
    <row r="8" spans="1:12">
      <c r="A8" s="475">
        <v>2</v>
      </c>
      <c r="B8" s="490" t="s">
        <v>519</v>
      </c>
      <c r="C8" s="729">
        <v>330040308.0534808</v>
      </c>
      <c r="D8" s="729">
        <v>316894505.84180385</v>
      </c>
      <c r="E8" s="729">
        <v>10647398.979349997</v>
      </c>
      <c r="F8" s="729">
        <v>2498403.2323269998</v>
      </c>
      <c r="G8" s="729">
        <v>0</v>
      </c>
      <c r="H8" s="729">
        <v>3932732.6167999995</v>
      </c>
      <c r="I8" s="729">
        <v>1451046.6776000001</v>
      </c>
      <c r="J8" s="729">
        <v>1055086.0154999997</v>
      </c>
      <c r="K8" s="729">
        <v>1434271.3038999997</v>
      </c>
      <c r="L8" s="729">
        <v>-7671.3801999999996</v>
      </c>
    </row>
    <row r="9" spans="1:12">
      <c r="A9" s="475">
        <v>3</v>
      </c>
      <c r="B9" s="490" t="s">
        <v>868</v>
      </c>
      <c r="C9" s="729">
        <v>123491206.1798</v>
      </c>
      <c r="D9" s="729">
        <v>122757420.15739101</v>
      </c>
      <c r="E9" s="729">
        <v>371801.892391</v>
      </c>
      <c r="F9" s="729">
        <v>361984.13001800003</v>
      </c>
      <c r="G9" s="729">
        <v>0</v>
      </c>
      <c r="H9" s="729">
        <v>847500.85239999986</v>
      </c>
      <c r="I9" s="729">
        <v>520022.25479999988</v>
      </c>
      <c r="J9" s="729">
        <v>39151.065799999997</v>
      </c>
      <c r="K9" s="729">
        <v>288327.5318</v>
      </c>
      <c r="L9" s="729">
        <v>0</v>
      </c>
    </row>
    <row r="10" spans="1:12">
      <c r="A10" s="475">
        <v>4</v>
      </c>
      <c r="B10" s="490" t="s">
        <v>520</v>
      </c>
      <c r="C10" s="729">
        <v>759466882.60206199</v>
      </c>
      <c r="D10" s="729">
        <v>640762494.73724306</v>
      </c>
      <c r="E10" s="729">
        <v>93032711.461034</v>
      </c>
      <c r="F10" s="729">
        <v>25671676.403785005</v>
      </c>
      <c r="G10" s="729">
        <v>0</v>
      </c>
      <c r="H10" s="729">
        <v>11213372.718700001</v>
      </c>
      <c r="I10" s="729">
        <v>2182337.8049999997</v>
      </c>
      <c r="J10" s="729">
        <v>142120.87199999997</v>
      </c>
      <c r="K10" s="729">
        <v>8888914.0417000018</v>
      </c>
      <c r="L10" s="729">
        <v>0</v>
      </c>
    </row>
    <row r="11" spans="1:12">
      <c r="A11" s="475">
        <v>5</v>
      </c>
      <c r="B11" s="490" t="s">
        <v>521</v>
      </c>
      <c r="C11" s="729">
        <v>1013012079.2250257</v>
      </c>
      <c r="D11" s="729">
        <v>920597563.56569374</v>
      </c>
      <c r="E11" s="729">
        <v>75450380.582497984</v>
      </c>
      <c r="F11" s="729">
        <v>16964135.076833997</v>
      </c>
      <c r="G11" s="729">
        <v>0</v>
      </c>
      <c r="H11" s="729">
        <v>5291470.6120000007</v>
      </c>
      <c r="I11" s="729">
        <v>2293843.1202000007</v>
      </c>
      <c r="J11" s="729">
        <v>426143.8580999999</v>
      </c>
      <c r="K11" s="729">
        <v>2571483.6337000001</v>
      </c>
      <c r="L11" s="729">
        <v>0</v>
      </c>
    </row>
    <row r="12" spans="1:12">
      <c r="A12" s="475">
        <v>6</v>
      </c>
      <c r="B12" s="490" t="s">
        <v>522</v>
      </c>
      <c r="C12" s="729">
        <v>385982730.83086801</v>
      </c>
      <c r="D12" s="729">
        <v>326324375.13275099</v>
      </c>
      <c r="E12" s="729">
        <v>18973308.043015998</v>
      </c>
      <c r="F12" s="729">
        <v>40684173.814487003</v>
      </c>
      <c r="G12" s="729">
        <v>873.84061399999996</v>
      </c>
      <c r="H12" s="729">
        <v>21782567.677500002</v>
      </c>
      <c r="I12" s="729">
        <v>1839053.6486000002</v>
      </c>
      <c r="J12" s="729">
        <v>1603976.2168999994</v>
      </c>
      <c r="K12" s="729">
        <v>18354069.101100001</v>
      </c>
      <c r="L12" s="729">
        <v>-14531.2891</v>
      </c>
    </row>
    <row r="13" spans="1:12">
      <c r="A13" s="475">
        <v>7</v>
      </c>
      <c r="B13" s="490" t="s">
        <v>523</v>
      </c>
      <c r="C13" s="729">
        <v>649077915.03060687</v>
      </c>
      <c r="D13" s="729">
        <v>610766029.74992788</v>
      </c>
      <c r="E13" s="729">
        <v>16522385.060884004</v>
      </c>
      <c r="F13" s="729">
        <v>21789500.219795</v>
      </c>
      <c r="G13" s="729">
        <v>0</v>
      </c>
      <c r="H13" s="729">
        <v>8218397.1796000004</v>
      </c>
      <c r="I13" s="729">
        <v>2194996.2755</v>
      </c>
      <c r="J13" s="729">
        <v>2432883.3302000002</v>
      </c>
      <c r="K13" s="729">
        <v>3590517.5738999997</v>
      </c>
      <c r="L13" s="729">
        <v>0</v>
      </c>
    </row>
    <row r="14" spans="1:12">
      <c r="A14" s="475">
        <v>8</v>
      </c>
      <c r="B14" s="490" t="s">
        <v>524</v>
      </c>
      <c r="C14" s="729">
        <v>866001055.48138702</v>
      </c>
      <c r="D14" s="729">
        <v>825012752.98853302</v>
      </c>
      <c r="E14" s="729">
        <v>25874065.700823009</v>
      </c>
      <c r="F14" s="729">
        <v>14910635.755523007</v>
      </c>
      <c r="G14" s="729">
        <v>203601.03650799999</v>
      </c>
      <c r="H14" s="729">
        <v>10869549.913500004</v>
      </c>
      <c r="I14" s="729">
        <v>3254820.0079000029</v>
      </c>
      <c r="J14" s="729">
        <v>2537058.8752000006</v>
      </c>
      <c r="K14" s="729">
        <v>5077671.0304000005</v>
      </c>
      <c r="L14" s="729">
        <v>0</v>
      </c>
    </row>
    <row r="15" spans="1:12">
      <c r="A15" s="475">
        <v>9</v>
      </c>
      <c r="B15" s="490" t="s">
        <v>525</v>
      </c>
      <c r="C15" s="729">
        <v>416187380.97373796</v>
      </c>
      <c r="D15" s="729">
        <v>389520566.38910794</v>
      </c>
      <c r="E15" s="729">
        <v>8144322.4205479994</v>
      </c>
      <c r="F15" s="729">
        <v>18513186.126449998</v>
      </c>
      <c r="G15" s="729">
        <v>9306.0376319999996</v>
      </c>
      <c r="H15" s="729">
        <v>6663763.870099999</v>
      </c>
      <c r="I15" s="729">
        <v>1281477.1986999998</v>
      </c>
      <c r="J15" s="729">
        <v>576520.48879999993</v>
      </c>
      <c r="K15" s="729">
        <v>4806480.879399999</v>
      </c>
      <c r="L15" s="729">
        <v>-714.69680000000005</v>
      </c>
    </row>
    <row r="16" spans="1:12">
      <c r="A16" s="475">
        <v>10</v>
      </c>
      <c r="B16" s="490" t="s">
        <v>526</v>
      </c>
      <c r="C16" s="729">
        <v>169119946.05469102</v>
      </c>
      <c r="D16" s="729">
        <v>162387575.89552903</v>
      </c>
      <c r="E16" s="729">
        <v>5593322.7344299974</v>
      </c>
      <c r="F16" s="729">
        <v>1139047.4247319999</v>
      </c>
      <c r="G16" s="729">
        <v>0</v>
      </c>
      <c r="H16" s="729">
        <v>1801908.3621999999</v>
      </c>
      <c r="I16" s="729">
        <v>671180.89220000012</v>
      </c>
      <c r="J16" s="729">
        <v>470962.21889999986</v>
      </c>
      <c r="K16" s="729">
        <v>659765.25109999999</v>
      </c>
      <c r="L16" s="729">
        <v>0</v>
      </c>
    </row>
    <row r="17" spans="1:12">
      <c r="A17" s="475">
        <v>11</v>
      </c>
      <c r="B17" s="490" t="s">
        <v>527</v>
      </c>
      <c r="C17" s="729">
        <v>186643692.07437903</v>
      </c>
      <c r="D17" s="729">
        <v>169948172.25740904</v>
      </c>
      <c r="E17" s="729">
        <v>11037297.659864997</v>
      </c>
      <c r="F17" s="729">
        <v>5658222.1571050016</v>
      </c>
      <c r="G17" s="729">
        <v>0</v>
      </c>
      <c r="H17" s="729">
        <v>3469520.4099000003</v>
      </c>
      <c r="I17" s="729">
        <v>898149.06570000015</v>
      </c>
      <c r="J17" s="729">
        <v>1318961.6480000003</v>
      </c>
      <c r="K17" s="729">
        <v>1252409.6962000004</v>
      </c>
      <c r="L17" s="729">
        <v>0</v>
      </c>
    </row>
    <row r="18" spans="1:12">
      <c r="A18" s="475">
        <v>12</v>
      </c>
      <c r="B18" s="490" t="s">
        <v>528</v>
      </c>
      <c r="C18" s="729">
        <v>1297203754.63749</v>
      </c>
      <c r="D18" s="729">
        <v>1193960281.8386929</v>
      </c>
      <c r="E18" s="729">
        <v>75787066.882328004</v>
      </c>
      <c r="F18" s="729">
        <v>27456405.916468993</v>
      </c>
      <c r="G18" s="729">
        <v>0</v>
      </c>
      <c r="H18" s="729">
        <v>22658163.416499995</v>
      </c>
      <c r="I18" s="729">
        <v>5361379.9296999965</v>
      </c>
      <c r="J18" s="729">
        <v>5931774.8340999978</v>
      </c>
      <c r="K18" s="729">
        <v>11365008.6527</v>
      </c>
      <c r="L18" s="729">
        <v>0</v>
      </c>
    </row>
    <row r="19" spans="1:12">
      <c r="A19" s="475">
        <v>13</v>
      </c>
      <c r="B19" s="490" t="s">
        <v>529</v>
      </c>
      <c r="C19" s="729">
        <v>530639690.64345109</v>
      </c>
      <c r="D19" s="729">
        <v>477746412.49132109</v>
      </c>
      <c r="E19" s="729">
        <v>30490622.397283006</v>
      </c>
      <c r="F19" s="729">
        <v>22402655.754847001</v>
      </c>
      <c r="G19" s="729">
        <v>0</v>
      </c>
      <c r="H19" s="729">
        <v>10989827.202399999</v>
      </c>
      <c r="I19" s="729">
        <v>2259744.2628000011</v>
      </c>
      <c r="J19" s="729">
        <v>2023911.9880999997</v>
      </c>
      <c r="K19" s="729">
        <v>6706170.9514999986</v>
      </c>
      <c r="L19" s="729">
        <v>0</v>
      </c>
    </row>
    <row r="20" spans="1:12">
      <c r="A20" s="475">
        <v>14</v>
      </c>
      <c r="B20" s="490" t="s">
        <v>530</v>
      </c>
      <c r="C20" s="729">
        <v>1147437145.0391407</v>
      </c>
      <c r="D20" s="729">
        <v>983445031.80433977</v>
      </c>
      <c r="E20" s="729">
        <v>143066999.00983995</v>
      </c>
      <c r="F20" s="729">
        <v>20925114.224961001</v>
      </c>
      <c r="G20" s="729">
        <v>0</v>
      </c>
      <c r="H20" s="729">
        <v>8594537.6877999995</v>
      </c>
      <c r="I20" s="729">
        <v>2678174.3953000004</v>
      </c>
      <c r="J20" s="729">
        <v>2089004.0359999996</v>
      </c>
      <c r="K20" s="729">
        <v>3827359.2564999997</v>
      </c>
      <c r="L20" s="729">
        <v>0</v>
      </c>
    </row>
    <row r="21" spans="1:12">
      <c r="A21" s="475">
        <v>15</v>
      </c>
      <c r="B21" s="490" t="s">
        <v>531</v>
      </c>
      <c r="C21" s="729">
        <v>373667419.26812118</v>
      </c>
      <c r="D21" s="729">
        <v>341148189.55291516</v>
      </c>
      <c r="E21" s="729">
        <v>18584611.319767997</v>
      </c>
      <c r="F21" s="729">
        <v>13934618.395438002</v>
      </c>
      <c r="G21" s="729">
        <v>0</v>
      </c>
      <c r="H21" s="729">
        <v>5557709.6499000005</v>
      </c>
      <c r="I21" s="729">
        <v>1298125.5718000005</v>
      </c>
      <c r="J21" s="729">
        <v>1163998.5791000002</v>
      </c>
      <c r="K21" s="729">
        <v>3095585.4989999998</v>
      </c>
      <c r="L21" s="729">
        <v>0</v>
      </c>
    </row>
    <row r="22" spans="1:12">
      <c r="A22" s="475">
        <v>16</v>
      </c>
      <c r="B22" s="490" t="s">
        <v>532</v>
      </c>
      <c r="C22" s="729">
        <v>188346372.757213</v>
      </c>
      <c r="D22" s="729">
        <v>179954824.93715897</v>
      </c>
      <c r="E22" s="729">
        <v>8020508.1388620017</v>
      </c>
      <c r="F22" s="729">
        <v>371039.68119199999</v>
      </c>
      <c r="G22" s="729">
        <v>0</v>
      </c>
      <c r="H22" s="729">
        <v>2804867.6833000006</v>
      </c>
      <c r="I22" s="729">
        <v>1764846.7258000004</v>
      </c>
      <c r="J22" s="729">
        <v>680298.81400000013</v>
      </c>
      <c r="K22" s="729">
        <v>359722.14350000001</v>
      </c>
      <c r="L22" s="729">
        <v>0</v>
      </c>
    </row>
    <row r="23" spans="1:12">
      <c r="A23" s="475">
        <v>17</v>
      </c>
      <c r="B23" s="490" t="s">
        <v>533</v>
      </c>
      <c r="C23" s="729">
        <v>236919639.10720101</v>
      </c>
      <c r="D23" s="729">
        <v>219152634.175329</v>
      </c>
      <c r="E23" s="729">
        <v>12474592.005402001</v>
      </c>
      <c r="F23" s="729">
        <v>5292412.9264700003</v>
      </c>
      <c r="G23" s="729">
        <v>0</v>
      </c>
      <c r="H23" s="729">
        <v>1875326.2527999999</v>
      </c>
      <c r="I23" s="729">
        <v>656993.57030000014</v>
      </c>
      <c r="J23" s="729">
        <v>61436.864999999991</v>
      </c>
      <c r="K23" s="729">
        <v>1156895.8174999999</v>
      </c>
      <c r="L23" s="729">
        <v>0</v>
      </c>
    </row>
    <row r="24" spans="1:12">
      <c r="A24" s="475">
        <v>18</v>
      </c>
      <c r="B24" s="490" t="s">
        <v>534</v>
      </c>
      <c r="C24" s="729">
        <v>906124233.46857297</v>
      </c>
      <c r="D24" s="729">
        <v>870549159.44505596</v>
      </c>
      <c r="E24" s="729">
        <v>34380570.990006</v>
      </c>
      <c r="F24" s="729">
        <v>1194503.033511</v>
      </c>
      <c r="G24" s="729">
        <v>0</v>
      </c>
      <c r="H24" s="729">
        <v>3021860.8673999999</v>
      </c>
      <c r="I24" s="729">
        <v>2797586.5809999998</v>
      </c>
      <c r="J24" s="729">
        <v>112751.35720000001</v>
      </c>
      <c r="K24" s="729">
        <v>111522.92920000001</v>
      </c>
      <c r="L24" s="729">
        <v>0</v>
      </c>
    </row>
    <row r="25" spans="1:12">
      <c r="A25" s="475">
        <v>19</v>
      </c>
      <c r="B25" s="490" t="s">
        <v>535</v>
      </c>
      <c r="C25" s="729">
        <v>101197497.12917602</v>
      </c>
      <c r="D25" s="729">
        <v>98440954.260546029</v>
      </c>
      <c r="E25" s="729">
        <v>2054980.7587380004</v>
      </c>
      <c r="F25" s="729">
        <v>701562.10989199998</v>
      </c>
      <c r="G25" s="729">
        <v>0</v>
      </c>
      <c r="H25" s="729">
        <v>1394203.7466000002</v>
      </c>
      <c r="I25" s="729">
        <v>783756.12630000012</v>
      </c>
      <c r="J25" s="729">
        <v>279396.37669999996</v>
      </c>
      <c r="K25" s="729">
        <v>331051.24360000005</v>
      </c>
      <c r="L25" s="729">
        <v>0</v>
      </c>
    </row>
    <row r="26" spans="1:12">
      <c r="A26" s="475">
        <v>20</v>
      </c>
      <c r="B26" s="490" t="s">
        <v>536</v>
      </c>
      <c r="C26" s="729">
        <v>565143186.91015494</v>
      </c>
      <c r="D26" s="729">
        <v>544156212.16710091</v>
      </c>
      <c r="E26" s="729">
        <v>17982493.265896995</v>
      </c>
      <c r="F26" s="729">
        <v>3004481.4771569995</v>
      </c>
      <c r="G26" s="729">
        <v>0</v>
      </c>
      <c r="H26" s="729">
        <v>4998848.7048999993</v>
      </c>
      <c r="I26" s="729">
        <v>2130852.7766999998</v>
      </c>
      <c r="J26" s="729">
        <v>1207894.3569999996</v>
      </c>
      <c r="K26" s="729">
        <v>1660101.5712000004</v>
      </c>
      <c r="L26" s="729">
        <v>0</v>
      </c>
    </row>
    <row r="27" spans="1:12">
      <c r="A27" s="475">
        <v>21</v>
      </c>
      <c r="B27" s="490" t="s">
        <v>537</v>
      </c>
      <c r="C27" s="729">
        <v>67269105.937259987</v>
      </c>
      <c r="D27" s="729">
        <v>65927728.18043299</v>
      </c>
      <c r="E27" s="729">
        <v>1173266.6833939999</v>
      </c>
      <c r="F27" s="729">
        <v>168111.07343300001</v>
      </c>
      <c r="G27" s="729">
        <v>0</v>
      </c>
      <c r="H27" s="729">
        <v>546211.60300000012</v>
      </c>
      <c r="I27" s="729">
        <v>307145.44320000015</v>
      </c>
      <c r="J27" s="729">
        <v>129939.99409999995</v>
      </c>
      <c r="K27" s="729">
        <v>109126.16570000001</v>
      </c>
      <c r="L27" s="729">
        <v>0</v>
      </c>
    </row>
    <row r="28" spans="1:12">
      <c r="A28" s="475">
        <v>22</v>
      </c>
      <c r="B28" s="490" t="s">
        <v>538</v>
      </c>
      <c r="C28" s="729">
        <v>51680982.534079991</v>
      </c>
      <c r="D28" s="729">
        <v>49133336.540915996</v>
      </c>
      <c r="E28" s="729">
        <v>1695145.4452319997</v>
      </c>
      <c r="F28" s="729">
        <v>852500.54793200002</v>
      </c>
      <c r="G28" s="729">
        <v>0</v>
      </c>
      <c r="H28" s="729">
        <v>951362.41389999993</v>
      </c>
      <c r="I28" s="729">
        <v>440772.84079999989</v>
      </c>
      <c r="J28" s="729">
        <v>249749.38149999999</v>
      </c>
      <c r="K28" s="729">
        <v>260840.19159999999</v>
      </c>
      <c r="L28" s="729">
        <v>0</v>
      </c>
    </row>
    <row r="29" spans="1:12">
      <c r="A29" s="475">
        <v>23</v>
      </c>
      <c r="B29" s="490" t="s">
        <v>539</v>
      </c>
      <c r="C29" s="729">
        <v>3872604260.9794154</v>
      </c>
      <c r="D29" s="729">
        <v>3505352352.8532996</v>
      </c>
      <c r="E29" s="729">
        <v>311187514.14816892</v>
      </c>
      <c r="F29" s="729">
        <v>56064393.977946967</v>
      </c>
      <c r="G29" s="729">
        <v>0</v>
      </c>
      <c r="H29" s="729">
        <v>75685414.6162</v>
      </c>
      <c r="I29" s="729">
        <v>21166214.089100003</v>
      </c>
      <c r="J29" s="729">
        <v>27737764.246899996</v>
      </c>
      <c r="K29" s="729">
        <v>26781436.280200012</v>
      </c>
      <c r="L29" s="729">
        <v>0</v>
      </c>
    </row>
    <row r="30" spans="1:12">
      <c r="A30" s="475">
        <v>24</v>
      </c>
      <c r="B30" s="490" t="s">
        <v>540</v>
      </c>
      <c r="C30" s="729">
        <v>1078219152.0187278</v>
      </c>
      <c r="D30" s="729">
        <v>996740522.82774889</v>
      </c>
      <c r="E30" s="729">
        <v>62877877.368664987</v>
      </c>
      <c r="F30" s="729">
        <v>18600751.822314002</v>
      </c>
      <c r="G30" s="729">
        <v>0</v>
      </c>
      <c r="H30" s="729">
        <v>26663443.159699999</v>
      </c>
      <c r="I30" s="729">
        <v>8753214.1524000019</v>
      </c>
      <c r="J30" s="729">
        <v>8817651.8449999969</v>
      </c>
      <c r="K30" s="729">
        <v>9092577.1623</v>
      </c>
      <c r="L30" s="729">
        <v>0</v>
      </c>
    </row>
    <row r="31" spans="1:12">
      <c r="A31" s="475">
        <v>25</v>
      </c>
      <c r="B31" s="490" t="s">
        <v>541</v>
      </c>
      <c r="C31" s="729">
        <v>2495789907.2192402</v>
      </c>
      <c r="D31" s="729">
        <v>2259956555.0369139</v>
      </c>
      <c r="E31" s="729">
        <v>198752289.44498897</v>
      </c>
      <c r="F31" s="729">
        <v>37081062.737337008</v>
      </c>
      <c r="G31" s="729">
        <v>0</v>
      </c>
      <c r="H31" s="729">
        <v>66791625.923299998</v>
      </c>
      <c r="I31" s="729">
        <v>19676826.679099984</v>
      </c>
      <c r="J31" s="729">
        <v>25570903.341800012</v>
      </c>
      <c r="K31" s="729">
        <v>21543895.902400002</v>
      </c>
      <c r="L31" s="729">
        <v>0</v>
      </c>
    </row>
    <row r="32" spans="1:12">
      <c r="A32" s="475">
        <v>26</v>
      </c>
      <c r="B32" s="490" t="s">
        <v>597</v>
      </c>
      <c r="C32" s="729">
        <v>738468214.38580203</v>
      </c>
      <c r="D32" s="729">
        <v>672051463.73680902</v>
      </c>
      <c r="E32" s="729">
        <v>45303532.175568998</v>
      </c>
      <c r="F32" s="729">
        <v>21108546.194666997</v>
      </c>
      <c r="G32" s="729">
        <v>4672.278757</v>
      </c>
      <c r="H32" s="729">
        <v>16594166.090100003</v>
      </c>
      <c r="I32" s="729">
        <v>1158218.0412999999</v>
      </c>
      <c r="J32" s="729">
        <v>2491375.6768000014</v>
      </c>
      <c r="K32" s="729">
        <v>12996691.906200003</v>
      </c>
      <c r="L32" s="729">
        <v>-52119.534199999995</v>
      </c>
    </row>
    <row r="33" spans="1:12">
      <c r="A33" s="475">
        <v>27</v>
      </c>
      <c r="B33" s="542" t="s">
        <v>66</v>
      </c>
      <c r="C33" s="729">
        <v>18824420380.991932</v>
      </c>
      <c r="D33" s="729">
        <v>17194266923.182545</v>
      </c>
      <c r="E33" s="729">
        <v>1249775912.4318037</v>
      </c>
      <c r="F33" s="729">
        <v>380159092.18407202</v>
      </c>
      <c r="G33" s="729">
        <v>218453.19351099996</v>
      </c>
      <c r="H33" s="729">
        <v>330815868.75510001</v>
      </c>
      <c r="I33" s="729">
        <v>90410725.667699993</v>
      </c>
      <c r="J33" s="729">
        <v>92197929.381600007</v>
      </c>
      <c r="K33" s="729">
        <v>148282250.60609999</v>
      </c>
      <c r="L33" s="729">
        <v>-75036.900299999994</v>
      </c>
    </row>
    <row r="34" spans="1:12">
      <c r="A34" s="503"/>
      <c r="B34" s="503"/>
      <c r="C34" s="503"/>
      <c r="D34" s="503"/>
      <c r="E34" s="503"/>
      <c r="H34" s="503"/>
    </row>
    <row r="35" spans="1:12">
      <c r="A35" s="503"/>
      <c r="B35" s="541"/>
      <c r="C35" s="541"/>
      <c r="D35" s="503"/>
      <c r="E35" s="503"/>
      <c r="H35" s="503"/>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tint="-9.9978637043366805E-2"/>
  </sheetPr>
  <dimension ref="A1:K13"/>
  <sheetViews>
    <sheetView showGridLines="0" zoomScale="70" zoomScaleNormal="70" workbookViewId="0"/>
  </sheetViews>
  <sheetFormatPr defaultColWidth="8.77734375" defaultRowHeight="12"/>
  <cols>
    <col min="1" max="1" width="11.77734375" style="385" bestFit="1" customWidth="1"/>
    <col min="2" max="2" width="165.109375" style="385" customWidth="1"/>
    <col min="3" max="11" width="28.21875" style="385" customWidth="1"/>
    <col min="12" max="16384" width="8.77734375" style="385"/>
  </cols>
  <sheetData>
    <row r="1" spans="1:11" s="375" customFormat="1" ht="13.8">
      <c r="A1" s="374" t="s">
        <v>108</v>
      </c>
      <c r="B1" s="300" t="str">
        <f>Info!C2</f>
        <v>სს თიბისი ბანკი</v>
      </c>
      <c r="C1" s="486"/>
      <c r="D1" s="486"/>
      <c r="E1" s="486"/>
      <c r="F1" s="486"/>
      <c r="G1" s="486"/>
      <c r="H1" s="486"/>
      <c r="I1" s="486"/>
      <c r="J1" s="486"/>
      <c r="K1" s="486"/>
    </row>
    <row r="2" spans="1:11" s="375" customFormat="1">
      <c r="A2" s="376" t="s">
        <v>109</v>
      </c>
      <c r="B2" s="378">
        <f>'1. key ratios'!B2</f>
        <v>45107</v>
      </c>
      <c r="C2" s="486"/>
      <c r="D2" s="486"/>
      <c r="E2" s="486"/>
      <c r="F2" s="486"/>
      <c r="G2" s="486"/>
      <c r="H2" s="486"/>
      <c r="I2" s="486"/>
      <c r="J2" s="486"/>
      <c r="K2" s="486"/>
    </row>
    <row r="3" spans="1:11" s="375" customFormat="1">
      <c r="A3" s="377" t="s">
        <v>598</v>
      </c>
      <c r="B3" s="486"/>
      <c r="C3" s="486"/>
      <c r="D3" s="486"/>
      <c r="E3" s="486"/>
      <c r="F3" s="486"/>
      <c r="G3" s="486"/>
      <c r="H3" s="486"/>
      <c r="I3" s="486"/>
      <c r="J3" s="486"/>
      <c r="K3" s="486"/>
    </row>
    <row r="4" spans="1:11">
      <c r="A4" s="547"/>
      <c r="B4" s="547"/>
      <c r="C4" s="546" t="s">
        <v>502</v>
      </c>
      <c r="D4" s="546" t="s">
        <v>503</v>
      </c>
      <c r="E4" s="546" t="s">
        <v>504</v>
      </c>
      <c r="F4" s="546" t="s">
        <v>505</v>
      </c>
      <c r="G4" s="546" t="s">
        <v>506</v>
      </c>
      <c r="H4" s="546" t="s">
        <v>507</v>
      </c>
      <c r="I4" s="546" t="s">
        <v>508</v>
      </c>
      <c r="J4" s="546" t="s">
        <v>509</v>
      </c>
      <c r="K4" s="546" t="s">
        <v>510</v>
      </c>
    </row>
    <row r="5" spans="1:11" ht="103.95" customHeight="1">
      <c r="A5" s="878" t="s">
        <v>906</v>
      </c>
      <c r="B5" s="879"/>
      <c r="C5" s="545" t="s">
        <v>599</v>
      </c>
      <c r="D5" s="545" t="s">
        <v>592</v>
      </c>
      <c r="E5" s="545" t="s">
        <v>593</v>
      </c>
      <c r="F5" s="545" t="s">
        <v>905</v>
      </c>
      <c r="G5" s="545" t="s">
        <v>600</v>
      </c>
      <c r="H5" s="545" t="s">
        <v>601</v>
      </c>
      <c r="I5" s="545" t="s">
        <v>602</v>
      </c>
      <c r="J5" s="545" t="s">
        <v>603</v>
      </c>
      <c r="K5" s="545" t="s">
        <v>604</v>
      </c>
    </row>
    <row r="6" spans="1:11">
      <c r="A6" s="475">
        <v>1</v>
      </c>
      <c r="B6" s="475" t="s">
        <v>605</v>
      </c>
      <c r="C6" s="714">
        <v>621679677.01819992</v>
      </c>
      <c r="D6" s="714">
        <v>154372345.22379985</v>
      </c>
      <c r="E6" s="714">
        <v>2.6200000000000001E-2</v>
      </c>
      <c r="F6" s="714">
        <v>197480071.99140009</v>
      </c>
      <c r="G6" s="714">
        <v>13083699375.805601</v>
      </c>
      <c r="H6" s="714">
        <v>15246700.0843</v>
      </c>
      <c r="I6" s="714">
        <v>1152699753.5343997</v>
      </c>
      <c r="J6" s="714">
        <v>722709768.74760067</v>
      </c>
      <c r="K6" s="714">
        <v>2876532688.5793719</v>
      </c>
    </row>
    <row r="7" spans="1:11">
      <c r="A7" s="475">
        <v>2</v>
      </c>
      <c r="B7" s="476" t="s">
        <v>606</v>
      </c>
      <c r="C7" s="714">
        <v>0</v>
      </c>
      <c r="D7" s="714">
        <v>0</v>
      </c>
      <c r="E7" s="714">
        <v>0</v>
      </c>
      <c r="F7" s="714">
        <v>0</v>
      </c>
      <c r="G7" s="714">
        <v>0</v>
      </c>
      <c r="H7" s="714">
        <v>0</v>
      </c>
      <c r="I7" s="714">
        <v>25017404.141199999</v>
      </c>
      <c r="J7" s="714">
        <v>0</v>
      </c>
      <c r="K7" s="714">
        <v>192366340.56610399</v>
      </c>
    </row>
    <row r="8" spans="1:11">
      <c r="A8" s="475">
        <v>3</v>
      </c>
      <c r="B8" s="476" t="s">
        <v>570</v>
      </c>
      <c r="C8" s="714">
        <v>229902516.44759998</v>
      </c>
      <c r="D8" s="714">
        <v>10987263.479499999</v>
      </c>
      <c r="E8" s="714">
        <v>631294916.91699994</v>
      </c>
      <c r="F8" s="714">
        <v>3181672.0631999988</v>
      </c>
      <c r="G8" s="714">
        <v>1068773821.5392997</v>
      </c>
      <c r="H8" s="714">
        <v>52354.291300000004</v>
      </c>
      <c r="I8" s="714">
        <v>432523980.42650014</v>
      </c>
      <c r="J8" s="714">
        <v>261339691.86519992</v>
      </c>
      <c r="K8" s="714">
        <v>715316639.34572399</v>
      </c>
    </row>
    <row r="9" spans="1:11">
      <c r="A9" s="475">
        <v>4</v>
      </c>
      <c r="B9" s="504" t="s">
        <v>904</v>
      </c>
      <c r="C9" s="714">
        <v>293508.37839999999</v>
      </c>
      <c r="D9" s="714">
        <v>2046792.4532000001</v>
      </c>
      <c r="E9" s="714">
        <v>0</v>
      </c>
      <c r="F9" s="714">
        <v>1006629.4139</v>
      </c>
      <c r="G9" s="714">
        <v>264595138.28840014</v>
      </c>
      <c r="H9" s="714">
        <v>0</v>
      </c>
      <c r="I9" s="714">
        <v>16679675.494499998</v>
      </c>
      <c r="J9" s="714">
        <v>23259471.520800006</v>
      </c>
      <c r="K9" s="714">
        <v>72496329.828628257</v>
      </c>
    </row>
    <row r="10" spans="1:11">
      <c r="A10" s="475">
        <v>5</v>
      </c>
      <c r="B10" s="495" t="s">
        <v>903</v>
      </c>
      <c r="C10" s="714">
        <v>0</v>
      </c>
      <c r="D10" s="714">
        <v>0</v>
      </c>
      <c r="E10" s="714">
        <v>0</v>
      </c>
      <c r="F10" s="714">
        <v>0</v>
      </c>
      <c r="G10" s="714">
        <v>0</v>
      </c>
      <c r="H10" s="714">
        <v>0</v>
      </c>
      <c r="I10" s="714">
        <v>0</v>
      </c>
      <c r="J10" s="714">
        <v>0</v>
      </c>
      <c r="K10" s="714">
        <v>0</v>
      </c>
    </row>
    <row r="11" spans="1:11">
      <c r="A11" s="475">
        <v>6</v>
      </c>
      <c r="B11" s="495" t="s">
        <v>902</v>
      </c>
      <c r="C11" s="714">
        <v>1079238.4565999999</v>
      </c>
      <c r="D11" s="714">
        <v>0</v>
      </c>
      <c r="E11" s="714">
        <v>0</v>
      </c>
      <c r="F11" s="714">
        <v>2679.9400000000005</v>
      </c>
      <c r="G11" s="714">
        <v>6919306.8305000002</v>
      </c>
      <c r="H11" s="714">
        <v>0</v>
      </c>
      <c r="I11" s="714">
        <v>9125768.0930000003</v>
      </c>
      <c r="J11" s="714">
        <v>13729383.7062</v>
      </c>
      <c r="K11" s="714">
        <v>2672779.2756040008</v>
      </c>
    </row>
    <row r="13" spans="1:11" ht="13.8">
      <c r="B13" s="544"/>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9.9978637043366805E-2"/>
  </sheetPr>
  <dimension ref="A1:V20"/>
  <sheetViews>
    <sheetView showGridLines="0" zoomScale="70" zoomScaleNormal="70" workbookViewId="0"/>
  </sheetViews>
  <sheetFormatPr defaultColWidth="8.77734375" defaultRowHeight="14.4"/>
  <cols>
    <col min="1" max="1" width="10" style="548" bestFit="1" customWidth="1"/>
    <col min="2" max="2" width="71.77734375" style="548" customWidth="1"/>
    <col min="3" max="3" width="14.5546875" style="548" bestFit="1" customWidth="1"/>
    <col min="4" max="5" width="15.21875" style="548" bestFit="1" customWidth="1"/>
    <col min="6" max="6" width="20.109375" style="548" bestFit="1" customWidth="1"/>
    <col min="7" max="7" width="37.77734375" style="548" bestFit="1" customWidth="1"/>
    <col min="8" max="8" width="14.5546875" style="548" bestFit="1" customWidth="1"/>
    <col min="9" max="10" width="15.21875" style="548" bestFit="1" customWidth="1"/>
    <col min="11" max="11" width="20.109375" style="548" bestFit="1" customWidth="1"/>
    <col min="12" max="12" width="37.77734375" style="548" bestFit="1" customWidth="1"/>
    <col min="13" max="13" width="13.21875" style="548" bestFit="1" customWidth="1"/>
    <col min="14" max="15" width="15.21875" style="548" bestFit="1" customWidth="1"/>
    <col min="16" max="16" width="20.109375" style="548" bestFit="1" customWidth="1"/>
    <col min="17" max="17" width="37.77734375" style="548" bestFit="1" customWidth="1"/>
    <col min="18" max="18" width="18.109375" style="548" bestFit="1" customWidth="1"/>
    <col min="19" max="19" width="48.109375" style="548" bestFit="1" customWidth="1"/>
    <col min="20" max="20" width="45.88671875" style="548" bestFit="1" customWidth="1"/>
    <col min="21" max="21" width="48.109375" style="548" bestFit="1" customWidth="1"/>
    <col min="22" max="22" width="44.44140625" style="548" bestFit="1" customWidth="1"/>
    <col min="23" max="16384" width="8.77734375" style="548"/>
  </cols>
  <sheetData>
    <row r="1" spans="1:22">
      <c r="A1" s="374" t="s">
        <v>108</v>
      </c>
      <c r="B1" s="300" t="str">
        <f>Info!C2</f>
        <v>სს თიბისი ბანკი</v>
      </c>
    </row>
    <row r="2" spans="1:22">
      <c r="A2" s="376" t="s">
        <v>109</v>
      </c>
      <c r="B2" s="378">
        <f>'1. key ratios'!B2</f>
        <v>45107</v>
      </c>
    </row>
    <row r="3" spans="1:22">
      <c r="A3" s="377" t="s">
        <v>689</v>
      </c>
      <c r="B3" s="486"/>
    </row>
    <row r="4" spans="1:22">
      <c r="A4" s="377"/>
      <c r="B4" s="486"/>
    </row>
    <row r="5" spans="1:22" ht="24" customHeight="1">
      <c r="A5" s="880" t="s">
        <v>716</v>
      </c>
      <c r="B5" s="880"/>
      <c r="C5" s="882" t="s">
        <v>908</v>
      </c>
      <c r="D5" s="882"/>
      <c r="E5" s="882"/>
      <c r="F5" s="882"/>
      <c r="G5" s="882"/>
      <c r="H5" s="882" t="s">
        <v>596</v>
      </c>
      <c r="I5" s="882"/>
      <c r="J5" s="882"/>
      <c r="K5" s="882"/>
      <c r="L5" s="882"/>
      <c r="M5" s="882" t="s">
        <v>907</v>
      </c>
      <c r="N5" s="882"/>
      <c r="O5" s="882"/>
      <c r="P5" s="882"/>
      <c r="Q5" s="882"/>
      <c r="R5" s="881" t="s">
        <v>715</v>
      </c>
      <c r="S5" s="881" t="s">
        <v>719</v>
      </c>
      <c r="T5" s="881" t="s">
        <v>718</v>
      </c>
      <c r="U5" s="881" t="s">
        <v>955</v>
      </c>
      <c r="V5" s="881" t="s">
        <v>956</v>
      </c>
    </row>
    <row r="6" spans="1:22" ht="36" customHeight="1">
      <c r="A6" s="880"/>
      <c r="B6" s="880"/>
      <c r="C6" s="558"/>
      <c r="D6" s="484" t="s">
        <v>892</v>
      </c>
      <c r="E6" s="484" t="s">
        <v>891</v>
      </c>
      <c r="F6" s="484" t="s">
        <v>890</v>
      </c>
      <c r="G6" s="484" t="s">
        <v>889</v>
      </c>
      <c r="H6" s="558"/>
      <c r="I6" s="484" t="s">
        <v>892</v>
      </c>
      <c r="J6" s="484" t="s">
        <v>891</v>
      </c>
      <c r="K6" s="484" t="s">
        <v>890</v>
      </c>
      <c r="L6" s="484" t="s">
        <v>889</v>
      </c>
      <c r="M6" s="558"/>
      <c r="N6" s="484" t="s">
        <v>892</v>
      </c>
      <c r="O6" s="484" t="s">
        <v>891</v>
      </c>
      <c r="P6" s="484" t="s">
        <v>890</v>
      </c>
      <c r="Q6" s="484" t="s">
        <v>889</v>
      </c>
      <c r="R6" s="881"/>
      <c r="S6" s="881"/>
      <c r="T6" s="881"/>
      <c r="U6" s="881"/>
      <c r="V6" s="881"/>
    </row>
    <row r="7" spans="1:22">
      <c r="A7" s="556">
        <v>1</v>
      </c>
      <c r="B7" s="557" t="s">
        <v>690</v>
      </c>
      <c r="C7" s="730">
        <v>68201531.427963004</v>
      </c>
      <c r="D7" s="730">
        <v>65622840.483847</v>
      </c>
      <c r="E7" s="730">
        <v>2339100.384116</v>
      </c>
      <c r="F7" s="730">
        <v>239590.56</v>
      </c>
      <c r="G7" s="730">
        <v>0</v>
      </c>
      <c r="H7" s="730">
        <v>68936614.77132301</v>
      </c>
      <c r="I7" s="730">
        <v>66316982.879158005</v>
      </c>
      <c r="J7" s="730">
        <v>2376324.401362</v>
      </c>
      <c r="K7" s="730">
        <v>243307.49080299999</v>
      </c>
      <c r="L7" s="730">
        <v>0</v>
      </c>
      <c r="M7" s="730">
        <v>1373275.4552999998</v>
      </c>
      <c r="N7" s="730">
        <v>921282.55909999984</v>
      </c>
      <c r="O7" s="730">
        <v>330687.15569999994</v>
      </c>
      <c r="P7" s="730">
        <v>121305.7405</v>
      </c>
      <c r="Q7" s="730">
        <v>0</v>
      </c>
      <c r="R7" s="730">
        <v>2596</v>
      </c>
      <c r="S7" s="731">
        <v>0.13767268650158049</v>
      </c>
      <c r="T7" s="731">
        <v>0.20244359353311769</v>
      </c>
      <c r="U7" s="731">
        <v>0.13050973851850747</v>
      </c>
      <c r="V7" s="730">
        <v>41.671397019275226</v>
      </c>
    </row>
    <row r="8" spans="1:22">
      <c r="A8" s="556">
        <v>2</v>
      </c>
      <c r="B8" s="555" t="s">
        <v>691</v>
      </c>
      <c r="C8" s="730">
        <v>2627070246.6948552</v>
      </c>
      <c r="D8" s="730">
        <v>2349707187.9574828</v>
      </c>
      <c r="E8" s="730">
        <v>214539989.07127878</v>
      </c>
      <c r="F8" s="730">
        <v>62823069.66609402</v>
      </c>
      <c r="G8" s="730">
        <v>0</v>
      </c>
      <c r="H8" s="730">
        <v>2646421739.4327278</v>
      </c>
      <c r="I8" s="730">
        <v>2363936223.057168</v>
      </c>
      <c r="J8" s="730">
        <v>218513502.56312901</v>
      </c>
      <c r="K8" s="730">
        <v>63972013.81243103</v>
      </c>
      <c r="L8" s="730">
        <v>0</v>
      </c>
      <c r="M8" s="730">
        <v>136165149.66670001</v>
      </c>
      <c r="N8" s="730">
        <v>38873523.331899993</v>
      </c>
      <c r="O8" s="730">
        <v>50258058.71140001</v>
      </c>
      <c r="P8" s="730">
        <v>47033567.623399995</v>
      </c>
      <c r="Q8" s="730">
        <v>0</v>
      </c>
      <c r="R8" s="730">
        <v>376414</v>
      </c>
      <c r="S8" s="731">
        <v>0.13797252407444696</v>
      </c>
      <c r="T8" s="731">
        <v>0.17097055236960776</v>
      </c>
      <c r="U8" s="731">
        <v>0.14084133672913443</v>
      </c>
      <c r="V8" s="730">
        <v>49.082854352737186</v>
      </c>
    </row>
    <row r="9" spans="1:22">
      <c r="A9" s="556">
        <v>3</v>
      </c>
      <c r="B9" s="555" t="s">
        <v>692</v>
      </c>
      <c r="C9" s="730">
        <v>0</v>
      </c>
      <c r="D9" s="730">
        <v>0</v>
      </c>
      <c r="E9" s="730">
        <v>0</v>
      </c>
      <c r="F9" s="730">
        <v>0</v>
      </c>
      <c r="G9" s="730">
        <v>0</v>
      </c>
      <c r="H9" s="730">
        <v>0</v>
      </c>
      <c r="I9" s="730">
        <v>0</v>
      </c>
      <c r="J9" s="730">
        <v>0</v>
      </c>
      <c r="K9" s="730">
        <v>0</v>
      </c>
      <c r="L9" s="730">
        <v>0</v>
      </c>
      <c r="M9" s="730">
        <v>0</v>
      </c>
      <c r="N9" s="730">
        <v>0</v>
      </c>
      <c r="O9" s="730">
        <v>0</v>
      </c>
      <c r="P9" s="730">
        <v>0</v>
      </c>
      <c r="Q9" s="730">
        <v>0</v>
      </c>
      <c r="R9" s="730">
        <v>0</v>
      </c>
      <c r="S9" s="731">
        <v>0</v>
      </c>
      <c r="T9" s="731">
        <v>0</v>
      </c>
      <c r="U9" s="731">
        <v>0</v>
      </c>
      <c r="V9" s="730">
        <v>0</v>
      </c>
    </row>
    <row r="10" spans="1:22">
      <c r="A10" s="556">
        <v>4</v>
      </c>
      <c r="B10" s="555" t="s">
        <v>693</v>
      </c>
      <c r="C10" s="730">
        <v>84427368.590000004</v>
      </c>
      <c r="D10" s="730">
        <v>79242772.950000003</v>
      </c>
      <c r="E10" s="730">
        <v>3574752.049999998</v>
      </c>
      <c r="F10" s="730">
        <v>1609843.5899999996</v>
      </c>
      <c r="G10" s="730">
        <v>0</v>
      </c>
      <c r="H10" s="730">
        <v>83001305.229168013</v>
      </c>
      <c r="I10" s="730">
        <v>77564590.385556012</v>
      </c>
      <c r="J10" s="730">
        <v>3753524.1721990001</v>
      </c>
      <c r="K10" s="730">
        <v>1683190.6714129997</v>
      </c>
      <c r="L10" s="730">
        <v>0</v>
      </c>
      <c r="M10" s="730">
        <v>5301841.1910999985</v>
      </c>
      <c r="N10" s="730">
        <v>2502288.7880999986</v>
      </c>
      <c r="O10" s="730">
        <v>1302053.3703000001</v>
      </c>
      <c r="P10" s="730">
        <v>1497499.0326999999</v>
      </c>
      <c r="Q10" s="730">
        <v>0</v>
      </c>
      <c r="R10" s="730">
        <v>106275</v>
      </c>
      <c r="S10" s="731">
        <v>7.7608345847536259E-2</v>
      </c>
      <c r="T10" s="731">
        <v>0.22075803295956253</v>
      </c>
      <c r="U10" s="731">
        <v>8.0173474631219724E-2</v>
      </c>
      <c r="V10" s="730">
        <v>12.705730919282461</v>
      </c>
    </row>
    <row r="11" spans="1:22">
      <c r="A11" s="556">
        <v>5</v>
      </c>
      <c r="B11" s="555" t="s">
        <v>694</v>
      </c>
      <c r="C11" s="730">
        <v>38167259.764386013</v>
      </c>
      <c r="D11" s="730">
        <v>33260677.193155013</v>
      </c>
      <c r="E11" s="730">
        <v>4102180.5873249997</v>
      </c>
      <c r="F11" s="730">
        <v>804401.98390600004</v>
      </c>
      <c r="G11" s="730">
        <v>0</v>
      </c>
      <c r="H11" s="730">
        <v>38899645.755657986</v>
      </c>
      <c r="I11" s="730">
        <v>33797497.501333989</v>
      </c>
      <c r="J11" s="730">
        <v>4222317.8724159999</v>
      </c>
      <c r="K11" s="730">
        <v>879830.38190800033</v>
      </c>
      <c r="L11" s="730">
        <v>0</v>
      </c>
      <c r="M11" s="730">
        <v>2167785.3449999997</v>
      </c>
      <c r="N11" s="730">
        <v>641304.33949999989</v>
      </c>
      <c r="O11" s="730">
        <v>908316.34309999982</v>
      </c>
      <c r="P11" s="730">
        <v>618164.66240000015</v>
      </c>
      <c r="Q11" s="730">
        <v>0</v>
      </c>
      <c r="R11" s="730">
        <v>27035</v>
      </c>
      <c r="S11" s="731">
        <v>0.17999182759455906</v>
      </c>
      <c r="T11" s="731">
        <v>0.19461299266157975</v>
      </c>
      <c r="U11" s="731">
        <v>0.18938359269789934</v>
      </c>
      <c r="V11" s="730">
        <v>241.34335184428335</v>
      </c>
    </row>
    <row r="12" spans="1:22">
      <c r="A12" s="556">
        <v>6</v>
      </c>
      <c r="B12" s="555" t="s">
        <v>695</v>
      </c>
      <c r="C12" s="730">
        <v>127931346.95999996</v>
      </c>
      <c r="D12" s="730">
        <v>101319099.93999995</v>
      </c>
      <c r="E12" s="730">
        <v>22274315.130000014</v>
      </c>
      <c r="F12" s="730">
        <v>4337931.8899999997</v>
      </c>
      <c r="G12" s="730">
        <v>0</v>
      </c>
      <c r="H12" s="730">
        <v>131067179.99759999</v>
      </c>
      <c r="I12" s="730">
        <v>103330983.99379998</v>
      </c>
      <c r="J12" s="730">
        <v>22911029.480099998</v>
      </c>
      <c r="K12" s="730">
        <v>4825166.5236999989</v>
      </c>
      <c r="L12" s="730">
        <v>0</v>
      </c>
      <c r="M12" s="730">
        <v>15092156.671000002</v>
      </c>
      <c r="N12" s="730">
        <v>4489074.9133000001</v>
      </c>
      <c r="O12" s="730">
        <v>6488398.2373000002</v>
      </c>
      <c r="P12" s="730">
        <v>4114683.5204000003</v>
      </c>
      <c r="Q12" s="730">
        <v>0</v>
      </c>
      <c r="R12" s="730">
        <v>105037</v>
      </c>
      <c r="S12" s="731">
        <v>0.34106050284299222</v>
      </c>
      <c r="T12" s="731">
        <v>0.34106050284299205</v>
      </c>
      <c r="U12" s="731">
        <v>0.34105594360498875</v>
      </c>
      <c r="V12" s="730">
        <v>391.2214223737202</v>
      </c>
    </row>
    <row r="13" spans="1:22">
      <c r="A13" s="556">
        <v>7</v>
      </c>
      <c r="B13" s="555" t="s">
        <v>696</v>
      </c>
      <c r="C13" s="730">
        <v>4663140378.636117</v>
      </c>
      <c r="D13" s="730">
        <v>4238318458.8668418</v>
      </c>
      <c r="E13" s="730">
        <v>374313517.82085717</v>
      </c>
      <c r="F13" s="730">
        <v>50430350.563412011</v>
      </c>
      <c r="G13" s="730">
        <v>78051.385005999997</v>
      </c>
      <c r="H13" s="730">
        <v>4778735542.2161388</v>
      </c>
      <c r="I13" s="730">
        <v>4340447698.4001007</v>
      </c>
      <c r="J13" s="730">
        <v>386596266.83828795</v>
      </c>
      <c r="K13" s="730">
        <v>51676724.820745982</v>
      </c>
      <c r="L13" s="730">
        <v>14852.157003</v>
      </c>
      <c r="M13" s="730">
        <v>32419486.434900012</v>
      </c>
      <c r="N13" s="730">
        <v>2679479.4839000017</v>
      </c>
      <c r="O13" s="730">
        <v>9864194.5305000059</v>
      </c>
      <c r="P13" s="730">
        <v>19950849.320800006</v>
      </c>
      <c r="Q13" s="730">
        <v>-75036.900300000008</v>
      </c>
      <c r="R13" s="730">
        <v>47780</v>
      </c>
      <c r="S13" s="731">
        <v>9.7253642887474429E-2</v>
      </c>
      <c r="T13" s="731">
        <v>0.11645106174228056</v>
      </c>
      <c r="U13" s="731">
        <v>9.2382613570574104E-2</v>
      </c>
      <c r="V13" s="730">
        <v>130.13167571490254</v>
      </c>
    </row>
    <row r="14" spans="1:22">
      <c r="A14" s="550">
        <v>7.1</v>
      </c>
      <c r="B14" s="549" t="s">
        <v>697</v>
      </c>
      <c r="C14" s="730">
        <v>3586852812.673419</v>
      </c>
      <c r="D14" s="730">
        <v>3236675103.6475387</v>
      </c>
      <c r="E14" s="730">
        <v>307583397.85904115</v>
      </c>
      <c r="F14" s="730">
        <v>42530928.665854007</v>
      </c>
      <c r="G14" s="730">
        <v>63382.500984999999</v>
      </c>
      <c r="H14" s="730">
        <v>3677580013.9880795</v>
      </c>
      <c r="I14" s="730">
        <v>3315951960.1439075</v>
      </c>
      <c r="J14" s="730">
        <v>317866825.84767598</v>
      </c>
      <c r="K14" s="730">
        <v>43746945.23636198</v>
      </c>
      <c r="L14" s="730">
        <v>14282.760134</v>
      </c>
      <c r="M14" s="730">
        <v>28042233.513700012</v>
      </c>
      <c r="N14" s="730">
        <v>2184637.7441000016</v>
      </c>
      <c r="O14" s="730">
        <v>8347566.867100005</v>
      </c>
      <c r="P14" s="730">
        <v>17571162.864400003</v>
      </c>
      <c r="Q14" s="730">
        <v>-61133.961900000002</v>
      </c>
      <c r="R14" s="730">
        <v>33858</v>
      </c>
      <c r="S14" s="731">
        <v>9.7094445972278773E-2</v>
      </c>
      <c r="T14" s="731">
        <v>0.11646937480527096</v>
      </c>
      <c r="U14" s="731">
        <v>9.1476124877385726E-2</v>
      </c>
      <c r="V14" s="730">
        <v>130.80675054329092</v>
      </c>
    </row>
    <row r="15" spans="1:22" ht="24">
      <c r="A15" s="550">
        <v>7.2</v>
      </c>
      <c r="B15" s="549" t="s">
        <v>698</v>
      </c>
      <c r="C15" s="730">
        <v>661066042.869959</v>
      </c>
      <c r="D15" s="730">
        <v>619148544.76714802</v>
      </c>
      <c r="E15" s="730">
        <v>36736670.386019997</v>
      </c>
      <c r="F15" s="730">
        <v>5180827.7167910011</v>
      </c>
      <c r="G15" s="730">
        <v>0</v>
      </c>
      <c r="H15" s="730">
        <v>675776827.52744305</v>
      </c>
      <c r="I15" s="730">
        <v>632802253.3983531</v>
      </c>
      <c r="J15" s="730">
        <v>37849127.019444004</v>
      </c>
      <c r="K15" s="730">
        <v>5125447.1096460018</v>
      </c>
      <c r="L15" s="730">
        <v>0</v>
      </c>
      <c r="M15" s="730">
        <v>2494096.1045000004</v>
      </c>
      <c r="N15" s="730">
        <v>321180.91880000004</v>
      </c>
      <c r="O15" s="730">
        <v>846975.92220000015</v>
      </c>
      <c r="P15" s="730">
        <v>1325939.2635000001</v>
      </c>
      <c r="Q15" s="730">
        <v>0</v>
      </c>
      <c r="R15" s="730">
        <v>5445</v>
      </c>
      <c r="S15" s="731">
        <v>9.2735493974631392E-2</v>
      </c>
      <c r="T15" s="731">
        <v>0.11073741117005709</v>
      </c>
      <c r="U15" s="731">
        <v>9.3777294278850398E-2</v>
      </c>
      <c r="V15" s="730">
        <v>127.39812392038273</v>
      </c>
    </row>
    <row r="16" spans="1:22">
      <c r="A16" s="550">
        <v>7.3</v>
      </c>
      <c r="B16" s="549" t="s">
        <v>699</v>
      </c>
      <c r="C16" s="730">
        <v>415221523.09273905</v>
      </c>
      <c r="D16" s="730">
        <v>382494810.45215505</v>
      </c>
      <c r="E16" s="730">
        <v>29993449.575796001</v>
      </c>
      <c r="F16" s="730">
        <v>2718594.1807670002</v>
      </c>
      <c r="G16" s="730">
        <v>14668.884021</v>
      </c>
      <c r="H16" s="730">
        <v>425378700.70061505</v>
      </c>
      <c r="I16" s="730">
        <v>391693484.85784006</v>
      </c>
      <c r="J16" s="730">
        <v>30880313.971168008</v>
      </c>
      <c r="K16" s="730">
        <v>2804332.474738</v>
      </c>
      <c r="L16" s="730">
        <v>569.39686900000004</v>
      </c>
      <c r="M16" s="730">
        <v>1883156.8166999999</v>
      </c>
      <c r="N16" s="730">
        <v>173660.82099999997</v>
      </c>
      <c r="O16" s="730">
        <v>669651.74119999981</v>
      </c>
      <c r="P16" s="730">
        <v>1053747.1929000001</v>
      </c>
      <c r="Q16" s="730">
        <v>-13902.938399999999</v>
      </c>
      <c r="R16" s="730">
        <v>8477</v>
      </c>
      <c r="S16" s="731">
        <v>0.10611106553832476</v>
      </c>
      <c r="T16" s="731">
        <v>0.1260980187296589</v>
      </c>
      <c r="U16" s="731">
        <v>9.7992788699698949E-2</v>
      </c>
      <c r="V16" s="730">
        <v>128.70672180694521</v>
      </c>
    </row>
    <row r="17" spans="1:22">
      <c r="A17" s="556">
        <v>8</v>
      </c>
      <c r="B17" s="555" t="s">
        <v>700</v>
      </c>
      <c r="C17" s="730">
        <v>84779204.396558046</v>
      </c>
      <c r="D17" s="730">
        <v>83162019.616932034</v>
      </c>
      <c r="E17" s="730">
        <v>590497.9623720001</v>
      </c>
      <c r="F17" s="730">
        <v>1026686.8172539999</v>
      </c>
      <c r="G17" s="730">
        <v>0</v>
      </c>
      <c r="H17" s="730">
        <v>85618603.658356979</v>
      </c>
      <c r="I17" s="730">
        <v>83897433.272136986</v>
      </c>
      <c r="J17" s="730">
        <v>635224.83985700004</v>
      </c>
      <c r="K17" s="730">
        <v>1085945.5463630001</v>
      </c>
      <c r="L17" s="730">
        <v>0</v>
      </c>
      <c r="M17" s="730">
        <v>457130.48460000008</v>
      </c>
      <c r="N17" s="730">
        <v>71598.983300000007</v>
      </c>
      <c r="O17" s="730">
        <v>54603.136100000003</v>
      </c>
      <c r="P17" s="730">
        <v>330928.36520000006</v>
      </c>
      <c r="Q17" s="730">
        <v>0</v>
      </c>
      <c r="R17" s="730">
        <v>63459</v>
      </c>
      <c r="S17" s="731">
        <v>0.15909122090328154</v>
      </c>
      <c r="T17" s="731">
        <v>0.17199753808239501</v>
      </c>
      <c r="U17" s="731">
        <v>0.17157865308366593</v>
      </c>
      <c r="V17" s="730">
        <v>1.346395225928557</v>
      </c>
    </row>
    <row r="18" spans="1:22">
      <c r="A18" s="554">
        <v>9</v>
      </c>
      <c r="B18" s="553" t="s">
        <v>701</v>
      </c>
      <c r="C18" s="730">
        <v>0</v>
      </c>
      <c r="D18" s="730">
        <v>0</v>
      </c>
      <c r="E18" s="730">
        <v>0</v>
      </c>
      <c r="F18" s="730">
        <v>0</v>
      </c>
      <c r="G18" s="730">
        <v>0</v>
      </c>
      <c r="H18" s="730">
        <v>0</v>
      </c>
      <c r="I18" s="730">
        <v>0</v>
      </c>
      <c r="J18" s="730">
        <v>0</v>
      </c>
      <c r="K18" s="730">
        <v>0</v>
      </c>
      <c r="L18" s="730">
        <v>0</v>
      </c>
      <c r="M18" s="730">
        <v>0</v>
      </c>
      <c r="N18" s="730">
        <v>0</v>
      </c>
      <c r="O18" s="730">
        <v>0</v>
      </c>
      <c r="P18" s="730">
        <v>0</v>
      </c>
      <c r="Q18" s="730">
        <v>0</v>
      </c>
      <c r="R18" s="730">
        <v>0</v>
      </c>
      <c r="S18" s="731">
        <v>0</v>
      </c>
      <c r="T18" s="731">
        <v>0</v>
      </c>
      <c r="U18" s="731">
        <v>0</v>
      </c>
      <c r="V18" s="730">
        <v>0</v>
      </c>
    </row>
    <row r="19" spans="1:22">
      <c r="A19" s="552">
        <v>10</v>
      </c>
      <c r="B19" s="551" t="s">
        <v>717</v>
      </c>
      <c r="C19" s="730">
        <v>7693717336.4698792</v>
      </c>
      <c r="D19" s="730">
        <v>6950633057.0082588</v>
      </c>
      <c r="E19" s="730">
        <v>621734353.0059489</v>
      </c>
      <c r="F19" s="730">
        <v>121271875.07066603</v>
      </c>
      <c r="G19" s="730">
        <v>78051.385005999997</v>
      </c>
      <c r="H19" s="730">
        <v>7832680631.0609722</v>
      </c>
      <c r="I19" s="730">
        <v>7069291409.489254</v>
      </c>
      <c r="J19" s="730">
        <v>639008190.16735089</v>
      </c>
      <c r="K19" s="730">
        <v>124366179.24736401</v>
      </c>
      <c r="L19" s="730">
        <v>14852.157003</v>
      </c>
      <c r="M19" s="730">
        <v>192976825.24860004</v>
      </c>
      <c r="N19" s="730">
        <v>50178552.399099998</v>
      </c>
      <c r="O19" s="730">
        <v>69206311.484400004</v>
      </c>
      <c r="P19" s="730">
        <v>73666998.265400007</v>
      </c>
      <c r="Q19" s="730">
        <v>-75036.900300000008</v>
      </c>
      <c r="R19" s="730">
        <v>728596</v>
      </c>
      <c r="S19" s="731">
        <v>0.12093659932571672</v>
      </c>
      <c r="T19" s="731">
        <v>0.15202227878599614</v>
      </c>
      <c r="U19" s="731">
        <v>0.11462200163360692</v>
      </c>
      <c r="V19" s="730">
        <v>103.84819229555274</v>
      </c>
    </row>
    <row r="20" spans="1:22" ht="24">
      <c r="A20" s="550">
        <v>10.1</v>
      </c>
      <c r="B20" s="549" t="s">
        <v>720</v>
      </c>
      <c r="C20" s="730"/>
      <c r="D20" s="730"/>
      <c r="E20" s="730"/>
      <c r="F20" s="730"/>
      <c r="G20" s="730"/>
      <c r="H20" s="730"/>
      <c r="I20" s="730"/>
      <c r="J20" s="730"/>
      <c r="K20" s="730"/>
      <c r="L20" s="730"/>
      <c r="M20" s="730"/>
      <c r="N20" s="730"/>
      <c r="O20" s="730"/>
      <c r="P20" s="730"/>
      <c r="Q20" s="730"/>
      <c r="R20" s="730"/>
      <c r="S20" s="731"/>
      <c r="T20" s="731"/>
      <c r="U20" s="731"/>
      <c r="V20" s="73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U69"/>
  <sheetViews>
    <sheetView zoomScale="70" zoomScaleNormal="70" workbookViewId="0"/>
  </sheetViews>
  <sheetFormatPr defaultRowHeight="14.4"/>
  <cols>
    <col min="1" max="1" width="8.77734375" style="447"/>
    <col min="2" max="2" width="69.21875" style="424" customWidth="1"/>
    <col min="3" max="8" width="14.5546875" style="648" bestFit="1" customWidth="1"/>
    <col min="9" max="14" width="17.21875" style="648" bestFit="1" customWidth="1"/>
    <col min="15" max="17" width="8.77734375" style="648" bestFit="1" customWidth="1"/>
    <col min="18" max="18" width="16.77734375" style="648" bestFit="1" customWidth="1"/>
    <col min="19" max="20" width="17.77734375" style="648" bestFit="1" customWidth="1"/>
  </cols>
  <sheetData>
    <row r="1" spans="1:21">
      <c r="A1" s="17" t="s">
        <v>108</v>
      </c>
      <c r="B1" s="300" t="str">
        <f>Info!C2</f>
        <v>სს თიბისი ბანკი</v>
      </c>
      <c r="C1" s="646"/>
      <c r="D1" s="647"/>
      <c r="E1" s="647"/>
      <c r="F1" s="647"/>
      <c r="G1" s="647"/>
    </row>
    <row r="2" spans="1:21">
      <c r="A2" s="17" t="s">
        <v>109</v>
      </c>
      <c r="B2" s="336">
        <f>'1. key ratios'!B2</f>
        <v>45107</v>
      </c>
      <c r="C2" s="649"/>
      <c r="D2" s="650"/>
      <c r="E2" s="650"/>
      <c r="F2" s="650"/>
      <c r="G2" s="650"/>
      <c r="H2" s="651"/>
    </row>
    <row r="3" spans="1:21">
      <c r="A3" s="17"/>
      <c r="B3" s="16"/>
      <c r="C3" s="649"/>
      <c r="D3" s="650"/>
      <c r="E3" s="650"/>
      <c r="F3" s="650"/>
      <c r="G3" s="650"/>
      <c r="H3" s="651"/>
    </row>
    <row r="4" spans="1:21" ht="21" customHeight="1">
      <c r="A4" s="770" t="s">
        <v>25</v>
      </c>
      <c r="B4" s="771" t="s">
        <v>729</v>
      </c>
      <c r="C4" s="773" t="s">
        <v>114</v>
      </c>
      <c r="D4" s="773"/>
      <c r="E4" s="773"/>
      <c r="F4" s="773" t="s">
        <v>115</v>
      </c>
      <c r="G4" s="773"/>
      <c r="H4" s="774"/>
    </row>
    <row r="5" spans="1:21" ht="21" customHeight="1">
      <c r="A5" s="770"/>
      <c r="B5" s="772"/>
      <c r="C5" s="652" t="s">
        <v>26</v>
      </c>
      <c r="D5" s="652" t="s">
        <v>88</v>
      </c>
      <c r="E5" s="652" t="s">
        <v>66</v>
      </c>
      <c r="F5" s="652" t="s">
        <v>26</v>
      </c>
      <c r="G5" s="652" t="s">
        <v>88</v>
      </c>
      <c r="H5" s="652" t="s">
        <v>66</v>
      </c>
    </row>
    <row r="6" spans="1:21" ht="26.55" customHeight="1">
      <c r="A6" s="770"/>
      <c r="B6" s="396" t="s">
        <v>95</v>
      </c>
      <c r="C6" s="764"/>
      <c r="D6" s="765"/>
      <c r="E6" s="765"/>
      <c r="F6" s="765"/>
      <c r="G6" s="765"/>
      <c r="H6" s="766"/>
    </row>
    <row r="7" spans="1:21" ht="22.95" customHeight="1">
      <c r="A7" s="438">
        <v>1</v>
      </c>
      <c r="B7" s="397" t="s">
        <v>843</v>
      </c>
      <c r="C7" s="653">
        <f>SUM(C8:C10)</f>
        <v>912431635.16000009</v>
      </c>
      <c r="D7" s="653">
        <f>SUM(D8:D10)</f>
        <v>3627294023.8100004</v>
      </c>
      <c r="E7" s="654">
        <f>C7+D7</f>
        <v>4539725658.9700003</v>
      </c>
      <c r="F7" s="653">
        <f>SUM(F8:F10)</f>
        <v>763210076.19000006</v>
      </c>
      <c r="G7" s="653">
        <f>SUM(G8:G10)</f>
        <v>4004882049.0633001</v>
      </c>
      <c r="H7" s="654">
        <f>F7+G7</f>
        <v>4768092125.2532997</v>
      </c>
      <c r="U7" s="659"/>
    </row>
    <row r="8" spans="1:21">
      <c r="A8" s="438">
        <v>1.1000000000000001</v>
      </c>
      <c r="B8" s="398" t="s">
        <v>96</v>
      </c>
      <c r="C8" s="653">
        <v>364830980.52000004</v>
      </c>
      <c r="D8" s="653">
        <v>627375920.05000007</v>
      </c>
      <c r="E8" s="654">
        <f t="shared" ref="E8:E36" si="0">C8+D8</f>
        <v>992206900.57000017</v>
      </c>
      <c r="F8" s="653">
        <v>355468050.22000003</v>
      </c>
      <c r="G8" s="653">
        <v>536642269.59000003</v>
      </c>
      <c r="H8" s="654">
        <f t="shared" ref="H8:H36" si="1">F8+G8</f>
        <v>892110319.81000006</v>
      </c>
    </row>
    <row r="9" spans="1:21">
      <c r="A9" s="438">
        <v>1.2</v>
      </c>
      <c r="B9" s="398" t="s">
        <v>97</v>
      </c>
      <c r="C9" s="653">
        <v>389841457.85000002</v>
      </c>
      <c r="D9" s="653">
        <v>1703860058.77</v>
      </c>
      <c r="E9" s="654">
        <f t="shared" si="0"/>
        <v>2093701516.6199999</v>
      </c>
      <c r="F9" s="653">
        <v>403862385.73000002</v>
      </c>
      <c r="G9" s="653">
        <v>2113315940.8033001</v>
      </c>
      <c r="H9" s="654">
        <f t="shared" si="1"/>
        <v>2517178326.5333004</v>
      </c>
    </row>
    <row r="10" spans="1:21">
      <c r="A10" s="438">
        <v>1.3</v>
      </c>
      <c r="B10" s="398" t="s">
        <v>98</v>
      </c>
      <c r="C10" s="653">
        <v>157759196.78999999</v>
      </c>
      <c r="D10" s="653">
        <v>1296058044.99</v>
      </c>
      <c r="E10" s="654">
        <f t="shared" si="0"/>
        <v>1453817241.78</v>
      </c>
      <c r="F10" s="653">
        <v>3879640.24</v>
      </c>
      <c r="G10" s="653">
        <v>1354923838.6700001</v>
      </c>
      <c r="H10" s="654">
        <f t="shared" si="1"/>
        <v>1358803478.9100001</v>
      </c>
    </row>
    <row r="11" spans="1:21">
      <c r="A11" s="438">
        <v>2</v>
      </c>
      <c r="B11" s="399" t="s">
        <v>730</v>
      </c>
      <c r="C11" s="653">
        <v>103175283.77</v>
      </c>
      <c r="D11" s="653">
        <v>0</v>
      </c>
      <c r="E11" s="654">
        <f t="shared" si="0"/>
        <v>103175283.77</v>
      </c>
      <c r="F11" s="653">
        <v>234155071.53</v>
      </c>
      <c r="G11" s="653">
        <v>1757340</v>
      </c>
      <c r="H11" s="654">
        <f t="shared" si="1"/>
        <v>235912411.53</v>
      </c>
    </row>
    <row r="12" spans="1:21">
      <c r="A12" s="438">
        <v>2.1</v>
      </c>
      <c r="B12" s="400" t="s">
        <v>731</v>
      </c>
      <c r="C12" s="653">
        <v>103175283.77</v>
      </c>
      <c r="D12" s="653">
        <v>0</v>
      </c>
      <c r="E12" s="654">
        <f t="shared" si="0"/>
        <v>103175283.77</v>
      </c>
      <c r="F12" s="653">
        <v>0</v>
      </c>
      <c r="G12" s="653">
        <v>0</v>
      </c>
      <c r="H12" s="654">
        <f t="shared" si="1"/>
        <v>0</v>
      </c>
    </row>
    <row r="13" spans="1:21" ht="26.55" customHeight="1">
      <c r="A13" s="438">
        <v>3</v>
      </c>
      <c r="B13" s="401" t="s">
        <v>732</v>
      </c>
      <c r="C13" s="653">
        <v>0</v>
      </c>
      <c r="D13" s="653">
        <v>0</v>
      </c>
      <c r="E13" s="654">
        <f t="shared" si="0"/>
        <v>0</v>
      </c>
      <c r="F13" s="653">
        <v>0</v>
      </c>
      <c r="G13" s="653">
        <v>0</v>
      </c>
      <c r="H13" s="654">
        <f t="shared" si="1"/>
        <v>0</v>
      </c>
    </row>
    <row r="14" spans="1:21" ht="26.55" customHeight="1">
      <c r="A14" s="438">
        <v>4</v>
      </c>
      <c r="B14" s="402" t="s">
        <v>733</v>
      </c>
      <c r="C14" s="653">
        <v>0</v>
      </c>
      <c r="D14" s="653">
        <v>0</v>
      </c>
      <c r="E14" s="654">
        <f t="shared" si="0"/>
        <v>0</v>
      </c>
      <c r="F14" s="653">
        <v>0</v>
      </c>
      <c r="G14" s="653">
        <v>0</v>
      </c>
      <c r="H14" s="654">
        <f t="shared" si="1"/>
        <v>0</v>
      </c>
    </row>
    <row r="15" spans="1:21" ht="24.45" customHeight="1">
      <c r="A15" s="438">
        <v>5</v>
      </c>
      <c r="B15" s="402" t="s">
        <v>734</v>
      </c>
      <c r="C15" s="655">
        <f>SUM(C16:C18)</f>
        <v>2841578165.6299996</v>
      </c>
      <c r="D15" s="655">
        <f>SUM(D16:D18)</f>
        <v>125608717.21000001</v>
      </c>
      <c r="E15" s="656">
        <f t="shared" si="0"/>
        <v>2967186882.8399997</v>
      </c>
      <c r="F15" s="655">
        <f>SUM(F16:F18)</f>
        <v>1809922045.03</v>
      </c>
      <c r="G15" s="655">
        <f>SUM(G16:G18)</f>
        <v>123269309.82999998</v>
      </c>
      <c r="H15" s="656">
        <f t="shared" si="1"/>
        <v>1933191354.8599999</v>
      </c>
    </row>
    <row r="16" spans="1:21">
      <c r="A16" s="438">
        <v>5.0999999999999996</v>
      </c>
      <c r="B16" s="403" t="s">
        <v>735</v>
      </c>
      <c r="C16" s="653">
        <v>673852.32000000007</v>
      </c>
      <c r="D16" s="653">
        <v>0</v>
      </c>
      <c r="E16" s="654">
        <f t="shared" si="0"/>
        <v>673852.32000000007</v>
      </c>
      <c r="F16" s="653">
        <v>678565.55</v>
      </c>
      <c r="G16" s="653">
        <v>0</v>
      </c>
      <c r="H16" s="654">
        <f t="shared" si="1"/>
        <v>678565.55</v>
      </c>
    </row>
    <row r="17" spans="1:8">
      <c r="A17" s="438">
        <v>5.2</v>
      </c>
      <c r="B17" s="403" t="s">
        <v>569</v>
      </c>
      <c r="C17" s="653">
        <v>2840904313.3099995</v>
      </c>
      <c r="D17" s="653">
        <v>125608717.21000001</v>
      </c>
      <c r="E17" s="654">
        <f t="shared" si="0"/>
        <v>2966513030.5199995</v>
      </c>
      <c r="F17" s="653">
        <v>1809243479.48</v>
      </c>
      <c r="G17" s="653">
        <v>123269309.82999998</v>
      </c>
      <c r="H17" s="654">
        <f t="shared" si="1"/>
        <v>1932512789.3099999</v>
      </c>
    </row>
    <row r="18" spans="1:8">
      <c r="A18" s="438">
        <v>5.3</v>
      </c>
      <c r="B18" s="403" t="s">
        <v>736</v>
      </c>
      <c r="C18" s="653">
        <v>0</v>
      </c>
      <c r="D18" s="653">
        <v>0</v>
      </c>
      <c r="E18" s="654">
        <f t="shared" si="0"/>
        <v>0</v>
      </c>
      <c r="F18" s="653">
        <v>0</v>
      </c>
      <c r="G18" s="653">
        <v>0</v>
      </c>
      <c r="H18" s="654">
        <f t="shared" si="1"/>
        <v>0</v>
      </c>
    </row>
    <row r="19" spans="1:8">
      <c r="A19" s="438">
        <v>6</v>
      </c>
      <c r="B19" s="401" t="s">
        <v>737</v>
      </c>
      <c r="C19" s="653">
        <f>SUM(C20:C21)</f>
        <v>9295857173.7899971</v>
      </c>
      <c r="D19" s="653">
        <f>SUM(D20:D21)</f>
        <v>9197747338.289999</v>
      </c>
      <c r="E19" s="654">
        <f t="shared" si="0"/>
        <v>18493604512.079994</v>
      </c>
      <c r="F19" s="653">
        <f>SUM(F20:F21)</f>
        <v>8142894219.2099972</v>
      </c>
      <c r="G19" s="653">
        <f>SUM(G20:G21)</f>
        <v>8802579546.9500084</v>
      </c>
      <c r="H19" s="654">
        <f t="shared" si="1"/>
        <v>16945473766.160006</v>
      </c>
    </row>
    <row r="20" spans="1:8">
      <c r="A20" s="438">
        <v>6.1</v>
      </c>
      <c r="B20" s="403" t="s">
        <v>569</v>
      </c>
      <c r="C20" s="653">
        <v>0</v>
      </c>
      <c r="D20" s="653">
        <v>0</v>
      </c>
      <c r="E20" s="654">
        <f t="shared" si="0"/>
        <v>0</v>
      </c>
      <c r="F20" s="653">
        <v>0</v>
      </c>
      <c r="G20" s="653">
        <v>0</v>
      </c>
      <c r="H20" s="654">
        <f t="shared" si="1"/>
        <v>0</v>
      </c>
    </row>
    <row r="21" spans="1:8">
      <c r="A21" s="438">
        <v>6.2</v>
      </c>
      <c r="B21" s="403" t="s">
        <v>736</v>
      </c>
      <c r="C21" s="653">
        <v>9295857173.7899971</v>
      </c>
      <c r="D21" s="653">
        <v>9197747338.289999</v>
      </c>
      <c r="E21" s="654">
        <f t="shared" si="0"/>
        <v>18493604512.079994</v>
      </c>
      <c r="F21" s="653">
        <v>8142894219.2099972</v>
      </c>
      <c r="G21" s="653">
        <v>8802579546.9500084</v>
      </c>
      <c r="H21" s="654">
        <f t="shared" si="1"/>
        <v>16945473766.160006</v>
      </c>
    </row>
    <row r="22" spans="1:8">
      <c r="A22" s="438">
        <v>7</v>
      </c>
      <c r="B22" s="404" t="s">
        <v>738</v>
      </c>
      <c r="C22" s="653">
        <v>33886250.189999998</v>
      </c>
      <c r="D22" s="653">
        <v>0</v>
      </c>
      <c r="E22" s="654">
        <f t="shared" si="0"/>
        <v>33886250.189999998</v>
      </c>
      <c r="F22" s="653">
        <v>32212944.300480001</v>
      </c>
      <c r="G22" s="653">
        <v>0</v>
      </c>
      <c r="H22" s="654">
        <f t="shared" si="1"/>
        <v>32212944.300480001</v>
      </c>
    </row>
    <row r="23" spans="1:8">
      <c r="A23" s="438">
        <v>8</v>
      </c>
      <c r="B23" s="405" t="s">
        <v>739</v>
      </c>
      <c r="C23" s="653">
        <v>0</v>
      </c>
      <c r="D23" s="653">
        <v>0</v>
      </c>
      <c r="E23" s="654">
        <f t="shared" si="0"/>
        <v>0</v>
      </c>
      <c r="F23" s="653">
        <v>0</v>
      </c>
      <c r="G23" s="653">
        <v>0</v>
      </c>
      <c r="H23" s="654">
        <f t="shared" si="1"/>
        <v>0</v>
      </c>
    </row>
    <row r="24" spans="1:8">
      <c r="A24" s="438">
        <v>9</v>
      </c>
      <c r="B24" s="402" t="s">
        <v>740</v>
      </c>
      <c r="C24" s="653">
        <f>SUM(C25:C26)</f>
        <v>543484358.86000001</v>
      </c>
      <c r="D24" s="653">
        <f>SUM(D25:D26)</f>
        <v>1687833.19</v>
      </c>
      <c r="E24" s="654">
        <f t="shared" si="0"/>
        <v>545172192.05000007</v>
      </c>
      <c r="F24" s="653">
        <f>SUM(F25:F26)</f>
        <v>468699396.87999994</v>
      </c>
      <c r="G24" s="653">
        <f>SUM(G25:G26)</f>
        <v>686243.94000000006</v>
      </c>
      <c r="H24" s="654">
        <f t="shared" si="1"/>
        <v>469385640.81999993</v>
      </c>
    </row>
    <row r="25" spans="1:8">
      <c r="A25" s="438">
        <v>9.1</v>
      </c>
      <c r="B25" s="406" t="s">
        <v>741</v>
      </c>
      <c r="C25" s="653">
        <v>523601499.03999996</v>
      </c>
      <c r="D25" s="653">
        <v>1687833.19</v>
      </c>
      <c r="E25" s="654">
        <f t="shared" si="0"/>
        <v>525289332.22999996</v>
      </c>
      <c r="F25" s="653">
        <v>449059462.09999996</v>
      </c>
      <c r="G25" s="653">
        <v>686243.94000000006</v>
      </c>
      <c r="H25" s="654">
        <f t="shared" si="1"/>
        <v>449745706.03999996</v>
      </c>
    </row>
    <row r="26" spans="1:8">
      <c r="A26" s="438">
        <v>9.1999999999999993</v>
      </c>
      <c r="B26" s="406" t="s">
        <v>742</v>
      </c>
      <c r="C26" s="653">
        <v>19882859.82</v>
      </c>
      <c r="D26" s="653">
        <v>0</v>
      </c>
      <c r="E26" s="654">
        <f t="shared" si="0"/>
        <v>19882859.82</v>
      </c>
      <c r="F26" s="653">
        <v>19639934.779999997</v>
      </c>
      <c r="G26" s="653">
        <v>0</v>
      </c>
      <c r="H26" s="654">
        <f t="shared" si="1"/>
        <v>19639934.779999997</v>
      </c>
    </row>
    <row r="27" spans="1:8">
      <c r="A27" s="438">
        <v>10</v>
      </c>
      <c r="B27" s="402" t="s">
        <v>36</v>
      </c>
      <c r="C27" s="653">
        <f>SUM(C28:C29)</f>
        <v>322774431.72999996</v>
      </c>
      <c r="D27" s="653">
        <f>SUM(D28:D29)</f>
        <v>0</v>
      </c>
      <c r="E27" s="654">
        <f t="shared" si="0"/>
        <v>322774431.72999996</v>
      </c>
      <c r="F27" s="653">
        <f>SUM(F28:F29)</f>
        <v>290403401.93999988</v>
      </c>
      <c r="G27" s="653">
        <f>SUM(G28:G29)</f>
        <v>0</v>
      </c>
      <c r="H27" s="654">
        <f t="shared" si="1"/>
        <v>290403401.93999988</v>
      </c>
    </row>
    <row r="28" spans="1:8">
      <c r="A28" s="438">
        <v>10.1</v>
      </c>
      <c r="B28" s="406" t="s">
        <v>743</v>
      </c>
      <c r="C28" s="653">
        <v>27502089.170000002</v>
      </c>
      <c r="D28" s="653">
        <v>0</v>
      </c>
      <c r="E28" s="654">
        <f t="shared" si="0"/>
        <v>27502089.170000002</v>
      </c>
      <c r="F28" s="653">
        <v>27502089.170000002</v>
      </c>
      <c r="G28" s="653">
        <v>0</v>
      </c>
      <c r="H28" s="654">
        <f t="shared" si="1"/>
        <v>27502089.170000002</v>
      </c>
    </row>
    <row r="29" spans="1:8">
      <c r="A29" s="438">
        <v>10.199999999999999</v>
      </c>
      <c r="B29" s="406" t="s">
        <v>744</v>
      </c>
      <c r="C29" s="653">
        <v>295272342.55999994</v>
      </c>
      <c r="D29" s="653">
        <v>0</v>
      </c>
      <c r="E29" s="654">
        <f t="shared" si="0"/>
        <v>295272342.55999994</v>
      </c>
      <c r="F29" s="653">
        <v>262901312.76999986</v>
      </c>
      <c r="G29" s="653">
        <v>0</v>
      </c>
      <c r="H29" s="654">
        <f t="shared" si="1"/>
        <v>262901312.76999986</v>
      </c>
    </row>
    <row r="30" spans="1:8">
      <c r="A30" s="438">
        <v>11</v>
      </c>
      <c r="B30" s="402" t="s">
        <v>745</v>
      </c>
      <c r="C30" s="653">
        <f>SUM(C31:C32)</f>
        <v>2478727.2599999998</v>
      </c>
      <c r="D30" s="653">
        <f>SUM(D31:D32)</f>
        <v>0</v>
      </c>
      <c r="E30" s="654">
        <f t="shared" si="0"/>
        <v>2478727.2599999998</v>
      </c>
      <c r="F30" s="653">
        <f>SUM(F31:F32)</f>
        <v>0</v>
      </c>
      <c r="G30" s="653">
        <f>SUM(G31:G32)</f>
        <v>0</v>
      </c>
      <c r="H30" s="654">
        <f t="shared" si="1"/>
        <v>0</v>
      </c>
    </row>
    <row r="31" spans="1:8">
      <c r="A31" s="438">
        <v>11.1</v>
      </c>
      <c r="B31" s="406" t="s">
        <v>746</v>
      </c>
      <c r="C31" s="653">
        <v>0</v>
      </c>
      <c r="D31" s="653">
        <v>0</v>
      </c>
      <c r="E31" s="654">
        <f t="shared" si="0"/>
        <v>0</v>
      </c>
      <c r="F31" s="653">
        <v>0</v>
      </c>
      <c r="G31" s="653">
        <v>0</v>
      </c>
      <c r="H31" s="654">
        <f t="shared" si="1"/>
        <v>0</v>
      </c>
    </row>
    <row r="32" spans="1:8">
      <c r="A32" s="438">
        <v>11.2</v>
      </c>
      <c r="B32" s="406" t="s">
        <v>747</v>
      </c>
      <c r="C32" s="653">
        <v>2478727.2599999998</v>
      </c>
      <c r="D32" s="653">
        <v>0</v>
      </c>
      <c r="E32" s="654">
        <f t="shared" si="0"/>
        <v>2478727.2599999998</v>
      </c>
      <c r="F32" s="653">
        <v>0</v>
      </c>
      <c r="G32" s="653">
        <v>0</v>
      </c>
      <c r="H32" s="654">
        <f t="shared" si="1"/>
        <v>0</v>
      </c>
    </row>
    <row r="33" spans="1:8">
      <c r="A33" s="438">
        <v>13</v>
      </c>
      <c r="B33" s="402" t="s">
        <v>99</v>
      </c>
      <c r="C33" s="653">
        <v>473392835.9600001</v>
      </c>
      <c r="D33" s="653">
        <v>83170069.730000004</v>
      </c>
      <c r="E33" s="654">
        <f t="shared" si="0"/>
        <v>556562905.69000006</v>
      </c>
      <c r="F33" s="653">
        <v>448577868.53000003</v>
      </c>
      <c r="G33" s="653">
        <v>82774768.100000009</v>
      </c>
      <c r="H33" s="654">
        <f t="shared" si="1"/>
        <v>531352636.63000005</v>
      </c>
    </row>
    <row r="34" spans="1:8">
      <c r="A34" s="438">
        <v>13.1</v>
      </c>
      <c r="B34" s="407" t="s">
        <v>748</v>
      </c>
      <c r="C34" s="653">
        <v>283079186.71000004</v>
      </c>
      <c r="D34" s="653">
        <v>0</v>
      </c>
      <c r="E34" s="654">
        <f t="shared" si="0"/>
        <v>283079186.71000004</v>
      </c>
      <c r="F34" s="653">
        <v>285987773.31000006</v>
      </c>
      <c r="G34" s="653">
        <v>0</v>
      </c>
      <c r="H34" s="654">
        <f t="shared" si="1"/>
        <v>285987773.31000006</v>
      </c>
    </row>
    <row r="35" spans="1:8">
      <c r="A35" s="438">
        <v>13.2</v>
      </c>
      <c r="B35" s="407" t="s">
        <v>749</v>
      </c>
      <c r="C35" s="653">
        <v>0</v>
      </c>
      <c r="D35" s="653">
        <v>0</v>
      </c>
      <c r="E35" s="654">
        <f t="shared" si="0"/>
        <v>0</v>
      </c>
      <c r="F35" s="653">
        <v>0</v>
      </c>
      <c r="G35" s="653">
        <v>0</v>
      </c>
      <c r="H35" s="654">
        <f t="shared" si="1"/>
        <v>0</v>
      </c>
    </row>
    <row r="36" spans="1:8">
      <c r="A36" s="438">
        <v>14</v>
      </c>
      <c r="B36" s="408" t="s">
        <v>750</v>
      </c>
      <c r="C36" s="653">
        <f>SUM(C7,C11,C13,C14,C15,C19,C22,C23,C24,C27,C30,C33)</f>
        <v>14529058862.349998</v>
      </c>
      <c r="D36" s="653">
        <f>SUM(D7,D11,D13,D14,D15,D19,D22,D23,D24,D27,D30,D33)</f>
        <v>13035507982.23</v>
      </c>
      <c r="E36" s="654">
        <f t="shared" si="0"/>
        <v>27564566844.579998</v>
      </c>
      <c r="F36" s="653">
        <f>SUM(F7,F11,F13,F14,F15,F19,F22,F23,F24,F27,F30,F33)</f>
        <v>12190075023.610477</v>
      </c>
      <c r="G36" s="653">
        <f>SUM(G7,G11,G13,G14,G15,G19,G22,G23,G24,G27,G30,G33)</f>
        <v>13015949257.883308</v>
      </c>
      <c r="H36" s="654">
        <f t="shared" si="1"/>
        <v>25206024281.493786</v>
      </c>
    </row>
    <row r="37" spans="1:8" ht="22.5" customHeight="1">
      <c r="A37" s="438"/>
      <c r="B37" s="409" t="s">
        <v>104</v>
      </c>
      <c r="C37" s="764"/>
      <c r="D37" s="765"/>
      <c r="E37" s="765"/>
      <c r="F37" s="765"/>
      <c r="G37" s="765"/>
      <c r="H37" s="766"/>
    </row>
    <row r="38" spans="1:8">
      <c r="A38" s="438">
        <v>15</v>
      </c>
      <c r="B38" s="410" t="s">
        <v>751</v>
      </c>
      <c r="C38" s="657">
        <v>0</v>
      </c>
      <c r="D38" s="657">
        <v>0</v>
      </c>
      <c r="E38" s="658">
        <f>C38+D38</f>
        <v>0</v>
      </c>
      <c r="F38" s="657">
        <v>0</v>
      </c>
      <c r="G38" s="657">
        <v>0</v>
      </c>
      <c r="H38" s="658">
        <f>F38+G38</f>
        <v>0</v>
      </c>
    </row>
    <row r="39" spans="1:8">
      <c r="A39" s="438">
        <v>15.1</v>
      </c>
      <c r="B39" s="411" t="s">
        <v>731</v>
      </c>
      <c r="C39" s="657">
        <v>0</v>
      </c>
      <c r="D39" s="657">
        <v>0</v>
      </c>
      <c r="E39" s="658">
        <f t="shared" ref="E39:E53" si="2">C39+D39</f>
        <v>0</v>
      </c>
      <c r="F39" s="657">
        <v>0</v>
      </c>
      <c r="G39" s="657">
        <v>0</v>
      </c>
      <c r="H39" s="658">
        <f t="shared" ref="H39:H53" si="3">F39+G39</f>
        <v>0</v>
      </c>
    </row>
    <row r="40" spans="1:8" ht="24" customHeight="1">
      <c r="A40" s="438">
        <v>16</v>
      </c>
      <c r="B40" s="404" t="s">
        <v>752</v>
      </c>
      <c r="C40" s="657">
        <v>93866867.049999997</v>
      </c>
      <c r="D40" s="657">
        <v>0</v>
      </c>
      <c r="E40" s="658">
        <f t="shared" si="2"/>
        <v>93866867.049999997</v>
      </c>
      <c r="F40" s="657">
        <v>31523670.380000003</v>
      </c>
      <c r="G40" s="657">
        <v>-594678.63999999873</v>
      </c>
      <c r="H40" s="658">
        <f t="shared" si="3"/>
        <v>30928991.740000002</v>
      </c>
    </row>
    <row r="41" spans="1:8">
      <c r="A41" s="438">
        <v>17</v>
      </c>
      <c r="B41" s="404" t="s">
        <v>753</v>
      </c>
      <c r="C41" s="657">
        <v>10705017331.550001</v>
      </c>
      <c r="D41" s="657">
        <v>10992400022.300001</v>
      </c>
      <c r="E41" s="658">
        <f t="shared" si="2"/>
        <v>21697417353.850002</v>
      </c>
      <c r="F41" s="657">
        <v>8016830351.4000006</v>
      </c>
      <c r="G41" s="657">
        <v>12398397541.98</v>
      </c>
      <c r="H41" s="658">
        <f t="shared" si="3"/>
        <v>20415227893.380001</v>
      </c>
    </row>
    <row r="42" spans="1:8">
      <c r="A42" s="438">
        <v>17.100000000000001</v>
      </c>
      <c r="B42" s="412" t="s">
        <v>754</v>
      </c>
      <c r="C42" s="657">
        <v>9386717509.8400002</v>
      </c>
      <c r="D42" s="657">
        <v>9645470887.6200027</v>
      </c>
      <c r="E42" s="658">
        <f t="shared" si="2"/>
        <v>19032188397.460003</v>
      </c>
      <c r="F42" s="657">
        <v>6253215952.1900005</v>
      </c>
      <c r="G42" s="657">
        <v>9983211275.6599998</v>
      </c>
      <c r="H42" s="658">
        <f t="shared" si="3"/>
        <v>16236427227.85</v>
      </c>
    </row>
    <row r="43" spans="1:8">
      <c r="A43" s="438">
        <v>17.2</v>
      </c>
      <c r="B43" s="413" t="s">
        <v>100</v>
      </c>
      <c r="C43" s="657">
        <v>1316138288.5999999</v>
      </c>
      <c r="D43" s="657">
        <v>677248769.13</v>
      </c>
      <c r="E43" s="658">
        <f t="shared" si="2"/>
        <v>1993387057.73</v>
      </c>
      <c r="F43" s="657">
        <v>1762124576.9100001</v>
      </c>
      <c r="G43" s="657">
        <v>1054693953.3399993</v>
      </c>
      <c r="H43" s="658">
        <f t="shared" si="3"/>
        <v>2816818530.2499995</v>
      </c>
    </row>
    <row r="44" spans="1:8">
      <c r="A44" s="438">
        <v>17.3</v>
      </c>
      <c r="B44" s="412" t="s">
        <v>755</v>
      </c>
      <c r="C44" s="657">
        <v>0</v>
      </c>
      <c r="D44" s="657">
        <v>596990405.23000002</v>
      </c>
      <c r="E44" s="658">
        <f t="shared" si="2"/>
        <v>596990405.23000002</v>
      </c>
      <c r="F44" s="657">
        <v>0</v>
      </c>
      <c r="G44" s="657">
        <v>1304049506.6199999</v>
      </c>
      <c r="H44" s="658">
        <f t="shared" si="3"/>
        <v>1304049506.6199999</v>
      </c>
    </row>
    <row r="45" spans="1:8">
      <c r="A45" s="438">
        <v>17.399999999999999</v>
      </c>
      <c r="B45" s="412" t="s">
        <v>756</v>
      </c>
      <c r="C45" s="657">
        <v>2161533.11</v>
      </c>
      <c r="D45" s="657">
        <v>72689960.319999993</v>
      </c>
      <c r="E45" s="658">
        <f t="shared" si="2"/>
        <v>74851493.429999992</v>
      </c>
      <c r="F45" s="657">
        <v>1489822.3</v>
      </c>
      <c r="G45" s="657">
        <v>56442806.359999999</v>
      </c>
      <c r="H45" s="658">
        <f t="shared" si="3"/>
        <v>57932628.659999996</v>
      </c>
    </row>
    <row r="46" spans="1:8">
      <c r="A46" s="438">
        <v>18</v>
      </c>
      <c r="B46" s="414" t="s">
        <v>757</v>
      </c>
      <c r="C46" s="657">
        <v>13763701.950000001</v>
      </c>
      <c r="D46" s="657">
        <v>6881043.8599999994</v>
      </c>
      <c r="E46" s="658">
        <f t="shared" si="2"/>
        <v>20644745.810000002</v>
      </c>
      <c r="F46" s="657">
        <v>12564312.82</v>
      </c>
      <c r="G46" s="657">
        <v>4084747.57</v>
      </c>
      <c r="H46" s="658">
        <f t="shared" si="3"/>
        <v>16649060.390000001</v>
      </c>
    </row>
    <row r="47" spans="1:8">
      <c r="A47" s="438">
        <v>19</v>
      </c>
      <c r="B47" s="414" t="s">
        <v>758</v>
      </c>
      <c r="C47" s="657">
        <v>139471935.70999998</v>
      </c>
      <c r="D47" s="657">
        <v>0</v>
      </c>
      <c r="E47" s="658">
        <f t="shared" si="2"/>
        <v>139471935.70999998</v>
      </c>
      <c r="F47" s="657">
        <v>17791768.030000001</v>
      </c>
      <c r="G47" s="657">
        <v>0</v>
      </c>
      <c r="H47" s="658">
        <f t="shared" si="3"/>
        <v>17791768.030000001</v>
      </c>
    </row>
    <row r="48" spans="1:8">
      <c r="A48" s="438">
        <v>19.100000000000001</v>
      </c>
      <c r="B48" s="415" t="s">
        <v>759</v>
      </c>
      <c r="C48" s="657">
        <v>27401140.859999999</v>
      </c>
      <c r="D48" s="657">
        <v>0</v>
      </c>
      <c r="E48" s="658">
        <f t="shared" si="2"/>
        <v>27401140.859999999</v>
      </c>
      <c r="F48" s="657">
        <v>13593453.65</v>
      </c>
      <c r="G48" s="657">
        <v>0</v>
      </c>
      <c r="H48" s="658">
        <f t="shared" si="3"/>
        <v>13593453.65</v>
      </c>
    </row>
    <row r="49" spans="1:8">
      <c r="A49" s="438">
        <v>19.2</v>
      </c>
      <c r="B49" s="416" t="s">
        <v>760</v>
      </c>
      <c r="C49" s="657">
        <v>112070794.84999999</v>
      </c>
      <c r="D49" s="657">
        <v>0</v>
      </c>
      <c r="E49" s="658">
        <f t="shared" si="2"/>
        <v>112070794.84999999</v>
      </c>
      <c r="F49" s="657">
        <v>4198314.38</v>
      </c>
      <c r="G49" s="657">
        <v>0</v>
      </c>
      <c r="H49" s="658">
        <f t="shared" si="3"/>
        <v>4198314.38</v>
      </c>
    </row>
    <row r="50" spans="1:8">
      <c r="A50" s="438">
        <v>20</v>
      </c>
      <c r="B50" s="417" t="s">
        <v>101</v>
      </c>
      <c r="C50" s="657">
        <v>0</v>
      </c>
      <c r="D50" s="657">
        <v>1147910080.25</v>
      </c>
      <c r="E50" s="658">
        <f t="shared" si="2"/>
        <v>1147910080.25</v>
      </c>
      <c r="F50" s="657">
        <v>0</v>
      </c>
      <c r="G50" s="657">
        <v>604704683.51999998</v>
      </c>
      <c r="H50" s="658">
        <f t="shared" si="3"/>
        <v>604704683.51999998</v>
      </c>
    </row>
    <row r="51" spans="1:8">
      <c r="A51" s="438">
        <v>21</v>
      </c>
      <c r="B51" s="418" t="s">
        <v>89</v>
      </c>
      <c r="C51" s="657">
        <v>91796705.599999994</v>
      </c>
      <c r="D51" s="657">
        <v>109490572.84999998</v>
      </c>
      <c r="E51" s="658">
        <f t="shared" si="2"/>
        <v>201287278.44999999</v>
      </c>
      <c r="F51" s="657">
        <v>201564253.75999999</v>
      </c>
      <c r="G51" s="657">
        <v>53977396.739999995</v>
      </c>
      <c r="H51" s="658">
        <f t="shared" si="3"/>
        <v>255541650.5</v>
      </c>
    </row>
    <row r="52" spans="1:8">
      <c r="A52" s="438">
        <v>21.1</v>
      </c>
      <c r="B52" s="413" t="s">
        <v>761</v>
      </c>
      <c r="C52" s="657">
        <v>747160.94</v>
      </c>
      <c r="D52" s="657">
        <v>0</v>
      </c>
      <c r="E52" s="658">
        <f t="shared" si="2"/>
        <v>747160.94</v>
      </c>
      <c r="F52" s="657">
        <v>119111939.94</v>
      </c>
      <c r="G52" s="657">
        <v>0</v>
      </c>
      <c r="H52" s="658">
        <f t="shared" si="3"/>
        <v>119111939.94</v>
      </c>
    </row>
    <row r="53" spans="1:8">
      <c r="A53" s="438">
        <v>22</v>
      </c>
      <c r="B53" s="417" t="s">
        <v>762</v>
      </c>
      <c r="C53" s="657">
        <f>SUM(C38,C40,C41,C46,C47,C50,C51)</f>
        <v>11043916541.860001</v>
      </c>
      <c r="D53" s="657">
        <f>SUM(D38,D40,D41,D46,D47,D50,D51)</f>
        <v>12256681719.260002</v>
      </c>
      <c r="E53" s="658">
        <f t="shared" si="2"/>
        <v>23300598261.120003</v>
      </c>
      <c r="F53" s="657">
        <f>SUM(F38,F40,F41,F46,F47,F50,F51)</f>
        <v>8280274356.3900003</v>
      </c>
      <c r="G53" s="657">
        <f>SUM(G38,G40,G41,G46,G47,G50,G51)</f>
        <v>13060569691.17</v>
      </c>
      <c r="H53" s="658">
        <f t="shared" si="3"/>
        <v>21340844047.560001</v>
      </c>
    </row>
    <row r="54" spans="1:8" ht="24" customHeight="1">
      <c r="A54" s="438"/>
      <c r="B54" s="419" t="s">
        <v>763</v>
      </c>
      <c r="C54" s="767"/>
      <c r="D54" s="768"/>
      <c r="E54" s="768"/>
      <c r="F54" s="768"/>
      <c r="G54" s="768"/>
      <c r="H54" s="769"/>
    </row>
    <row r="55" spans="1:8">
      <c r="A55" s="438">
        <v>23</v>
      </c>
      <c r="B55" s="417" t="s">
        <v>105</v>
      </c>
      <c r="C55" s="657">
        <v>21015907.690000001</v>
      </c>
      <c r="D55" s="657">
        <v>0</v>
      </c>
      <c r="E55" s="658">
        <f>C55+D55</f>
        <v>21015907.690000001</v>
      </c>
      <c r="F55" s="657">
        <v>21014386.690000001</v>
      </c>
      <c r="G55" s="657">
        <v>0</v>
      </c>
      <c r="H55" s="658">
        <f>F55+G55</f>
        <v>21014386.690000001</v>
      </c>
    </row>
    <row r="56" spans="1:8">
      <c r="A56" s="438">
        <v>24</v>
      </c>
      <c r="B56" s="417" t="s">
        <v>764</v>
      </c>
      <c r="C56" s="657">
        <v>0</v>
      </c>
      <c r="D56" s="657">
        <v>0</v>
      </c>
      <c r="E56" s="658">
        <f t="shared" ref="E56:E69" si="4">C56+D56</f>
        <v>0</v>
      </c>
      <c r="F56" s="657">
        <v>0</v>
      </c>
      <c r="G56" s="657">
        <v>0</v>
      </c>
      <c r="H56" s="658">
        <f t="shared" ref="H56:H69" si="5">F56+G56</f>
        <v>0</v>
      </c>
    </row>
    <row r="57" spans="1:8">
      <c r="A57" s="438">
        <v>25</v>
      </c>
      <c r="B57" s="420" t="s">
        <v>102</v>
      </c>
      <c r="C57" s="657">
        <v>521190199.20999998</v>
      </c>
      <c r="D57" s="657">
        <v>0</v>
      </c>
      <c r="E57" s="658">
        <f t="shared" si="4"/>
        <v>521190199.20999998</v>
      </c>
      <c r="F57" s="657">
        <v>521189671.20999998</v>
      </c>
      <c r="G57" s="657">
        <v>0</v>
      </c>
      <c r="H57" s="658">
        <f t="shared" si="5"/>
        <v>521189671.20999998</v>
      </c>
    </row>
    <row r="58" spans="1:8">
      <c r="A58" s="438">
        <v>26</v>
      </c>
      <c r="B58" s="414" t="s">
        <v>765</v>
      </c>
      <c r="C58" s="657">
        <v>-100</v>
      </c>
      <c r="D58" s="657">
        <v>0</v>
      </c>
      <c r="E58" s="658">
        <f t="shared" si="4"/>
        <v>-100</v>
      </c>
      <c r="F58" s="657">
        <v>0</v>
      </c>
      <c r="G58" s="657">
        <v>0</v>
      </c>
      <c r="H58" s="658">
        <f t="shared" si="5"/>
        <v>0</v>
      </c>
    </row>
    <row r="59" spans="1:8">
      <c r="A59" s="438">
        <v>27</v>
      </c>
      <c r="B59" s="414" t="s">
        <v>766</v>
      </c>
      <c r="C59" s="657">
        <f>SUM(C60:C61)</f>
        <v>-98843772.090000004</v>
      </c>
      <c r="D59" s="657">
        <f>SUM(D60:D61)</f>
        <v>0</v>
      </c>
      <c r="E59" s="658">
        <f t="shared" si="4"/>
        <v>-98843772.090000004</v>
      </c>
      <c r="F59" s="657">
        <v>-43129572.449999996</v>
      </c>
      <c r="G59" s="657">
        <v>0</v>
      </c>
      <c r="H59" s="658">
        <f t="shared" si="5"/>
        <v>-43129572.449999996</v>
      </c>
    </row>
    <row r="60" spans="1:8">
      <c r="A60" s="438">
        <v>27.1</v>
      </c>
      <c r="B60" s="421" t="s">
        <v>767</v>
      </c>
      <c r="C60" s="657">
        <v>0</v>
      </c>
      <c r="D60" s="657">
        <v>0</v>
      </c>
      <c r="E60" s="658">
        <f t="shared" si="4"/>
        <v>0</v>
      </c>
      <c r="F60" s="657">
        <v>0</v>
      </c>
      <c r="G60" s="657">
        <v>0</v>
      </c>
      <c r="H60" s="658">
        <f t="shared" si="5"/>
        <v>0</v>
      </c>
    </row>
    <row r="61" spans="1:8">
      <c r="A61" s="438">
        <v>27.2</v>
      </c>
      <c r="B61" s="412" t="s">
        <v>768</v>
      </c>
      <c r="C61" s="657">
        <v>-98843772.090000004</v>
      </c>
      <c r="D61" s="657">
        <v>0</v>
      </c>
      <c r="E61" s="658">
        <f t="shared" si="4"/>
        <v>-98843772.090000004</v>
      </c>
      <c r="F61" s="657">
        <v>-43129572.449999996</v>
      </c>
      <c r="G61" s="657">
        <v>0</v>
      </c>
      <c r="H61" s="658">
        <f t="shared" si="5"/>
        <v>-43129572.449999996</v>
      </c>
    </row>
    <row r="62" spans="1:8">
      <c r="A62" s="438">
        <v>28</v>
      </c>
      <c r="B62" s="418" t="s">
        <v>769</v>
      </c>
      <c r="C62" s="657">
        <v>0</v>
      </c>
      <c r="D62" s="657">
        <v>0</v>
      </c>
      <c r="E62" s="658">
        <f t="shared" si="4"/>
        <v>0</v>
      </c>
      <c r="F62" s="657">
        <v>0</v>
      </c>
      <c r="G62" s="657">
        <v>0</v>
      </c>
      <c r="H62" s="658">
        <f t="shared" si="5"/>
        <v>0</v>
      </c>
    </row>
    <row r="63" spans="1:8">
      <c r="A63" s="438">
        <v>29</v>
      </c>
      <c r="B63" s="414" t="s">
        <v>770</v>
      </c>
      <c r="C63" s="657">
        <f>SUM(C64:C66)</f>
        <v>16412913.75</v>
      </c>
      <c r="D63" s="657">
        <f>SUM(D64:D66)</f>
        <v>0</v>
      </c>
      <c r="E63" s="658">
        <f t="shared" si="4"/>
        <v>16412913.75</v>
      </c>
      <c r="F63" s="657">
        <v>-25544932.75</v>
      </c>
      <c r="G63" s="657">
        <v>0</v>
      </c>
      <c r="H63" s="658">
        <f t="shared" si="5"/>
        <v>-25544932.75</v>
      </c>
    </row>
    <row r="64" spans="1:8">
      <c r="A64" s="438">
        <v>29.1</v>
      </c>
      <c r="B64" s="403" t="s">
        <v>771</v>
      </c>
      <c r="C64" s="657">
        <v>0</v>
      </c>
      <c r="D64" s="657">
        <v>0</v>
      </c>
      <c r="E64" s="658">
        <f t="shared" si="4"/>
        <v>0</v>
      </c>
      <c r="F64" s="657">
        <v>0</v>
      </c>
      <c r="G64" s="657">
        <v>0</v>
      </c>
      <c r="H64" s="658">
        <f t="shared" si="5"/>
        <v>0</v>
      </c>
    </row>
    <row r="65" spans="1:8" ht="25.05" customHeight="1">
      <c r="A65" s="438">
        <v>29.2</v>
      </c>
      <c r="B65" s="421" t="s">
        <v>772</v>
      </c>
      <c r="C65" s="657">
        <v>0</v>
      </c>
      <c r="D65" s="657">
        <v>0</v>
      </c>
      <c r="E65" s="658">
        <f t="shared" si="4"/>
        <v>0</v>
      </c>
      <c r="F65" s="657">
        <v>0</v>
      </c>
      <c r="G65" s="657">
        <v>0</v>
      </c>
      <c r="H65" s="658">
        <f t="shared" si="5"/>
        <v>0</v>
      </c>
    </row>
    <row r="66" spans="1:8" ht="22.5" customHeight="1">
      <c r="A66" s="438">
        <v>29.3</v>
      </c>
      <c r="B66" s="406" t="s">
        <v>773</v>
      </c>
      <c r="C66" s="657">
        <v>16412913.75</v>
      </c>
      <c r="D66" s="657">
        <v>0</v>
      </c>
      <c r="E66" s="658">
        <f t="shared" si="4"/>
        <v>16412913.75</v>
      </c>
      <c r="F66" s="657">
        <v>-25544932.75</v>
      </c>
      <c r="G66" s="657">
        <v>0</v>
      </c>
      <c r="H66" s="658">
        <f t="shared" si="5"/>
        <v>-25544932.75</v>
      </c>
    </row>
    <row r="67" spans="1:8">
      <c r="A67" s="438">
        <v>30</v>
      </c>
      <c r="B67" s="402" t="s">
        <v>103</v>
      </c>
      <c r="C67" s="657">
        <v>3804193434.9000001</v>
      </c>
      <c r="D67" s="657">
        <v>0</v>
      </c>
      <c r="E67" s="658">
        <f t="shared" si="4"/>
        <v>3804193434.9000001</v>
      </c>
      <c r="F67" s="657">
        <v>3391650681.1900005</v>
      </c>
      <c r="G67" s="657">
        <v>0</v>
      </c>
      <c r="H67" s="658">
        <f t="shared" si="5"/>
        <v>3391650681.1900005</v>
      </c>
    </row>
    <row r="68" spans="1:8">
      <c r="A68" s="438">
        <v>31</v>
      </c>
      <c r="B68" s="422" t="s">
        <v>774</v>
      </c>
      <c r="C68" s="657">
        <f>SUM(C55,C56,C57,C58,C59,C62,C63,C67)</f>
        <v>4263968583.46</v>
      </c>
      <c r="D68" s="657">
        <f>SUM(D55,D56,D57,D58,D59,D62,D63,D67)</f>
        <v>0</v>
      </c>
      <c r="E68" s="658">
        <f t="shared" si="4"/>
        <v>4263968583.46</v>
      </c>
      <c r="F68" s="657">
        <v>3865180233.8900003</v>
      </c>
      <c r="G68" s="657">
        <v>0</v>
      </c>
      <c r="H68" s="658">
        <f t="shared" si="5"/>
        <v>3865180233.8900003</v>
      </c>
    </row>
    <row r="69" spans="1:8">
      <c r="A69" s="438">
        <v>32</v>
      </c>
      <c r="B69" s="423" t="s">
        <v>775</v>
      </c>
      <c r="C69" s="657">
        <f>SUM(C53,C68)</f>
        <v>15307885125.32</v>
      </c>
      <c r="D69" s="657">
        <f>SUM(D53,D68)</f>
        <v>12256681719.260002</v>
      </c>
      <c r="E69" s="658">
        <f t="shared" si="4"/>
        <v>27564566844.580002</v>
      </c>
      <c r="F69" s="657">
        <v>12145454590.279999</v>
      </c>
      <c r="G69" s="657">
        <v>13060569691.17</v>
      </c>
      <c r="H69" s="658">
        <f t="shared" si="5"/>
        <v>25206024281.449997</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sqref="A1:C1"/>
    </sheetView>
  </sheetViews>
  <sheetFormatPr defaultColWidth="43.5546875" defaultRowHeight="12"/>
  <cols>
    <col min="1" max="1" width="8" style="162" customWidth="1"/>
    <col min="2" max="2" width="66.21875" style="163" customWidth="1"/>
    <col min="3" max="3" width="131.44140625" style="164" customWidth="1"/>
    <col min="4" max="5" width="10.21875" style="155" customWidth="1"/>
    <col min="6" max="6" width="67.6640625" style="155" customWidth="1"/>
    <col min="7" max="16384" width="43.5546875" style="155"/>
  </cols>
  <sheetData>
    <row r="1" spans="1:3" ht="13.2" thickTop="1" thickBot="1">
      <c r="A1" s="938" t="s">
        <v>187</v>
      </c>
      <c r="B1" s="939"/>
      <c r="C1" s="940"/>
    </row>
    <row r="2" spans="1:3" ht="26.25" customHeight="1">
      <c r="A2" s="386"/>
      <c r="B2" s="941" t="s">
        <v>188</v>
      </c>
      <c r="C2" s="941"/>
    </row>
    <row r="3" spans="1:3" s="160" customFormat="1" ht="11.25" customHeight="1">
      <c r="A3" s="159"/>
      <c r="B3" s="941" t="s">
        <v>263</v>
      </c>
      <c r="C3" s="941"/>
    </row>
    <row r="4" spans="1:3" ht="12" customHeight="1" thickBot="1">
      <c r="A4" s="920" t="s">
        <v>267</v>
      </c>
      <c r="B4" s="921"/>
      <c r="C4" s="922"/>
    </row>
    <row r="5" spans="1:3" ht="12.6" thickTop="1">
      <c r="A5" s="156"/>
      <c r="B5" s="923" t="s">
        <v>189</v>
      </c>
      <c r="C5" s="924"/>
    </row>
    <row r="6" spans="1:3">
      <c r="A6" s="386"/>
      <c r="B6" s="900" t="s">
        <v>264</v>
      </c>
      <c r="C6" s="901"/>
    </row>
    <row r="7" spans="1:3">
      <c r="A7" s="386"/>
      <c r="B7" s="900" t="s">
        <v>190</v>
      </c>
      <c r="C7" s="901"/>
    </row>
    <row r="8" spans="1:3">
      <c r="A8" s="386"/>
      <c r="B8" s="900" t="s">
        <v>265</v>
      </c>
      <c r="C8" s="901"/>
    </row>
    <row r="9" spans="1:3">
      <c r="A9" s="386"/>
      <c r="B9" s="944" t="s">
        <v>266</v>
      </c>
      <c r="C9" s="945"/>
    </row>
    <row r="10" spans="1:3">
      <c r="A10" s="386"/>
      <c r="B10" s="936" t="s">
        <v>191</v>
      </c>
      <c r="C10" s="937" t="s">
        <v>191</v>
      </c>
    </row>
    <row r="11" spans="1:3">
      <c r="A11" s="386"/>
      <c r="B11" s="936" t="s">
        <v>192</v>
      </c>
      <c r="C11" s="937" t="s">
        <v>192</v>
      </c>
    </row>
    <row r="12" spans="1:3">
      <c r="A12" s="386"/>
      <c r="B12" s="936" t="s">
        <v>193</v>
      </c>
      <c r="C12" s="937" t="s">
        <v>193</v>
      </c>
    </row>
    <row r="13" spans="1:3">
      <c r="A13" s="386"/>
      <c r="B13" s="936" t="s">
        <v>194</v>
      </c>
      <c r="C13" s="937" t="s">
        <v>194</v>
      </c>
    </row>
    <row r="14" spans="1:3">
      <c r="A14" s="386"/>
      <c r="B14" s="936" t="s">
        <v>195</v>
      </c>
      <c r="C14" s="937" t="s">
        <v>195</v>
      </c>
    </row>
    <row r="15" spans="1:3" ht="21.75" customHeight="1">
      <c r="A15" s="386"/>
      <c r="B15" s="936" t="s">
        <v>196</v>
      </c>
      <c r="C15" s="937" t="s">
        <v>196</v>
      </c>
    </row>
    <row r="16" spans="1:3">
      <c r="A16" s="386"/>
      <c r="B16" s="936" t="s">
        <v>197</v>
      </c>
      <c r="C16" s="937" t="s">
        <v>198</v>
      </c>
    </row>
    <row r="17" spans="1:6">
      <c r="A17" s="386"/>
      <c r="B17" s="936" t="s">
        <v>199</v>
      </c>
      <c r="C17" s="937" t="s">
        <v>200</v>
      </c>
    </row>
    <row r="18" spans="1:6">
      <c r="A18" s="386"/>
      <c r="B18" s="936" t="s">
        <v>201</v>
      </c>
      <c r="C18" s="937" t="s">
        <v>202</v>
      </c>
    </row>
    <row r="19" spans="1:6">
      <c r="A19" s="386"/>
      <c r="B19" s="936" t="s">
        <v>203</v>
      </c>
      <c r="C19" s="937" t="s">
        <v>203</v>
      </c>
    </row>
    <row r="20" spans="1:6">
      <c r="A20" s="386"/>
      <c r="B20" s="942" t="s">
        <v>958</v>
      </c>
      <c r="C20" s="943" t="s">
        <v>204</v>
      </c>
    </row>
    <row r="21" spans="1:6">
      <c r="A21" s="386"/>
      <c r="B21" s="936" t="s">
        <v>947</v>
      </c>
      <c r="C21" s="937" t="s">
        <v>205</v>
      </c>
    </row>
    <row r="22" spans="1:6" ht="23.25" customHeight="1">
      <c r="A22" s="386"/>
      <c r="B22" s="936" t="s">
        <v>206</v>
      </c>
      <c r="C22" s="937" t="s">
        <v>207</v>
      </c>
      <c r="F22" s="624"/>
    </row>
    <row r="23" spans="1:6">
      <c r="A23" s="386"/>
      <c r="B23" s="936" t="s">
        <v>208</v>
      </c>
      <c r="C23" s="937" t="s">
        <v>208</v>
      </c>
    </row>
    <row r="24" spans="1:6">
      <c r="A24" s="386"/>
      <c r="B24" s="936" t="s">
        <v>209</v>
      </c>
      <c r="C24" s="937" t="s">
        <v>210</v>
      </c>
    </row>
    <row r="25" spans="1:6" ht="12.6" thickBot="1">
      <c r="A25" s="157"/>
      <c r="B25" s="930" t="s">
        <v>211</v>
      </c>
      <c r="C25" s="931"/>
    </row>
    <row r="26" spans="1:6" ht="13.2" thickTop="1" thickBot="1">
      <c r="A26" s="920" t="s">
        <v>844</v>
      </c>
      <c r="B26" s="921"/>
      <c r="C26" s="922"/>
    </row>
    <row r="27" spans="1:6" ht="13.2" thickTop="1" thickBot="1">
      <c r="A27" s="158"/>
      <c r="B27" s="932" t="s">
        <v>845</v>
      </c>
      <c r="C27" s="933"/>
    </row>
    <row r="28" spans="1:6" ht="13.2" thickTop="1" thickBot="1">
      <c r="A28" s="920" t="s">
        <v>268</v>
      </c>
      <c r="B28" s="921"/>
      <c r="C28" s="922"/>
    </row>
    <row r="29" spans="1:6" ht="12.6" thickTop="1">
      <c r="A29" s="156"/>
      <c r="B29" s="934" t="s">
        <v>848</v>
      </c>
      <c r="C29" s="935" t="s">
        <v>212</v>
      </c>
    </row>
    <row r="30" spans="1:6">
      <c r="A30" s="386"/>
      <c r="B30" s="925" t="s">
        <v>216</v>
      </c>
      <c r="C30" s="926" t="s">
        <v>213</v>
      </c>
    </row>
    <row r="31" spans="1:6">
      <c r="A31" s="386"/>
      <c r="B31" s="925" t="s">
        <v>846</v>
      </c>
      <c r="C31" s="926" t="s">
        <v>214</v>
      </c>
    </row>
    <row r="32" spans="1:6">
      <c r="A32" s="386"/>
      <c r="B32" s="925" t="s">
        <v>847</v>
      </c>
      <c r="C32" s="926" t="s">
        <v>215</v>
      </c>
    </row>
    <row r="33" spans="1:3">
      <c r="A33" s="386"/>
      <c r="B33" s="925" t="s">
        <v>219</v>
      </c>
      <c r="C33" s="926" t="s">
        <v>220</v>
      </c>
    </row>
    <row r="34" spans="1:3">
      <c r="A34" s="386"/>
      <c r="B34" s="925" t="s">
        <v>849</v>
      </c>
      <c r="C34" s="926" t="s">
        <v>217</v>
      </c>
    </row>
    <row r="35" spans="1:3">
      <c r="A35" s="386"/>
      <c r="B35" s="925" t="s">
        <v>850</v>
      </c>
      <c r="C35" s="926" t="s">
        <v>218</v>
      </c>
    </row>
    <row r="36" spans="1:3">
      <c r="A36" s="386"/>
      <c r="B36" s="927" t="s">
        <v>851</v>
      </c>
      <c r="C36" s="928"/>
    </row>
    <row r="37" spans="1:3" ht="24.75" customHeight="1">
      <c r="A37" s="386"/>
      <c r="B37" s="925" t="s">
        <v>852</v>
      </c>
      <c r="C37" s="926" t="s">
        <v>221</v>
      </c>
    </row>
    <row r="38" spans="1:3" ht="23.25" customHeight="1">
      <c r="A38" s="386"/>
      <c r="B38" s="925" t="s">
        <v>853</v>
      </c>
      <c r="C38" s="926" t="s">
        <v>222</v>
      </c>
    </row>
    <row r="39" spans="1:3" ht="23.25" customHeight="1">
      <c r="A39" s="448"/>
      <c r="B39" s="927" t="s">
        <v>854</v>
      </c>
      <c r="C39" s="929"/>
    </row>
    <row r="40" spans="1:3" ht="12" customHeight="1">
      <c r="A40" s="386"/>
      <c r="B40" s="925" t="s">
        <v>855</v>
      </c>
      <c r="C40" s="926"/>
    </row>
    <row r="41" spans="1:3" ht="12.6" thickBot="1">
      <c r="A41" s="920" t="s">
        <v>269</v>
      </c>
      <c r="B41" s="921"/>
      <c r="C41" s="922"/>
    </row>
    <row r="42" spans="1:3" ht="12.6" thickTop="1">
      <c r="A42" s="156"/>
      <c r="B42" s="923" t="s">
        <v>299</v>
      </c>
      <c r="C42" s="924" t="s">
        <v>223</v>
      </c>
    </row>
    <row r="43" spans="1:3">
      <c r="A43" s="386"/>
      <c r="B43" s="900" t="s">
        <v>298</v>
      </c>
      <c r="C43" s="901"/>
    </row>
    <row r="44" spans="1:3" ht="23.25" customHeight="1" thickBot="1">
      <c r="A44" s="157"/>
      <c r="B44" s="918" t="s">
        <v>224</v>
      </c>
      <c r="C44" s="919" t="s">
        <v>225</v>
      </c>
    </row>
    <row r="45" spans="1:3" ht="11.25" customHeight="1" thickTop="1" thickBot="1">
      <c r="A45" s="920" t="s">
        <v>270</v>
      </c>
      <c r="B45" s="921"/>
      <c r="C45" s="922"/>
    </row>
    <row r="46" spans="1:3" ht="26.25" customHeight="1" thickTop="1">
      <c r="A46" s="386"/>
      <c r="B46" s="900" t="s">
        <v>271</v>
      </c>
      <c r="C46" s="901"/>
    </row>
    <row r="47" spans="1:3" ht="12.6" thickBot="1">
      <c r="A47" s="920" t="s">
        <v>272</v>
      </c>
      <c r="B47" s="921"/>
      <c r="C47" s="922"/>
    </row>
    <row r="48" spans="1:3" ht="12.6" thickTop="1">
      <c r="A48" s="156"/>
      <c r="B48" s="923" t="s">
        <v>226</v>
      </c>
      <c r="C48" s="924" t="s">
        <v>226</v>
      </c>
    </row>
    <row r="49" spans="1:3" ht="11.25" customHeight="1">
      <c r="A49" s="386"/>
      <c r="B49" s="900" t="s">
        <v>227</v>
      </c>
      <c r="C49" s="901" t="s">
        <v>227</v>
      </c>
    </row>
    <row r="50" spans="1:3">
      <c r="A50" s="386"/>
      <c r="B50" s="900" t="s">
        <v>228</v>
      </c>
      <c r="C50" s="901" t="s">
        <v>228</v>
      </c>
    </row>
    <row r="51" spans="1:3" ht="11.25" customHeight="1">
      <c r="A51" s="386"/>
      <c r="B51" s="900" t="s">
        <v>857</v>
      </c>
      <c r="C51" s="901" t="s">
        <v>229</v>
      </c>
    </row>
    <row r="52" spans="1:3" ht="33.6" customHeight="1">
      <c r="A52" s="386"/>
      <c r="B52" s="900" t="s">
        <v>230</v>
      </c>
      <c r="C52" s="901" t="s">
        <v>230</v>
      </c>
    </row>
    <row r="53" spans="1:3" ht="11.25" customHeight="1">
      <c r="A53" s="386"/>
      <c r="B53" s="900" t="s">
        <v>319</v>
      </c>
      <c r="C53" s="901" t="s">
        <v>231</v>
      </c>
    </row>
    <row r="54" spans="1:3" ht="11.25" customHeight="1" thickBot="1">
      <c r="A54" s="920" t="s">
        <v>273</v>
      </c>
      <c r="B54" s="921"/>
      <c r="C54" s="922"/>
    </row>
    <row r="55" spans="1:3" ht="12.6" thickTop="1">
      <c r="A55" s="156"/>
      <c r="B55" s="923" t="s">
        <v>226</v>
      </c>
      <c r="C55" s="924" t="s">
        <v>226</v>
      </c>
    </row>
    <row r="56" spans="1:3">
      <c r="A56" s="386"/>
      <c r="B56" s="900" t="s">
        <v>232</v>
      </c>
      <c r="C56" s="901" t="s">
        <v>232</v>
      </c>
    </row>
    <row r="57" spans="1:3">
      <c r="A57" s="386"/>
      <c r="B57" s="900" t="s">
        <v>276</v>
      </c>
      <c r="C57" s="901" t="s">
        <v>233</v>
      </c>
    </row>
    <row r="58" spans="1:3">
      <c r="A58" s="386"/>
      <c r="B58" s="900" t="s">
        <v>234</v>
      </c>
      <c r="C58" s="901" t="s">
        <v>234</v>
      </c>
    </row>
    <row r="59" spans="1:3">
      <c r="A59" s="386"/>
      <c r="B59" s="900" t="s">
        <v>235</v>
      </c>
      <c r="C59" s="901" t="s">
        <v>235</v>
      </c>
    </row>
    <row r="60" spans="1:3">
      <c r="A60" s="386"/>
      <c r="B60" s="900" t="s">
        <v>236</v>
      </c>
      <c r="C60" s="901" t="s">
        <v>236</v>
      </c>
    </row>
    <row r="61" spans="1:3">
      <c r="A61" s="386"/>
      <c r="B61" s="900" t="s">
        <v>277</v>
      </c>
      <c r="C61" s="901" t="s">
        <v>237</v>
      </c>
    </row>
    <row r="62" spans="1:3">
      <c r="A62" s="386"/>
      <c r="B62" s="900" t="s">
        <v>238</v>
      </c>
      <c r="C62" s="901" t="s">
        <v>238</v>
      </c>
    </row>
    <row r="63" spans="1:3" ht="12.6" thickBot="1">
      <c r="A63" s="157"/>
      <c r="B63" s="918" t="s">
        <v>239</v>
      </c>
      <c r="C63" s="919" t="s">
        <v>239</v>
      </c>
    </row>
    <row r="64" spans="1:3" ht="11.25" customHeight="1" thickTop="1">
      <c r="A64" s="906" t="s">
        <v>274</v>
      </c>
      <c r="B64" s="907"/>
      <c r="C64" s="908"/>
    </row>
    <row r="65" spans="1:3" ht="12.6" thickBot="1">
      <c r="A65" s="157"/>
      <c r="B65" s="918" t="s">
        <v>240</v>
      </c>
      <c r="C65" s="919" t="s">
        <v>240</v>
      </c>
    </row>
    <row r="66" spans="1:3" ht="11.25" customHeight="1" thickTop="1" thickBot="1">
      <c r="A66" s="920" t="s">
        <v>275</v>
      </c>
      <c r="B66" s="921"/>
      <c r="C66" s="922"/>
    </row>
    <row r="67" spans="1:3" ht="12.6" thickTop="1">
      <c r="A67" s="156"/>
      <c r="B67" s="923" t="s">
        <v>241</v>
      </c>
      <c r="C67" s="924" t="s">
        <v>241</v>
      </c>
    </row>
    <row r="68" spans="1:3">
      <c r="A68" s="386"/>
      <c r="B68" s="900" t="s">
        <v>859</v>
      </c>
      <c r="C68" s="901" t="s">
        <v>242</v>
      </c>
    </row>
    <row r="69" spans="1:3">
      <c r="A69" s="386"/>
      <c r="B69" s="900" t="s">
        <v>243</v>
      </c>
      <c r="C69" s="901" t="s">
        <v>243</v>
      </c>
    </row>
    <row r="70" spans="1:3" ht="55.05" customHeight="1">
      <c r="A70" s="386"/>
      <c r="B70" s="916" t="s">
        <v>688</v>
      </c>
      <c r="C70" s="917" t="s">
        <v>244</v>
      </c>
    </row>
    <row r="71" spans="1:3" ht="33.75" customHeight="1">
      <c r="A71" s="386"/>
      <c r="B71" s="916" t="s">
        <v>278</v>
      </c>
      <c r="C71" s="917" t="s">
        <v>245</v>
      </c>
    </row>
    <row r="72" spans="1:3" ht="15.75" customHeight="1">
      <c r="A72" s="386"/>
      <c r="B72" s="916" t="s">
        <v>860</v>
      </c>
      <c r="C72" s="917" t="s">
        <v>246</v>
      </c>
    </row>
    <row r="73" spans="1:3">
      <c r="A73" s="386"/>
      <c r="B73" s="900" t="s">
        <v>247</v>
      </c>
      <c r="C73" s="901" t="s">
        <v>247</v>
      </c>
    </row>
    <row r="74" spans="1:3" ht="12.6" thickBot="1">
      <c r="A74" s="157"/>
      <c r="B74" s="918" t="s">
        <v>248</v>
      </c>
      <c r="C74" s="919" t="s">
        <v>248</v>
      </c>
    </row>
    <row r="75" spans="1:3" ht="12.6" thickTop="1">
      <c r="A75" s="906" t="s">
        <v>302</v>
      </c>
      <c r="B75" s="907"/>
      <c r="C75" s="908"/>
    </row>
    <row r="76" spans="1:3">
      <c r="A76" s="386"/>
      <c r="B76" s="900" t="s">
        <v>240</v>
      </c>
      <c r="C76" s="901"/>
    </row>
    <row r="77" spans="1:3">
      <c r="A77" s="386"/>
      <c r="B77" s="900" t="s">
        <v>300</v>
      </c>
      <c r="C77" s="901"/>
    </row>
    <row r="78" spans="1:3">
      <c r="A78" s="386"/>
      <c r="B78" s="900" t="s">
        <v>301</v>
      </c>
      <c r="C78" s="901"/>
    </row>
    <row r="79" spans="1:3">
      <c r="A79" s="906" t="s">
        <v>303</v>
      </c>
      <c r="B79" s="907"/>
      <c r="C79" s="908"/>
    </row>
    <row r="80" spans="1:3">
      <c r="A80" s="386"/>
      <c r="B80" s="900" t="s">
        <v>240</v>
      </c>
      <c r="C80" s="901"/>
    </row>
    <row r="81" spans="1:3">
      <c r="A81" s="386"/>
      <c r="B81" s="900" t="s">
        <v>304</v>
      </c>
      <c r="C81" s="901"/>
    </row>
    <row r="82" spans="1:3" ht="79.5" customHeight="1">
      <c r="A82" s="386"/>
      <c r="B82" s="900" t="s">
        <v>318</v>
      </c>
      <c r="C82" s="901"/>
    </row>
    <row r="83" spans="1:3" ht="53.25" customHeight="1">
      <c r="A83" s="386"/>
      <c r="B83" s="900" t="s">
        <v>317</v>
      </c>
      <c r="C83" s="901"/>
    </row>
    <row r="84" spans="1:3">
      <c r="A84" s="386"/>
      <c r="B84" s="900" t="s">
        <v>305</v>
      </c>
      <c r="C84" s="901"/>
    </row>
    <row r="85" spans="1:3">
      <c r="A85" s="386"/>
      <c r="B85" s="900" t="s">
        <v>306</v>
      </c>
      <c r="C85" s="901"/>
    </row>
    <row r="86" spans="1:3">
      <c r="A86" s="386"/>
      <c r="B86" s="900" t="s">
        <v>307</v>
      </c>
      <c r="C86" s="901"/>
    </row>
    <row r="87" spans="1:3">
      <c r="A87" s="906" t="s">
        <v>308</v>
      </c>
      <c r="B87" s="907"/>
      <c r="C87" s="908"/>
    </row>
    <row r="88" spans="1:3">
      <c r="A88" s="386"/>
      <c r="B88" s="900" t="s">
        <v>240</v>
      </c>
      <c r="C88" s="901"/>
    </row>
    <row r="89" spans="1:3">
      <c r="A89" s="386"/>
      <c r="B89" s="900" t="s">
        <v>310</v>
      </c>
      <c r="C89" s="901"/>
    </row>
    <row r="90" spans="1:3" ht="12" customHeight="1">
      <c r="A90" s="386"/>
      <c r="B90" s="900" t="s">
        <v>311</v>
      </c>
      <c r="C90" s="901"/>
    </row>
    <row r="91" spans="1:3">
      <c r="A91" s="386"/>
      <c r="B91" s="900" t="s">
        <v>312</v>
      </c>
      <c r="C91" s="901"/>
    </row>
    <row r="92" spans="1:3" ht="24.75" customHeight="1">
      <c r="A92" s="386"/>
      <c r="B92" s="909" t="s">
        <v>348</v>
      </c>
      <c r="C92" s="910"/>
    </row>
    <row r="93" spans="1:3" ht="24" customHeight="1">
      <c r="A93" s="386"/>
      <c r="B93" s="909" t="s">
        <v>349</v>
      </c>
      <c r="C93" s="910"/>
    </row>
    <row r="94" spans="1:3" ht="13.5" customHeight="1">
      <c r="A94" s="386"/>
      <c r="B94" s="911" t="s">
        <v>313</v>
      </c>
      <c r="C94" s="912"/>
    </row>
    <row r="95" spans="1:3" ht="11.25" customHeight="1" thickBot="1">
      <c r="A95" s="913" t="s">
        <v>344</v>
      </c>
      <c r="B95" s="914"/>
      <c r="C95" s="915"/>
    </row>
    <row r="96" spans="1:3" ht="13.2" thickTop="1" thickBot="1">
      <c r="A96" s="905" t="s">
        <v>249</v>
      </c>
      <c r="B96" s="905"/>
      <c r="C96" s="905"/>
    </row>
    <row r="97" spans="1:3">
      <c r="A97" s="222">
        <v>2</v>
      </c>
      <c r="B97" s="371" t="s">
        <v>324</v>
      </c>
      <c r="C97" s="371" t="s">
        <v>345</v>
      </c>
    </row>
    <row r="98" spans="1:3">
      <c r="A98" s="161">
        <v>3</v>
      </c>
      <c r="B98" s="372" t="s">
        <v>325</v>
      </c>
      <c r="C98" s="373" t="s">
        <v>346</v>
      </c>
    </row>
    <row r="99" spans="1:3">
      <c r="A99" s="161">
        <v>4</v>
      </c>
      <c r="B99" s="372" t="s">
        <v>326</v>
      </c>
      <c r="C99" s="373" t="s">
        <v>350</v>
      </c>
    </row>
    <row r="100" spans="1:3" ht="11.25" customHeight="1">
      <c r="A100" s="161">
        <v>5</v>
      </c>
      <c r="B100" s="372" t="s">
        <v>327</v>
      </c>
      <c r="C100" s="373" t="s">
        <v>347</v>
      </c>
    </row>
    <row r="101" spans="1:3" ht="12" customHeight="1">
      <c r="A101" s="161">
        <v>6</v>
      </c>
      <c r="B101" s="372" t="s">
        <v>342</v>
      </c>
      <c r="C101" s="373" t="s">
        <v>328</v>
      </c>
    </row>
    <row r="102" spans="1:3" ht="12" customHeight="1">
      <c r="A102" s="161">
        <v>7</v>
      </c>
      <c r="B102" s="372" t="s">
        <v>329</v>
      </c>
      <c r="C102" s="373" t="s">
        <v>343</v>
      </c>
    </row>
    <row r="103" spans="1:3">
      <c r="A103" s="161">
        <v>8</v>
      </c>
      <c r="B103" s="372" t="s">
        <v>334</v>
      </c>
      <c r="C103" s="373" t="s">
        <v>354</v>
      </c>
    </row>
    <row r="104" spans="1:3" ht="11.25" customHeight="1">
      <c r="A104" s="906" t="s">
        <v>314</v>
      </c>
      <c r="B104" s="907"/>
      <c r="C104" s="908"/>
    </row>
    <row r="105" spans="1:3" ht="12" customHeight="1">
      <c r="A105" s="386"/>
      <c r="B105" s="900" t="s">
        <v>240</v>
      </c>
      <c r="C105" s="901"/>
    </row>
    <row r="106" spans="1:3">
      <c r="A106" s="906" t="s">
        <v>489</v>
      </c>
      <c r="B106" s="907"/>
      <c r="C106" s="908"/>
    </row>
    <row r="107" spans="1:3" ht="12" customHeight="1">
      <c r="A107" s="386"/>
      <c r="B107" s="900" t="s">
        <v>491</v>
      </c>
      <c r="C107" s="901"/>
    </row>
    <row r="108" spans="1:3">
      <c r="A108" s="386"/>
      <c r="B108" s="900" t="s">
        <v>492</v>
      </c>
      <c r="C108" s="901"/>
    </row>
    <row r="109" spans="1:3">
      <c r="A109" s="386"/>
      <c r="B109" s="900" t="s">
        <v>490</v>
      </c>
      <c r="C109" s="901"/>
    </row>
    <row r="110" spans="1:3">
      <c r="A110" s="897" t="s">
        <v>724</v>
      </c>
      <c r="B110" s="897"/>
      <c r="C110" s="897"/>
    </row>
    <row r="111" spans="1:3">
      <c r="A111" s="902" t="s">
        <v>187</v>
      </c>
      <c r="B111" s="902"/>
      <c r="C111" s="902"/>
    </row>
    <row r="112" spans="1:3">
      <c r="A112" s="591">
        <v>1</v>
      </c>
      <c r="B112" s="887" t="s">
        <v>607</v>
      </c>
      <c r="C112" s="888"/>
    </row>
    <row r="113" spans="1:3">
      <c r="A113" s="591">
        <v>2</v>
      </c>
      <c r="B113" s="903" t="s">
        <v>608</v>
      </c>
      <c r="C113" s="904"/>
    </row>
    <row r="114" spans="1:3">
      <c r="A114" s="591">
        <v>3</v>
      </c>
      <c r="B114" s="887" t="s">
        <v>934</v>
      </c>
      <c r="C114" s="888"/>
    </row>
    <row r="115" spans="1:3">
      <c r="A115" s="591">
        <v>4</v>
      </c>
      <c r="B115" s="887" t="s">
        <v>933</v>
      </c>
      <c r="C115" s="888"/>
    </row>
    <row r="116" spans="1:3">
      <c r="A116" s="591">
        <v>5</v>
      </c>
      <c r="B116" s="595" t="s">
        <v>932</v>
      </c>
      <c r="C116" s="594"/>
    </row>
    <row r="117" spans="1:3">
      <c r="A117" s="591">
        <v>6</v>
      </c>
      <c r="B117" s="887" t="s">
        <v>945</v>
      </c>
      <c r="C117" s="888"/>
    </row>
    <row r="118" spans="1:3" ht="48.45" customHeight="1">
      <c r="A118" s="591">
        <v>7</v>
      </c>
      <c r="B118" s="887" t="s">
        <v>946</v>
      </c>
      <c r="C118" s="888"/>
    </row>
    <row r="119" spans="1:3">
      <c r="A119" s="565">
        <v>8</v>
      </c>
      <c r="B119" s="562" t="s">
        <v>634</v>
      </c>
      <c r="C119" s="588" t="s">
        <v>931</v>
      </c>
    </row>
    <row r="120" spans="1:3" ht="24">
      <c r="A120" s="591">
        <v>9.01</v>
      </c>
      <c r="B120" s="562" t="s">
        <v>518</v>
      </c>
      <c r="C120" s="575" t="s">
        <v>683</v>
      </c>
    </row>
    <row r="121" spans="1:3" ht="36">
      <c r="A121" s="591">
        <v>9.02</v>
      </c>
      <c r="B121" s="562" t="s">
        <v>519</v>
      </c>
      <c r="C121" s="575" t="s">
        <v>686</v>
      </c>
    </row>
    <row r="122" spans="1:3">
      <c r="A122" s="591">
        <v>9.0299999999999994</v>
      </c>
      <c r="B122" s="578" t="s">
        <v>868</v>
      </c>
      <c r="C122" s="578" t="s">
        <v>609</v>
      </c>
    </row>
    <row r="123" spans="1:3">
      <c r="A123" s="591">
        <v>9.0399999999999991</v>
      </c>
      <c r="B123" s="562" t="s">
        <v>520</v>
      </c>
      <c r="C123" s="578" t="s">
        <v>610</v>
      </c>
    </row>
    <row r="124" spans="1:3">
      <c r="A124" s="591">
        <v>9.0500000000000007</v>
      </c>
      <c r="B124" s="562" t="s">
        <v>521</v>
      </c>
      <c r="C124" s="578" t="s">
        <v>611</v>
      </c>
    </row>
    <row r="125" spans="1:3" ht="24">
      <c r="A125" s="591">
        <v>9.06</v>
      </c>
      <c r="B125" s="562" t="s">
        <v>522</v>
      </c>
      <c r="C125" s="578" t="s">
        <v>612</v>
      </c>
    </row>
    <row r="126" spans="1:3">
      <c r="A126" s="591">
        <v>9.07</v>
      </c>
      <c r="B126" s="593" t="s">
        <v>523</v>
      </c>
      <c r="C126" s="578" t="s">
        <v>613</v>
      </c>
    </row>
    <row r="127" spans="1:3" ht="24">
      <c r="A127" s="591">
        <v>9.08</v>
      </c>
      <c r="B127" s="562" t="s">
        <v>524</v>
      </c>
      <c r="C127" s="578" t="s">
        <v>614</v>
      </c>
    </row>
    <row r="128" spans="1:3" ht="24">
      <c r="A128" s="591">
        <v>9.09</v>
      </c>
      <c r="B128" s="562" t="s">
        <v>525</v>
      </c>
      <c r="C128" s="578" t="s">
        <v>615</v>
      </c>
    </row>
    <row r="129" spans="1:3">
      <c r="A129" s="592">
        <v>9.1</v>
      </c>
      <c r="B129" s="562" t="s">
        <v>526</v>
      </c>
      <c r="C129" s="578" t="s">
        <v>616</v>
      </c>
    </row>
    <row r="130" spans="1:3">
      <c r="A130" s="591">
        <v>9.11</v>
      </c>
      <c r="B130" s="562" t="s">
        <v>527</v>
      </c>
      <c r="C130" s="578" t="s">
        <v>617</v>
      </c>
    </row>
    <row r="131" spans="1:3">
      <c r="A131" s="591">
        <v>9.1199999999999992</v>
      </c>
      <c r="B131" s="562" t="s">
        <v>528</v>
      </c>
      <c r="C131" s="578" t="s">
        <v>618</v>
      </c>
    </row>
    <row r="132" spans="1:3">
      <c r="A132" s="591">
        <v>9.1300000000000008</v>
      </c>
      <c r="B132" s="562" t="s">
        <v>529</v>
      </c>
      <c r="C132" s="578" t="s">
        <v>619</v>
      </c>
    </row>
    <row r="133" spans="1:3">
      <c r="A133" s="591">
        <v>9.14</v>
      </c>
      <c r="B133" s="562" t="s">
        <v>530</v>
      </c>
      <c r="C133" s="578" t="s">
        <v>620</v>
      </c>
    </row>
    <row r="134" spans="1:3">
      <c r="A134" s="591">
        <v>9.15</v>
      </c>
      <c r="B134" s="562" t="s">
        <v>531</v>
      </c>
      <c r="C134" s="578" t="s">
        <v>621</v>
      </c>
    </row>
    <row r="135" spans="1:3">
      <c r="A135" s="591">
        <v>9.16</v>
      </c>
      <c r="B135" s="562" t="s">
        <v>532</v>
      </c>
      <c r="C135" s="578" t="s">
        <v>622</v>
      </c>
    </row>
    <row r="136" spans="1:3">
      <c r="A136" s="591">
        <v>9.17</v>
      </c>
      <c r="B136" s="578" t="s">
        <v>533</v>
      </c>
      <c r="C136" s="578" t="s">
        <v>623</v>
      </c>
    </row>
    <row r="137" spans="1:3" ht="24">
      <c r="A137" s="591">
        <v>9.18</v>
      </c>
      <c r="B137" s="562" t="s">
        <v>534</v>
      </c>
      <c r="C137" s="578" t="s">
        <v>624</v>
      </c>
    </row>
    <row r="138" spans="1:3">
      <c r="A138" s="591">
        <v>9.19</v>
      </c>
      <c r="B138" s="562" t="s">
        <v>535</v>
      </c>
      <c r="C138" s="578" t="s">
        <v>625</v>
      </c>
    </row>
    <row r="139" spans="1:3">
      <c r="A139" s="592">
        <v>9.1999999999999993</v>
      </c>
      <c r="B139" s="562" t="s">
        <v>536</v>
      </c>
      <c r="C139" s="578" t="s">
        <v>626</v>
      </c>
    </row>
    <row r="140" spans="1:3">
      <c r="A140" s="591">
        <v>9.2100000000000009</v>
      </c>
      <c r="B140" s="562" t="s">
        <v>537</v>
      </c>
      <c r="C140" s="578" t="s">
        <v>627</v>
      </c>
    </row>
    <row r="141" spans="1:3">
      <c r="A141" s="591">
        <v>9.2200000000000006</v>
      </c>
      <c r="B141" s="562" t="s">
        <v>538</v>
      </c>
      <c r="C141" s="578" t="s">
        <v>628</v>
      </c>
    </row>
    <row r="142" spans="1:3" ht="24">
      <c r="A142" s="591">
        <v>9.23</v>
      </c>
      <c r="B142" s="562" t="s">
        <v>539</v>
      </c>
      <c r="C142" s="578" t="s">
        <v>629</v>
      </c>
    </row>
    <row r="143" spans="1:3" ht="24">
      <c r="A143" s="591">
        <v>9.24</v>
      </c>
      <c r="B143" s="562" t="s">
        <v>540</v>
      </c>
      <c r="C143" s="578" t="s">
        <v>630</v>
      </c>
    </row>
    <row r="144" spans="1:3">
      <c r="A144" s="591">
        <v>9.2500000000000107</v>
      </c>
      <c r="B144" s="562" t="s">
        <v>541</v>
      </c>
      <c r="C144" s="578" t="s">
        <v>631</v>
      </c>
    </row>
    <row r="145" spans="1:3" ht="24">
      <c r="A145" s="591">
        <v>9.2600000000000193</v>
      </c>
      <c r="B145" s="562" t="s">
        <v>632</v>
      </c>
      <c r="C145" s="590" t="s">
        <v>633</v>
      </c>
    </row>
    <row r="146" spans="1:3" s="387" customFormat="1" ht="24">
      <c r="A146" s="591">
        <v>9.2700000000000298</v>
      </c>
      <c r="B146" s="562" t="s">
        <v>99</v>
      </c>
      <c r="C146" s="590" t="s">
        <v>684</v>
      </c>
    </row>
    <row r="147" spans="1:3" s="387" customFormat="1">
      <c r="A147" s="566"/>
      <c r="B147" s="883" t="s">
        <v>635</v>
      </c>
      <c r="C147" s="884"/>
    </row>
    <row r="148" spans="1:3" s="387" customFormat="1">
      <c r="A148" s="565">
        <v>1</v>
      </c>
      <c r="B148" s="889" t="s">
        <v>930</v>
      </c>
      <c r="C148" s="890"/>
    </row>
    <row r="149" spans="1:3" s="387" customFormat="1">
      <c r="A149" s="565">
        <v>2</v>
      </c>
      <c r="B149" s="889" t="s">
        <v>685</v>
      </c>
      <c r="C149" s="890"/>
    </row>
    <row r="150" spans="1:3" s="387" customFormat="1">
      <c r="A150" s="565">
        <v>3</v>
      </c>
      <c r="B150" s="889" t="s">
        <v>682</v>
      </c>
      <c r="C150" s="890"/>
    </row>
    <row r="151" spans="1:3" s="387" customFormat="1">
      <c r="A151" s="566"/>
      <c r="B151" s="883" t="s">
        <v>636</v>
      </c>
      <c r="C151" s="884"/>
    </row>
    <row r="152" spans="1:3" s="387" customFormat="1">
      <c r="A152" s="565">
        <v>1</v>
      </c>
      <c r="B152" s="891" t="s">
        <v>929</v>
      </c>
      <c r="C152" s="892"/>
    </row>
    <row r="153" spans="1:3" s="387" customFormat="1">
      <c r="A153" s="565">
        <v>2</v>
      </c>
      <c r="B153" s="562" t="s">
        <v>866</v>
      </c>
      <c r="C153" s="588" t="s">
        <v>950</v>
      </c>
    </row>
    <row r="154" spans="1:3" ht="24">
      <c r="A154" s="565">
        <v>3</v>
      </c>
      <c r="B154" s="562" t="s">
        <v>865</v>
      </c>
      <c r="C154" s="588" t="s">
        <v>928</v>
      </c>
    </row>
    <row r="155" spans="1:3">
      <c r="A155" s="565">
        <v>4</v>
      </c>
      <c r="B155" s="562" t="s">
        <v>511</v>
      </c>
      <c r="C155" s="562" t="s">
        <v>951</v>
      </c>
    </row>
    <row r="156" spans="1:3" ht="25.05" customHeight="1">
      <c r="A156" s="566"/>
      <c r="B156" s="883" t="s">
        <v>637</v>
      </c>
      <c r="C156" s="884"/>
    </row>
    <row r="157" spans="1:3" ht="36">
      <c r="A157" s="565"/>
      <c r="B157" s="562" t="s">
        <v>917</v>
      </c>
      <c r="C157" s="567" t="s">
        <v>952</v>
      </c>
    </row>
    <row r="158" spans="1:3">
      <c r="A158" s="566"/>
      <c r="B158" s="883" t="s">
        <v>638</v>
      </c>
      <c r="C158" s="884"/>
    </row>
    <row r="159" spans="1:3" ht="39" customHeight="1">
      <c r="A159" s="566"/>
      <c r="B159" s="885" t="s">
        <v>927</v>
      </c>
      <c r="C159" s="886"/>
    </row>
    <row r="160" spans="1:3">
      <c r="A160" s="566" t="s">
        <v>639</v>
      </c>
      <c r="B160" s="589" t="s">
        <v>549</v>
      </c>
      <c r="C160" s="580" t="s">
        <v>640</v>
      </c>
    </row>
    <row r="161" spans="1:3">
      <c r="A161" s="566" t="s">
        <v>369</v>
      </c>
      <c r="B161" s="586" t="s">
        <v>550</v>
      </c>
      <c r="C161" s="588" t="s">
        <v>926</v>
      </c>
    </row>
    <row r="162" spans="1:3" ht="24">
      <c r="A162" s="566" t="s">
        <v>376</v>
      </c>
      <c r="B162" s="580" t="s">
        <v>551</v>
      </c>
      <c r="C162" s="588" t="s">
        <v>641</v>
      </c>
    </row>
    <row r="163" spans="1:3">
      <c r="A163" s="566" t="s">
        <v>642</v>
      </c>
      <c r="B163" s="586" t="s">
        <v>552</v>
      </c>
      <c r="C163" s="587" t="s">
        <v>643</v>
      </c>
    </row>
    <row r="164" spans="1:3" ht="24">
      <c r="A164" s="566" t="s">
        <v>644</v>
      </c>
      <c r="B164" s="586" t="s">
        <v>881</v>
      </c>
      <c r="C164" s="585" t="s">
        <v>925</v>
      </c>
    </row>
    <row r="165" spans="1:3" ht="24">
      <c r="A165" s="566" t="s">
        <v>377</v>
      </c>
      <c r="B165" s="586" t="s">
        <v>553</v>
      </c>
      <c r="C165" s="585" t="s">
        <v>646</v>
      </c>
    </row>
    <row r="166" spans="1:3" ht="24">
      <c r="A166" s="566" t="s">
        <v>645</v>
      </c>
      <c r="B166" s="583" t="s">
        <v>556</v>
      </c>
      <c r="C166" s="584" t="s">
        <v>653</v>
      </c>
    </row>
    <row r="167" spans="1:3" ht="24">
      <c r="A167" s="566" t="s">
        <v>647</v>
      </c>
      <c r="B167" s="583" t="s">
        <v>554</v>
      </c>
      <c r="C167" s="585" t="s">
        <v>649</v>
      </c>
    </row>
    <row r="168" spans="1:3" ht="26.55" customHeight="1">
      <c r="A168" s="566" t="s">
        <v>648</v>
      </c>
      <c r="B168" s="583" t="s">
        <v>555</v>
      </c>
      <c r="C168" s="584" t="s">
        <v>651</v>
      </c>
    </row>
    <row r="169" spans="1:3">
      <c r="A169" s="566" t="s">
        <v>650</v>
      </c>
      <c r="B169" s="560" t="s">
        <v>557</v>
      </c>
      <c r="C169" s="584" t="s">
        <v>655</v>
      </c>
    </row>
    <row r="170" spans="1:3" ht="24">
      <c r="A170" s="566" t="s">
        <v>652</v>
      </c>
      <c r="B170" s="583" t="s">
        <v>558</v>
      </c>
      <c r="C170" s="582" t="s">
        <v>656</v>
      </c>
    </row>
    <row r="171" spans="1:3">
      <c r="A171" s="566" t="s">
        <v>654</v>
      </c>
      <c r="B171" s="581" t="s">
        <v>559</v>
      </c>
      <c r="C171" s="580" t="s">
        <v>657</v>
      </c>
    </row>
    <row r="172" spans="1:3" ht="24">
      <c r="A172" s="566"/>
      <c r="B172" s="579" t="s">
        <v>924</v>
      </c>
      <c r="C172" s="578" t="s">
        <v>658</v>
      </c>
    </row>
    <row r="173" spans="1:3" ht="24">
      <c r="A173" s="566"/>
      <c r="B173" s="579" t="s">
        <v>923</v>
      </c>
      <c r="C173" s="578" t="s">
        <v>659</v>
      </c>
    </row>
    <row r="174" spans="1:3" ht="24">
      <c r="A174" s="566"/>
      <c r="B174" s="579" t="s">
        <v>922</v>
      </c>
      <c r="C174" s="578" t="s">
        <v>660</v>
      </c>
    </row>
    <row r="175" spans="1:3">
      <c r="A175" s="566"/>
      <c r="B175" s="883" t="s">
        <v>661</v>
      </c>
      <c r="C175" s="884"/>
    </row>
    <row r="176" spans="1:3">
      <c r="A176" s="566"/>
      <c r="B176" s="889" t="s">
        <v>921</v>
      </c>
      <c r="C176" s="890"/>
    </row>
    <row r="177" spans="1:3">
      <c r="A177" s="565">
        <v>1</v>
      </c>
      <c r="B177" s="578" t="s">
        <v>563</v>
      </c>
      <c r="C177" s="578" t="s">
        <v>563</v>
      </c>
    </row>
    <row r="178" spans="1:3" ht="24">
      <c r="A178" s="565">
        <v>2</v>
      </c>
      <c r="B178" s="578" t="s">
        <v>662</v>
      </c>
      <c r="C178" s="578" t="s">
        <v>663</v>
      </c>
    </row>
    <row r="179" spans="1:3">
      <c r="A179" s="565">
        <v>3</v>
      </c>
      <c r="B179" s="578" t="s">
        <v>565</v>
      </c>
      <c r="C179" s="578" t="s">
        <v>664</v>
      </c>
    </row>
    <row r="180" spans="1:3" ht="24">
      <c r="A180" s="565">
        <v>4</v>
      </c>
      <c r="B180" s="578" t="s">
        <v>566</v>
      </c>
      <c r="C180" s="578" t="s">
        <v>665</v>
      </c>
    </row>
    <row r="181" spans="1:3" ht="24">
      <c r="A181" s="565">
        <v>5</v>
      </c>
      <c r="B181" s="578" t="s">
        <v>567</v>
      </c>
      <c r="C181" s="578" t="s">
        <v>687</v>
      </c>
    </row>
    <row r="182" spans="1:3" ht="48">
      <c r="A182" s="565">
        <v>6</v>
      </c>
      <c r="B182" s="578" t="s">
        <v>568</v>
      </c>
      <c r="C182" s="578" t="s">
        <v>666</v>
      </c>
    </row>
    <row r="183" spans="1:3">
      <c r="A183" s="566"/>
      <c r="B183" s="883" t="s">
        <v>667</v>
      </c>
      <c r="C183" s="884"/>
    </row>
    <row r="184" spans="1:3">
      <c r="A184" s="566"/>
      <c r="B184" s="894" t="s">
        <v>920</v>
      </c>
      <c r="C184" s="895"/>
    </row>
    <row r="185" spans="1:3" ht="24">
      <c r="A185" s="566">
        <v>1.1000000000000001</v>
      </c>
      <c r="B185" s="577" t="s">
        <v>573</v>
      </c>
      <c r="C185" s="575" t="s">
        <v>668</v>
      </c>
    </row>
    <row r="186" spans="1:3" ht="49.95" customHeight="1">
      <c r="A186" s="566" t="s">
        <v>157</v>
      </c>
      <c r="B186" s="561" t="s">
        <v>574</v>
      </c>
      <c r="C186" s="575" t="s">
        <v>669</v>
      </c>
    </row>
    <row r="187" spans="1:3">
      <c r="A187" s="566" t="s">
        <v>575</v>
      </c>
      <c r="B187" s="576" t="s">
        <v>576</v>
      </c>
      <c r="C187" s="896" t="s">
        <v>919</v>
      </c>
    </row>
    <row r="188" spans="1:3">
      <c r="A188" s="566" t="s">
        <v>577</v>
      </c>
      <c r="B188" s="576" t="s">
        <v>578</v>
      </c>
      <c r="C188" s="896"/>
    </row>
    <row r="189" spans="1:3">
      <c r="A189" s="566" t="s">
        <v>579</v>
      </c>
      <c r="B189" s="576" t="s">
        <v>580</v>
      </c>
      <c r="C189" s="896"/>
    </row>
    <row r="190" spans="1:3">
      <c r="A190" s="566" t="s">
        <v>581</v>
      </c>
      <c r="B190" s="576" t="s">
        <v>582</v>
      </c>
      <c r="C190" s="896"/>
    </row>
    <row r="191" spans="1:3" ht="25.5" customHeight="1">
      <c r="A191" s="566">
        <v>1.2</v>
      </c>
      <c r="B191" s="574" t="s">
        <v>895</v>
      </c>
      <c r="C191" s="559" t="s">
        <v>953</v>
      </c>
    </row>
    <row r="192" spans="1:3" ht="24">
      <c r="A192" s="566" t="s">
        <v>584</v>
      </c>
      <c r="B192" s="569" t="s">
        <v>585</v>
      </c>
      <c r="C192" s="572" t="s">
        <v>670</v>
      </c>
    </row>
    <row r="193" spans="1:4" ht="24">
      <c r="A193" s="566" t="s">
        <v>586</v>
      </c>
      <c r="B193" s="573" t="s">
        <v>587</v>
      </c>
      <c r="C193" s="572" t="s">
        <v>671</v>
      </c>
    </row>
    <row r="194" spans="1:4" ht="25.95" customHeight="1">
      <c r="A194" s="566" t="s">
        <v>588</v>
      </c>
      <c r="B194" s="571" t="s">
        <v>589</v>
      </c>
      <c r="C194" s="559" t="s">
        <v>672</v>
      </c>
    </row>
    <row r="195" spans="1:4" ht="24">
      <c r="A195" s="566" t="s">
        <v>590</v>
      </c>
      <c r="B195" s="570" t="s">
        <v>591</v>
      </c>
      <c r="C195" s="559" t="s">
        <v>673</v>
      </c>
      <c r="D195" s="388"/>
    </row>
    <row r="196" spans="1:4" ht="12.6">
      <c r="A196" s="566">
        <v>1.4</v>
      </c>
      <c r="B196" s="569" t="s">
        <v>680</v>
      </c>
      <c r="C196" s="568" t="s">
        <v>674</v>
      </c>
      <c r="D196" s="389"/>
    </row>
    <row r="197" spans="1:4" ht="12.6">
      <c r="A197" s="566">
        <v>1.5</v>
      </c>
      <c r="B197" s="569" t="s">
        <v>681</v>
      </c>
      <c r="C197" s="568" t="s">
        <v>674</v>
      </c>
      <c r="D197" s="390"/>
    </row>
    <row r="198" spans="1:4" ht="12.6">
      <c r="A198" s="566"/>
      <c r="B198" s="897" t="s">
        <v>675</v>
      </c>
      <c r="C198" s="897"/>
      <c r="D198" s="390"/>
    </row>
    <row r="199" spans="1:4" ht="12.6">
      <c r="A199" s="566"/>
      <c r="B199" s="894" t="s">
        <v>918</v>
      </c>
      <c r="C199" s="894"/>
      <c r="D199" s="390"/>
    </row>
    <row r="200" spans="1:4" ht="12.6">
      <c r="A200" s="565"/>
      <c r="B200" s="562" t="s">
        <v>917</v>
      </c>
      <c r="C200" s="567" t="s">
        <v>950</v>
      </c>
      <c r="D200" s="390"/>
    </row>
    <row r="201" spans="1:4" ht="12.6">
      <c r="A201" s="566"/>
      <c r="B201" s="897" t="s">
        <v>676</v>
      </c>
      <c r="C201" s="897"/>
      <c r="D201" s="391"/>
    </row>
    <row r="202" spans="1:4" ht="12.6">
      <c r="A202" s="565"/>
      <c r="B202" s="898" t="s">
        <v>916</v>
      </c>
      <c r="C202" s="898"/>
      <c r="D202" s="392"/>
    </row>
    <row r="203" spans="1:4" ht="12.6">
      <c r="B203" s="897" t="s">
        <v>714</v>
      </c>
      <c r="C203" s="897"/>
      <c r="D203" s="393"/>
    </row>
    <row r="204" spans="1:4" ht="24">
      <c r="A204" s="561">
        <v>1</v>
      </c>
      <c r="B204" s="562" t="s">
        <v>690</v>
      </c>
      <c r="C204" s="559" t="s">
        <v>702</v>
      </c>
      <c r="D204" s="392"/>
    </row>
    <row r="205" spans="1:4" ht="18" customHeight="1">
      <c r="A205" s="561">
        <v>2</v>
      </c>
      <c r="B205" s="562" t="s">
        <v>691</v>
      </c>
      <c r="C205" s="559" t="s">
        <v>703</v>
      </c>
      <c r="D205" s="393"/>
    </row>
    <row r="206" spans="1:4" ht="24">
      <c r="A206" s="561">
        <v>3</v>
      </c>
      <c r="B206" s="562" t="s">
        <v>692</v>
      </c>
      <c r="C206" s="562" t="s">
        <v>704</v>
      </c>
      <c r="D206" s="394"/>
    </row>
    <row r="207" spans="1:4" ht="12.6">
      <c r="A207" s="561">
        <v>4</v>
      </c>
      <c r="B207" s="562" t="s">
        <v>693</v>
      </c>
      <c r="C207" s="562" t="s">
        <v>705</v>
      </c>
      <c r="D207" s="394"/>
    </row>
    <row r="208" spans="1:4" ht="24">
      <c r="A208" s="561">
        <v>5</v>
      </c>
      <c r="B208" s="562" t="s">
        <v>694</v>
      </c>
      <c r="C208" s="562" t="s">
        <v>706</v>
      </c>
    </row>
    <row r="209" spans="1:3" ht="24.45" customHeight="1">
      <c r="A209" s="561">
        <v>6</v>
      </c>
      <c r="B209" s="562" t="s">
        <v>695</v>
      </c>
      <c r="C209" s="562" t="s">
        <v>707</v>
      </c>
    </row>
    <row r="210" spans="1:3" ht="24">
      <c r="A210" s="561">
        <v>7</v>
      </c>
      <c r="B210" s="562" t="s">
        <v>696</v>
      </c>
      <c r="C210" s="562" t="s">
        <v>708</v>
      </c>
    </row>
    <row r="211" spans="1:3">
      <c r="A211" s="561">
        <v>7.1</v>
      </c>
      <c r="B211" s="564" t="s">
        <v>697</v>
      </c>
      <c r="C211" s="562" t="s">
        <v>709</v>
      </c>
    </row>
    <row r="212" spans="1:3">
      <c r="A212" s="561">
        <v>7.2</v>
      </c>
      <c r="B212" s="564" t="s">
        <v>698</v>
      </c>
      <c r="C212" s="562" t="s">
        <v>710</v>
      </c>
    </row>
    <row r="213" spans="1:3">
      <c r="A213" s="561">
        <v>7.3</v>
      </c>
      <c r="B213" s="563" t="s">
        <v>699</v>
      </c>
      <c r="C213" s="562" t="s">
        <v>711</v>
      </c>
    </row>
    <row r="214" spans="1:3" ht="39.450000000000003" customHeight="1">
      <c r="A214" s="561">
        <v>8</v>
      </c>
      <c r="B214" s="562" t="s">
        <v>700</v>
      </c>
      <c r="C214" s="559" t="s">
        <v>712</v>
      </c>
    </row>
    <row r="215" spans="1:3">
      <c r="A215" s="561">
        <v>9</v>
      </c>
      <c r="B215" s="562" t="s">
        <v>701</v>
      </c>
      <c r="C215" s="559" t="s">
        <v>713</v>
      </c>
    </row>
    <row r="216" spans="1:3">
      <c r="A216" s="604">
        <v>10.1</v>
      </c>
      <c r="B216" s="605" t="s">
        <v>721</v>
      </c>
      <c r="C216" s="596" t="s">
        <v>722</v>
      </c>
    </row>
    <row r="217" spans="1:3">
      <c r="A217" s="899"/>
      <c r="B217" s="606" t="s">
        <v>908</v>
      </c>
      <c r="C217" s="559" t="s">
        <v>915</v>
      </c>
    </row>
    <row r="218" spans="1:3">
      <c r="A218" s="899"/>
      <c r="B218" s="560" t="s">
        <v>572</v>
      </c>
      <c r="C218" s="559" t="s">
        <v>914</v>
      </c>
    </row>
    <row r="219" spans="1:3">
      <c r="A219" s="899"/>
      <c r="B219" s="560" t="s">
        <v>907</v>
      </c>
      <c r="C219" s="559" t="s">
        <v>954</v>
      </c>
    </row>
    <row r="220" spans="1:3">
      <c r="A220" s="899"/>
      <c r="B220" s="560" t="s">
        <v>715</v>
      </c>
      <c r="C220" s="559" t="s">
        <v>913</v>
      </c>
    </row>
    <row r="221" spans="1:3" ht="24">
      <c r="A221" s="899"/>
      <c r="B221" s="560" t="s">
        <v>719</v>
      </c>
      <c r="C221" s="575" t="s">
        <v>912</v>
      </c>
    </row>
    <row r="222" spans="1:3" ht="36">
      <c r="A222" s="899"/>
      <c r="B222" s="560" t="s">
        <v>718</v>
      </c>
      <c r="C222" s="559" t="s">
        <v>911</v>
      </c>
    </row>
    <row r="223" spans="1:3">
      <c r="A223" s="899"/>
      <c r="B223" s="560" t="s">
        <v>955</v>
      </c>
      <c r="C223" s="559" t="s">
        <v>910</v>
      </c>
    </row>
    <row r="224" spans="1:3" ht="24">
      <c r="A224" s="899"/>
      <c r="B224" s="560" t="s">
        <v>956</v>
      </c>
      <c r="C224" s="559" t="s">
        <v>909</v>
      </c>
    </row>
    <row r="225" spans="1:3" ht="12.6">
      <c r="A225" s="597"/>
      <c r="B225" s="598"/>
      <c r="C225" s="599"/>
    </row>
    <row r="226" spans="1:3" ht="12.6">
      <c r="A226" s="597"/>
      <c r="B226" s="599"/>
      <c r="C226" s="600"/>
    </row>
    <row r="227" spans="1:3" ht="12.6">
      <c r="A227" s="597"/>
      <c r="B227" s="599"/>
      <c r="C227" s="600"/>
    </row>
    <row r="228" spans="1:3" ht="12.6">
      <c r="A228" s="597"/>
      <c r="B228" s="601"/>
      <c r="C228" s="600"/>
    </row>
    <row r="229" spans="1:3">
      <c r="A229" s="893"/>
      <c r="B229" s="602"/>
      <c r="C229" s="600"/>
    </row>
    <row r="230" spans="1:3">
      <c r="A230" s="893"/>
      <c r="B230" s="602"/>
      <c r="C230" s="600"/>
    </row>
    <row r="231" spans="1:3">
      <c r="A231" s="893"/>
      <c r="B231" s="602"/>
      <c r="C231" s="600"/>
    </row>
    <row r="232" spans="1:3">
      <c r="A232" s="893"/>
      <c r="B232" s="602"/>
      <c r="C232" s="603"/>
    </row>
    <row r="233" spans="1:3" ht="40.5" customHeight="1">
      <c r="A233" s="893"/>
      <c r="B233" s="602"/>
      <c r="C233" s="600"/>
    </row>
    <row r="234" spans="1:3" ht="24" customHeight="1">
      <c r="A234" s="893"/>
      <c r="B234" s="602"/>
      <c r="C234" s="600"/>
    </row>
    <row r="235" spans="1:3">
      <c r="A235" s="893"/>
      <c r="B235" s="602"/>
      <c r="C235" s="600"/>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U45"/>
  <sheetViews>
    <sheetView zoomScale="70" zoomScaleNormal="70" workbookViewId="0"/>
  </sheetViews>
  <sheetFormatPr defaultRowHeight="14.4"/>
  <cols>
    <col min="2" max="2" width="66.6640625" customWidth="1"/>
    <col min="3" max="8" width="17.77734375" style="648" customWidth="1"/>
    <col min="9" max="9" width="15.21875" style="645" bestFit="1" customWidth="1"/>
    <col min="10" max="10" width="14.6640625" style="645" bestFit="1" customWidth="1"/>
    <col min="11" max="12" width="15.21875" style="645" bestFit="1" customWidth="1"/>
    <col min="13" max="13" width="14.6640625" style="645" bestFit="1" customWidth="1"/>
    <col min="14" max="14" width="15.21875" style="645" bestFit="1" customWidth="1"/>
    <col min="15" max="20" width="8.77734375" style="645" bestFit="1" customWidth="1"/>
    <col min="21" max="21" width="8.77734375" style="645"/>
  </cols>
  <sheetData>
    <row r="1" spans="1:8">
      <c r="A1" s="17" t="s">
        <v>108</v>
      </c>
      <c r="B1" s="300" t="str">
        <f>Info!C2</f>
        <v>სს თიბისი ბანკი</v>
      </c>
      <c r="C1" s="646"/>
      <c r="D1" s="647"/>
      <c r="E1" s="647"/>
      <c r="F1" s="647"/>
      <c r="G1" s="647"/>
    </row>
    <row r="2" spans="1:8">
      <c r="A2" s="17" t="s">
        <v>109</v>
      </c>
      <c r="B2" s="336">
        <f>'1. key ratios'!B2</f>
        <v>45107</v>
      </c>
      <c r="C2" s="649"/>
      <c r="D2" s="650"/>
      <c r="E2" s="650"/>
      <c r="F2" s="650"/>
      <c r="G2" s="650"/>
      <c r="H2" s="651"/>
    </row>
    <row r="3" spans="1:8">
      <c r="A3" s="17"/>
      <c r="B3" s="16"/>
      <c r="C3" s="649"/>
      <c r="D3" s="650"/>
      <c r="E3" s="650"/>
      <c r="F3" s="650"/>
      <c r="G3" s="650"/>
      <c r="H3" s="651"/>
    </row>
    <row r="4" spans="1:8">
      <c r="A4" s="777" t="s">
        <v>25</v>
      </c>
      <c r="B4" s="775" t="s">
        <v>166</v>
      </c>
      <c r="C4" s="773" t="s">
        <v>114</v>
      </c>
      <c r="D4" s="773"/>
      <c r="E4" s="773"/>
      <c r="F4" s="773" t="s">
        <v>115</v>
      </c>
      <c r="G4" s="773"/>
      <c r="H4" s="774"/>
    </row>
    <row r="5" spans="1:8" ht="15.45" customHeight="1">
      <c r="A5" s="778"/>
      <c r="B5" s="776"/>
      <c r="C5" s="660" t="s">
        <v>26</v>
      </c>
      <c r="D5" s="660" t="s">
        <v>88</v>
      </c>
      <c r="E5" s="660" t="s">
        <v>66</v>
      </c>
      <c r="F5" s="660" t="s">
        <v>26</v>
      </c>
      <c r="G5" s="660" t="s">
        <v>88</v>
      </c>
      <c r="H5" s="660" t="s">
        <v>66</v>
      </c>
    </row>
    <row r="6" spans="1:8">
      <c r="A6" s="449">
        <v>1</v>
      </c>
      <c r="B6" s="425" t="s">
        <v>776</v>
      </c>
      <c r="C6" s="657">
        <f>SUM(C7:C12)</f>
        <v>857826677.61000073</v>
      </c>
      <c r="D6" s="657">
        <f>SUM(D7:D12)</f>
        <v>379592797.73999953</v>
      </c>
      <c r="E6" s="658">
        <f>C6+D6</f>
        <v>1237419475.3500004</v>
      </c>
      <c r="F6" s="657">
        <f>SUM(F7:F12)</f>
        <v>711218866.98609936</v>
      </c>
      <c r="G6" s="657">
        <f>SUM(G7:G12)</f>
        <v>292651508.95719939</v>
      </c>
      <c r="H6" s="658">
        <f>F6+G6</f>
        <v>1003870375.9432988</v>
      </c>
    </row>
    <row r="7" spans="1:8">
      <c r="A7" s="449">
        <v>1.1000000000000001</v>
      </c>
      <c r="B7" s="426" t="s">
        <v>730</v>
      </c>
      <c r="C7" s="657">
        <v>0</v>
      </c>
      <c r="D7" s="657">
        <v>0</v>
      </c>
      <c r="E7" s="658">
        <f t="shared" ref="E7:E45" si="0">C7+D7</f>
        <v>0</v>
      </c>
      <c r="F7" s="657">
        <v>0</v>
      </c>
      <c r="G7" s="657">
        <v>0</v>
      </c>
      <c r="H7" s="658">
        <f t="shared" ref="H7:H45" si="1">F7+G7</f>
        <v>0</v>
      </c>
    </row>
    <row r="8" spans="1:8" ht="20.399999999999999">
      <c r="A8" s="449">
        <v>1.2</v>
      </c>
      <c r="B8" s="426" t="s">
        <v>777</v>
      </c>
      <c r="C8" s="657">
        <v>0</v>
      </c>
      <c r="D8" s="657">
        <v>0</v>
      </c>
      <c r="E8" s="658">
        <f t="shared" si="0"/>
        <v>0</v>
      </c>
      <c r="F8" s="657">
        <v>0</v>
      </c>
      <c r="G8" s="657">
        <v>0</v>
      </c>
      <c r="H8" s="658">
        <f t="shared" si="1"/>
        <v>0</v>
      </c>
    </row>
    <row r="9" spans="1:8" ht="21.45" customHeight="1">
      <c r="A9" s="449">
        <v>1.3</v>
      </c>
      <c r="B9" s="421" t="s">
        <v>778</v>
      </c>
      <c r="C9" s="657">
        <v>0</v>
      </c>
      <c r="D9" s="657">
        <v>0</v>
      </c>
      <c r="E9" s="658">
        <f t="shared" si="0"/>
        <v>0</v>
      </c>
      <c r="F9" s="657">
        <v>0</v>
      </c>
      <c r="G9" s="657">
        <v>0</v>
      </c>
      <c r="H9" s="658">
        <f t="shared" si="1"/>
        <v>0</v>
      </c>
    </row>
    <row r="10" spans="1:8" ht="20.399999999999999">
      <c r="A10" s="449">
        <v>1.4</v>
      </c>
      <c r="B10" s="421" t="s">
        <v>734</v>
      </c>
      <c r="C10" s="657">
        <v>137277736.78</v>
      </c>
      <c r="D10" s="657">
        <v>7024152.459999999</v>
      </c>
      <c r="E10" s="658">
        <f t="shared" si="0"/>
        <v>144301889.24000001</v>
      </c>
      <c r="F10" s="657">
        <v>84228704.129999995</v>
      </c>
      <c r="G10" s="657">
        <v>4752526</v>
      </c>
      <c r="H10" s="658">
        <f t="shared" si="1"/>
        <v>88981230.129999995</v>
      </c>
    </row>
    <row r="11" spans="1:8">
      <c r="A11" s="449">
        <v>1.5</v>
      </c>
      <c r="B11" s="421" t="s">
        <v>737</v>
      </c>
      <c r="C11" s="657">
        <v>720548940.83000076</v>
      </c>
      <c r="D11" s="657">
        <v>372568645.27999955</v>
      </c>
      <c r="E11" s="658">
        <f t="shared" si="0"/>
        <v>1093117586.1100004</v>
      </c>
      <c r="F11" s="657">
        <v>626990162.85609937</v>
      </c>
      <c r="G11" s="657">
        <v>287898982.95719939</v>
      </c>
      <c r="H11" s="658">
        <f t="shared" si="1"/>
        <v>914889145.8132987</v>
      </c>
    </row>
    <row r="12" spans="1:8">
      <c r="A12" s="449">
        <v>1.6</v>
      </c>
      <c r="B12" s="427" t="s">
        <v>99</v>
      </c>
      <c r="C12" s="657">
        <v>0</v>
      </c>
      <c r="D12" s="657">
        <v>0</v>
      </c>
      <c r="E12" s="658">
        <f t="shared" si="0"/>
        <v>0</v>
      </c>
      <c r="F12" s="657">
        <v>0</v>
      </c>
      <c r="G12" s="657">
        <v>0</v>
      </c>
      <c r="H12" s="658">
        <f t="shared" si="1"/>
        <v>0</v>
      </c>
    </row>
    <row r="13" spans="1:8">
      <c r="A13" s="449">
        <v>2</v>
      </c>
      <c r="B13" s="428" t="s">
        <v>779</v>
      </c>
      <c r="C13" s="657">
        <f>SUM(C14:C17)</f>
        <v>-467946982.03000009</v>
      </c>
      <c r="D13" s="657">
        <f>SUM(D14:D17)</f>
        <v>-130301210.7</v>
      </c>
      <c r="E13" s="658">
        <f t="shared" si="0"/>
        <v>-598248192.73000014</v>
      </c>
      <c r="F13" s="657">
        <f>SUM(F14:F17)</f>
        <v>-311148088.81010002</v>
      </c>
      <c r="G13" s="657">
        <f>SUM(G14:G17)</f>
        <v>-144537412.46780002</v>
      </c>
      <c r="H13" s="658">
        <f t="shared" si="1"/>
        <v>-455685501.27790004</v>
      </c>
    </row>
    <row r="14" spans="1:8">
      <c r="A14" s="449">
        <v>2.1</v>
      </c>
      <c r="B14" s="421" t="s">
        <v>780</v>
      </c>
      <c r="C14" s="657">
        <v>0</v>
      </c>
      <c r="D14" s="657">
        <v>0</v>
      </c>
      <c r="E14" s="658">
        <f t="shared" si="0"/>
        <v>0</v>
      </c>
      <c r="F14" s="657">
        <v>0</v>
      </c>
      <c r="G14" s="657">
        <v>0</v>
      </c>
      <c r="H14" s="658">
        <f t="shared" si="1"/>
        <v>0</v>
      </c>
    </row>
    <row r="15" spans="1:8" ht="24.45" customHeight="1">
      <c r="A15" s="449">
        <v>2.2000000000000002</v>
      </c>
      <c r="B15" s="421" t="s">
        <v>781</v>
      </c>
      <c r="C15" s="657">
        <v>0</v>
      </c>
      <c r="D15" s="657">
        <v>0</v>
      </c>
      <c r="E15" s="658">
        <f t="shared" si="0"/>
        <v>0</v>
      </c>
      <c r="F15" s="657">
        <v>0</v>
      </c>
      <c r="G15" s="657">
        <v>0</v>
      </c>
      <c r="H15" s="658">
        <f t="shared" si="1"/>
        <v>0</v>
      </c>
    </row>
    <row r="16" spans="1:8" ht="20.55" customHeight="1">
      <c r="A16" s="449">
        <v>2.2999999999999998</v>
      </c>
      <c r="B16" s="421" t="s">
        <v>782</v>
      </c>
      <c r="C16" s="657">
        <v>-467946982.03000009</v>
      </c>
      <c r="D16" s="657">
        <v>-130301210.7</v>
      </c>
      <c r="E16" s="658">
        <f t="shared" si="0"/>
        <v>-598248192.73000014</v>
      </c>
      <c r="F16" s="657">
        <v>-311148088.81010002</v>
      </c>
      <c r="G16" s="657">
        <v>-144537412.46780002</v>
      </c>
      <c r="H16" s="658">
        <f t="shared" si="1"/>
        <v>-455685501.27790004</v>
      </c>
    </row>
    <row r="17" spans="1:8">
      <c r="A17" s="449">
        <v>2.4</v>
      </c>
      <c r="B17" s="421" t="s">
        <v>783</v>
      </c>
      <c r="C17" s="657">
        <v>0</v>
      </c>
      <c r="D17" s="657">
        <v>0</v>
      </c>
      <c r="E17" s="658">
        <f t="shared" si="0"/>
        <v>0</v>
      </c>
      <c r="F17" s="657">
        <v>0</v>
      </c>
      <c r="G17" s="657">
        <v>0</v>
      </c>
      <c r="H17" s="658">
        <f t="shared" si="1"/>
        <v>0</v>
      </c>
    </row>
    <row r="18" spans="1:8">
      <c r="A18" s="449">
        <v>3</v>
      </c>
      <c r="B18" s="428" t="s">
        <v>784</v>
      </c>
      <c r="C18" s="657">
        <v>9999999.8699999992</v>
      </c>
      <c r="D18" s="657">
        <v>0</v>
      </c>
      <c r="E18" s="658">
        <f t="shared" si="0"/>
        <v>9999999.8699999992</v>
      </c>
      <c r="F18" s="657">
        <v>5958500</v>
      </c>
      <c r="G18" s="657">
        <v>0</v>
      </c>
      <c r="H18" s="658">
        <f t="shared" si="1"/>
        <v>5958500</v>
      </c>
    </row>
    <row r="19" spans="1:8">
      <c r="A19" s="449">
        <v>4</v>
      </c>
      <c r="B19" s="428" t="s">
        <v>785</v>
      </c>
      <c r="C19" s="657">
        <v>172743407.30000001</v>
      </c>
      <c r="D19" s="657">
        <v>74785688.099999994</v>
      </c>
      <c r="E19" s="658">
        <f t="shared" si="0"/>
        <v>247529095.40000001</v>
      </c>
      <c r="F19" s="657">
        <v>144691174.1304</v>
      </c>
      <c r="G19" s="657">
        <v>56396518.863899998</v>
      </c>
      <c r="H19" s="658">
        <f t="shared" si="1"/>
        <v>201087692.99430001</v>
      </c>
    </row>
    <row r="20" spans="1:8">
      <c r="A20" s="449">
        <v>5</v>
      </c>
      <c r="B20" s="428" t="s">
        <v>786</v>
      </c>
      <c r="C20" s="657">
        <v>-69379919.769999996</v>
      </c>
      <c r="D20" s="657">
        <v>-55530114.030000009</v>
      </c>
      <c r="E20" s="658">
        <f t="shared" si="0"/>
        <v>-124910033.80000001</v>
      </c>
      <c r="F20" s="657">
        <v>-51887198.710000008</v>
      </c>
      <c r="G20" s="657">
        <v>-52989587.637500033</v>
      </c>
      <c r="H20" s="658">
        <f t="shared" si="1"/>
        <v>-104876786.34750004</v>
      </c>
    </row>
    <row r="21" spans="1:8" ht="38.549999999999997" customHeight="1">
      <c r="A21" s="449">
        <v>6</v>
      </c>
      <c r="B21" s="428" t="s">
        <v>787</v>
      </c>
      <c r="C21" s="657">
        <v>3721572.9599999995</v>
      </c>
      <c r="D21" s="657">
        <v>1468189.7000000002</v>
      </c>
      <c r="E21" s="658">
        <f t="shared" si="0"/>
        <v>5189762.66</v>
      </c>
      <c r="F21" s="657">
        <v>5442856.8128999984</v>
      </c>
      <c r="G21" s="657">
        <v>350679.33310000016</v>
      </c>
      <c r="H21" s="658">
        <f t="shared" si="1"/>
        <v>5793536.1459999988</v>
      </c>
    </row>
    <row r="22" spans="1:8" ht="27.45" customHeight="1">
      <c r="A22" s="449">
        <v>7</v>
      </c>
      <c r="B22" s="428" t="s">
        <v>788</v>
      </c>
      <c r="C22" s="657">
        <v>0</v>
      </c>
      <c r="D22" s="657">
        <v>0</v>
      </c>
      <c r="E22" s="658">
        <f t="shared" si="0"/>
        <v>0</v>
      </c>
      <c r="F22" s="657">
        <v>0</v>
      </c>
      <c r="G22" s="657">
        <v>0</v>
      </c>
      <c r="H22" s="658">
        <f t="shared" si="1"/>
        <v>0</v>
      </c>
    </row>
    <row r="23" spans="1:8" ht="37.049999999999997" customHeight="1">
      <c r="A23" s="449">
        <v>8</v>
      </c>
      <c r="B23" s="429" t="s">
        <v>789</v>
      </c>
      <c r="C23" s="657">
        <v>33274421.210000001</v>
      </c>
      <c r="D23" s="657">
        <v>5749751.5300000003</v>
      </c>
      <c r="E23" s="658">
        <f t="shared" si="0"/>
        <v>39024172.740000002</v>
      </c>
      <c r="F23" s="657">
        <v>0</v>
      </c>
      <c r="G23" s="657">
        <v>1716738.92</v>
      </c>
      <c r="H23" s="658">
        <f t="shared" si="1"/>
        <v>1716738.92</v>
      </c>
    </row>
    <row r="24" spans="1:8" ht="34.5" customHeight="1">
      <c r="A24" s="449">
        <v>9</v>
      </c>
      <c r="B24" s="429" t="s">
        <v>790</v>
      </c>
      <c r="C24" s="657">
        <v>0</v>
      </c>
      <c r="D24" s="657">
        <v>0</v>
      </c>
      <c r="E24" s="658">
        <f t="shared" si="0"/>
        <v>0</v>
      </c>
      <c r="F24" s="657">
        <v>0</v>
      </c>
      <c r="G24" s="657">
        <v>0</v>
      </c>
      <c r="H24" s="658">
        <f t="shared" si="1"/>
        <v>0</v>
      </c>
    </row>
    <row r="25" spans="1:8">
      <c r="A25" s="449">
        <v>10</v>
      </c>
      <c r="B25" s="428" t="s">
        <v>791</v>
      </c>
      <c r="C25" s="657">
        <v>133995669.99000013</v>
      </c>
      <c r="D25" s="657">
        <v>0</v>
      </c>
      <c r="E25" s="658">
        <f t="shared" si="0"/>
        <v>133995669.99000013</v>
      </c>
      <c r="F25" s="657">
        <v>120881035.73980001</v>
      </c>
      <c r="G25" s="657">
        <v>0</v>
      </c>
      <c r="H25" s="658">
        <f t="shared" si="1"/>
        <v>120881035.73980001</v>
      </c>
    </row>
    <row r="26" spans="1:8" ht="27" customHeight="1">
      <c r="A26" s="449">
        <v>11</v>
      </c>
      <c r="B26" s="430" t="s">
        <v>792</v>
      </c>
      <c r="C26" s="657">
        <v>0</v>
      </c>
      <c r="D26" s="657">
        <v>0</v>
      </c>
      <c r="E26" s="658">
        <f t="shared" si="0"/>
        <v>0</v>
      </c>
      <c r="F26" s="657">
        <v>0</v>
      </c>
      <c r="G26" s="657">
        <v>0</v>
      </c>
      <c r="H26" s="658">
        <f t="shared" si="1"/>
        <v>0</v>
      </c>
    </row>
    <row r="27" spans="1:8">
      <c r="A27" s="449">
        <v>12</v>
      </c>
      <c r="B27" s="428" t="s">
        <v>793</v>
      </c>
      <c r="C27" s="657">
        <v>12763114.409999998</v>
      </c>
      <c r="D27" s="657">
        <v>280995.39</v>
      </c>
      <c r="E27" s="658">
        <f t="shared" si="0"/>
        <v>13044109.799999999</v>
      </c>
      <c r="F27" s="657">
        <v>2429130.6296000015</v>
      </c>
      <c r="G27" s="657">
        <v>7695290.5828</v>
      </c>
      <c r="H27" s="658">
        <f t="shared" si="1"/>
        <v>10124421.212400001</v>
      </c>
    </row>
    <row r="28" spans="1:8">
      <c r="A28" s="449">
        <v>13</v>
      </c>
      <c r="B28" s="431" t="s">
        <v>794</v>
      </c>
      <c r="C28" s="657">
        <v>-29222484.52</v>
      </c>
      <c r="D28" s="657">
        <v>-16158496.819999997</v>
      </c>
      <c r="E28" s="658">
        <f t="shared" si="0"/>
        <v>-45380981.339999996</v>
      </c>
      <c r="F28" s="657">
        <v>-24043576.662300013</v>
      </c>
      <c r="G28" s="657">
        <v>-11870228.925399996</v>
      </c>
      <c r="H28" s="658">
        <f t="shared" si="1"/>
        <v>-35913805.587700009</v>
      </c>
    </row>
    <row r="29" spans="1:8">
      <c r="A29" s="449">
        <v>14</v>
      </c>
      <c r="B29" s="432" t="s">
        <v>795</v>
      </c>
      <c r="C29" s="657">
        <f>SUM(C30:C31)</f>
        <v>-174134642.33000001</v>
      </c>
      <c r="D29" s="657">
        <f>SUM(D30:D31)</f>
        <v>-7991084.8799999999</v>
      </c>
      <c r="E29" s="658">
        <f t="shared" si="0"/>
        <v>-182125727.21000001</v>
      </c>
      <c r="F29" s="657">
        <f>SUM(F30:F31)</f>
        <v>-141268214.09959996</v>
      </c>
      <c r="G29" s="657">
        <f>SUM(G30:G31)</f>
        <v>-7995628.1558999997</v>
      </c>
      <c r="H29" s="658">
        <f t="shared" si="1"/>
        <v>-149263842.25549996</v>
      </c>
    </row>
    <row r="30" spans="1:8">
      <c r="A30" s="449">
        <v>14.1</v>
      </c>
      <c r="B30" s="406" t="s">
        <v>796</v>
      </c>
      <c r="C30" s="657">
        <v>-156363827.18000001</v>
      </c>
      <c r="D30" s="657">
        <v>0</v>
      </c>
      <c r="E30" s="658">
        <f t="shared" si="0"/>
        <v>-156363827.18000001</v>
      </c>
      <c r="F30" s="657">
        <v>-128080116.96399997</v>
      </c>
      <c r="G30" s="657">
        <v>-1857568.89</v>
      </c>
      <c r="H30" s="658">
        <f t="shared" si="1"/>
        <v>-129937685.85399997</v>
      </c>
    </row>
    <row r="31" spans="1:8">
      <c r="A31" s="449">
        <v>14.2</v>
      </c>
      <c r="B31" s="406" t="s">
        <v>797</v>
      </c>
      <c r="C31" s="657">
        <v>-17770815.149999995</v>
      </c>
      <c r="D31" s="657">
        <v>-7991084.8799999999</v>
      </c>
      <c r="E31" s="658">
        <f t="shared" si="0"/>
        <v>-25761900.029999994</v>
      </c>
      <c r="F31" s="657">
        <v>-13188097.135599997</v>
      </c>
      <c r="G31" s="657">
        <v>-6138059.2659</v>
      </c>
      <c r="H31" s="658">
        <f t="shared" si="1"/>
        <v>-19326156.401499998</v>
      </c>
    </row>
    <row r="32" spans="1:8">
      <c r="A32" s="449">
        <v>15</v>
      </c>
      <c r="B32" s="433" t="s">
        <v>798</v>
      </c>
      <c r="C32" s="657">
        <v>-43914920.019999996</v>
      </c>
      <c r="D32" s="657">
        <v>0</v>
      </c>
      <c r="E32" s="658">
        <f t="shared" si="0"/>
        <v>-43914920.019999996</v>
      </c>
      <c r="F32" s="657">
        <v>-36229926.535000004</v>
      </c>
      <c r="G32" s="657">
        <v>0</v>
      </c>
      <c r="H32" s="658">
        <f t="shared" si="1"/>
        <v>-36229926.535000004</v>
      </c>
    </row>
    <row r="33" spans="1:8" ht="22.5" customHeight="1">
      <c r="A33" s="449">
        <v>16</v>
      </c>
      <c r="B33" s="402" t="s">
        <v>799</v>
      </c>
      <c r="C33" s="657">
        <v>496635.98999999993</v>
      </c>
      <c r="D33" s="657">
        <v>669367.2100000002</v>
      </c>
      <c r="E33" s="658">
        <f t="shared" si="0"/>
        <v>1166003.2000000002</v>
      </c>
      <c r="F33" s="657">
        <v>1933218.0237</v>
      </c>
      <c r="G33" s="657">
        <v>1438553.7535000001</v>
      </c>
      <c r="H33" s="658">
        <f t="shared" si="1"/>
        <v>3371771.7772000004</v>
      </c>
    </row>
    <row r="34" spans="1:8">
      <c r="A34" s="449">
        <v>17</v>
      </c>
      <c r="B34" s="428" t="s">
        <v>800</v>
      </c>
      <c r="C34" s="657">
        <f>SUM(C35:C36)</f>
        <v>-548809.31000000006</v>
      </c>
      <c r="D34" s="657">
        <f>SUM(D35:D36)</f>
        <v>-387212.82999999996</v>
      </c>
      <c r="E34" s="658">
        <f t="shared" si="0"/>
        <v>-936022.14</v>
      </c>
      <c r="F34" s="657">
        <f>SUM(F35:F36)</f>
        <v>-1377407.8916</v>
      </c>
      <c r="G34" s="657">
        <f>SUM(G35:G36)</f>
        <v>307800.57449999999</v>
      </c>
      <c r="H34" s="658">
        <f t="shared" si="1"/>
        <v>-1069607.3171000001</v>
      </c>
    </row>
    <row r="35" spans="1:8">
      <c r="A35" s="449">
        <v>17.100000000000001</v>
      </c>
      <c r="B35" s="434" t="s">
        <v>801</v>
      </c>
      <c r="C35" s="657">
        <v>-548809.31000000006</v>
      </c>
      <c r="D35" s="657">
        <v>-387212.82999999996</v>
      </c>
      <c r="E35" s="658">
        <f t="shared" si="0"/>
        <v>-936022.14</v>
      </c>
      <c r="F35" s="657">
        <v>-1377407.8916</v>
      </c>
      <c r="G35" s="657">
        <v>307800.57449999999</v>
      </c>
      <c r="H35" s="658">
        <f t="shared" si="1"/>
        <v>-1069607.3171000001</v>
      </c>
    </row>
    <row r="36" spans="1:8">
      <c r="A36" s="449">
        <v>17.2</v>
      </c>
      <c r="B36" s="406" t="s">
        <v>802</v>
      </c>
      <c r="C36" s="657">
        <v>0</v>
      </c>
      <c r="D36" s="657">
        <v>0</v>
      </c>
      <c r="E36" s="658">
        <f t="shared" si="0"/>
        <v>0</v>
      </c>
      <c r="F36" s="657">
        <v>0</v>
      </c>
      <c r="G36" s="657">
        <v>0</v>
      </c>
      <c r="H36" s="658">
        <f t="shared" si="1"/>
        <v>0</v>
      </c>
    </row>
    <row r="37" spans="1:8" ht="41.55" customHeight="1">
      <c r="A37" s="449">
        <v>18</v>
      </c>
      <c r="B37" s="435" t="s">
        <v>803</v>
      </c>
      <c r="C37" s="657">
        <f>SUM(C38:C39)</f>
        <v>-72749726.929999977</v>
      </c>
      <c r="D37" s="657">
        <f>SUM(D38:D39)</f>
        <v>3486722.7499999977</v>
      </c>
      <c r="E37" s="658">
        <f t="shared" si="0"/>
        <v>-69263004.179999977</v>
      </c>
      <c r="F37" s="657">
        <f>SUM(F38:F39)</f>
        <v>-79436336.568499997</v>
      </c>
      <c r="G37" s="661">
        <f>SUM(G38:G39)</f>
        <v>31155799.229400001</v>
      </c>
      <c r="H37" s="658">
        <f t="shared" si="1"/>
        <v>-48280537.339099996</v>
      </c>
    </row>
    <row r="38" spans="1:8" ht="20.399999999999999">
      <c r="A38" s="449">
        <v>18.100000000000001</v>
      </c>
      <c r="B38" s="421" t="s">
        <v>804</v>
      </c>
      <c r="C38" s="657">
        <v>-180161.93000000002</v>
      </c>
      <c r="D38" s="657">
        <v>50778.94</v>
      </c>
      <c r="E38" s="658">
        <f t="shared" si="0"/>
        <v>-129382.99000000002</v>
      </c>
      <c r="F38" s="657">
        <v>244102.17199999999</v>
      </c>
      <c r="G38" s="657">
        <v>1028333.8196</v>
      </c>
      <c r="H38" s="658">
        <f t="shared" si="1"/>
        <v>1272435.9916000001</v>
      </c>
    </row>
    <row r="39" spans="1:8">
      <c r="A39" s="449">
        <v>18.2</v>
      </c>
      <c r="B39" s="421" t="s">
        <v>805</v>
      </c>
      <c r="C39" s="657">
        <v>-72569564.99999997</v>
      </c>
      <c r="D39" s="657">
        <v>3435943.8099999977</v>
      </c>
      <c r="E39" s="658">
        <f t="shared" si="0"/>
        <v>-69133621.189999968</v>
      </c>
      <c r="F39" s="657">
        <v>-79680438.740500003</v>
      </c>
      <c r="G39" s="657">
        <v>30127465.4098</v>
      </c>
      <c r="H39" s="658">
        <f t="shared" si="1"/>
        <v>-49552973.330700003</v>
      </c>
    </row>
    <row r="40" spans="1:8" ht="24.45" customHeight="1">
      <c r="A40" s="449">
        <v>19</v>
      </c>
      <c r="B40" s="435" t="s">
        <v>806</v>
      </c>
      <c r="C40" s="657">
        <v>0</v>
      </c>
      <c r="D40" s="657">
        <v>0</v>
      </c>
      <c r="E40" s="658">
        <f t="shared" si="0"/>
        <v>0</v>
      </c>
      <c r="F40" s="657">
        <v>0</v>
      </c>
      <c r="G40" s="657">
        <v>0</v>
      </c>
      <c r="H40" s="658">
        <f t="shared" si="1"/>
        <v>0</v>
      </c>
    </row>
    <row r="41" spans="1:8" ht="25.05" customHeight="1">
      <c r="A41" s="449">
        <v>20</v>
      </c>
      <c r="B41" s="435" t="s">
        <v>807</v>
      </c>
      <c r="C41" s="657">
        <v>410573.52000000048</v>
      </c>
      <c r="D41" s="657">
        <v>0</v>
      </c>
      <c r="E41" s="658">
        <f t="shared" si="0"/>
        <v>410573.52000000048</v>
      </c>
      <c r="F41" s="657">
        <v>0</v>
      </c>
      <c r="G41" s="657">
        <v>0</v>
      </c>
      <c r="H41" s="658">
        <f t="shared" si="1"/>
        <v>0</v>
      </c>
    </row>
    <row r="42" spans="1:8" ht="33" customHeight="1">
      <c r="A42" s="449">
        <v>21</v>
      </c>
      <c r="B42" s="436" t="s">
        <v>808</v>
      </c>
      <c r="C42" s="657">
        <v>0</v>
      </c>
      <c r="D42" s="657">
        <v>0</v>
      </c>
      <c r="E42" s="658">
        <f t="shared" si="0"/>
        <v>0</v>
      </c>
      <c r="F42" s="657">
        <v>0</v>
      </c>
      <c r="G42" s="657">
        <v>0</v>
      </c>
      <c r="H42" s="658">
        <f t="shared" si="1"/>
        <v>0</v>
      </c>
    </row>
    <row r="43" spans="1:8">
      <c r="A43" s="449">
        <v>22</v>
      </c>
      <c r="B43" s="437" t="s">
        <v>809</v>
      </c>
      <c r="C43" s="657">
        <f>SUM(C6,C13,C18,C19,C20,C21,C22,C23,C24,C25,C26,C27,C28,C29,C32,C33,C34,C37,C40,C41,C42)</f>
        <v>367334587.95000076</v>
      </c>
      <c r="D43" s="657">
        <f>SUM(D6,D13,D18,D19,D20,D21,D22,D23,D24,D25,D26,D27,D28,D29,D32,D33,D34,D37,D40,D41,D42)</f>
        <v>255665393.15999943</v>
      </c>
      <c r="E43" s="658">
        <f t="shared" si="0"/>
        <v>622999981.11000013</v>
      </c>
      <c r="F43" s="657">
        <f>SUM(F6,F13,F18,F19,F20,F21,F22,F23,F24,F25,F26,F27,F28,F29,F32,F33,F34,F37,F40,F41,F42)</f>
        <v>347164033.04539943</v>
      </c>
      <c r="G43" s="657">
        <f>SUM(G6,G13,G18,G19,G20,G21,G22,G23,G24,G25,G26,G27,G28,G29,G32,G33,G34,G37,G40,G41,G42)</f>
        <v>174320033.02779934</v>
      </c>
      <c r="H43" s="658">
        <f t="shared" si="1"/>
        <v>521484066.0731988</v>
      </c>
    </row>
    <row r="44" spans="1:8">
      <c r="A44" s="449">
        <v>23</v>
      </c>
      <c r="B44" s="437" t="s">
        <v>810</v>
      </c>
      <c r="C44" s="657">
        <v>92655890.600000009</v>
      </c>
      <c r="D44" s="657">
        <v>0</v>
      </c>
      <c r="E44" s="658">
        <f t="shared" si="0"/>
        <v>92655890.600000009</v>
      </c>
      <c r="F44" s="657">
        <v>54524771.498600006</v>
      </c>
      <c r="G44" s="657">
        <v>0</v>
      </c>
      <c r="H44" s="658">
        <f t="shared" si="1"/>
        <v>54524771.498600006</v>
      </c>
    </row>
    <row r="45" spans="1:8">
      <c r="A45" s="449">
        <v>24</v>
      </c>
      <c r="B45" s="437" t="s">
        <v>811</v>
      </c>
      <c r="C45" s="657">
        <f>C43-C44</f>
        <v>274678697.35000074</v>
      </c>
      <c r="D45" s="657">
        <f>D43-D44</f>
        <v>255665393.15999943</v>
      </c>
      <c r="E45" s="658">
        <f t="shared" si="0"/>
        <v>530344090.51000017</v>
      </c>
      <c r="F45" s="657">
        <f>F43-F44</f>
        <v>292639261.54679942</v>
      </c>
      <c r="G45" s="657">
        <f>G43-G44</f>
        <v>174320033.02779934</v>
      </c>
      <c r="H45" s="658">
        <f t="shared" si="1"/>
        <v>466959294.57459879</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V47"/>
  <sheetViews>
    <sheetView zoomScale="85" zoomScaleNormal="85" workbookViewId="0"/>
  </sheetViews>
  <sheetFormatPr defaultRowHeight="14.4"/>
  <cols>
    <col min="1" max="1" width="8.77734375" style="447"/>
    <col min="2" max="2" width="87.6640625" bestFit="1" customWidth="1"/>
    <col min="3" max="8" width="14.21875" style="648" bestFit="1" customWidth="1"/>
    <col min="9" max="9" width="12.33203125" customWidth="1"/>
  </cols>
  <sheetData>
    <row r="1" spans="1:22">
      <c r="A1" s="17" t="s">
        <v>108</v>
      </c>
      <c r="B1" s="300" t="str">
        <f>Info!C2</f>
        <v>სს თიბისი ბანკი</v>
      </c>
      <c r="C1" s="646"/>
      <c r="D1" s="647"/>
      <c r="E1" s="647"/>
      <c r="F1" s="647"/>
      <c r="G1" s="647"/>
    </row>
    <row r="2" spans="1:22">
      <c r="A2" s="17" t="s">
        <v>109</v>
      </c>
      <c r="B2" s="336">
        <f>'1. key ratios'!B2</f>
        <v>45107</v>
      </c>
      <c r="C2" s="649"/>
      <c r="D2" s="650"/>
      <c r="E2" s="650"/>
      <c r="F2" s="650"/>
      <c r="G2" s="650"/>
      <c r="H2" s="651"/>
    </row>
    <row r="3" spans="1:22">
      <c r="A3" s="17"/>
      <c r="B3" s="16"/>
      <c r="C3" s="649"/>
      <c r="D3" s="650"/>
      <c r="E3" s="650"/>
      <c r="F3" s="650"/>
      <c r="G3" s="650"/>
      <c r="H3" s="651"/>
    </row>
    <row r="4" spans="1:22">
      <c r="A4" s="770" t="s">
        <v>25</v>
      </c>
      <c r="B4" s="779" t="s">
        <v>151</v>
      </c>
      <c r="C4" s="780" t="s">
        <v>114</v>
      </c>
      <c r="D4" s="780"/>
      <c r="E4" s="780"/>
      <c r="F4" s="780" t="s">
        <v>115</v>
      </c>
      <c r="G4" s="780"/>
      <c r="H4" s="781"/>
    </row>
    <row r="5" spans="1:22">
      <c r="A5" s="770"/>
      <c r="B5" s="779"/>
      <c r="C5" s="660" t="s">
        <v>26</v>
      </c>
      <c r="D5" s="660" t="s">
        <v>88</v>
      </c>
      <c r="E5" s="660" t="s">
        <v>66</v>
      </c>
      <c r="F5" s="660" t="s">
        <v>26</v>
      </c>
      <c r="G5" s="660" t="s">
        <v>88</v>
      </c>
      <c r="H5" s="662" t="s">
        <v>66</v>
      </c>
    </row>
    <row r="6" spans="1:22">
      <c r="A6" s="438">
        <v>1</v>
      </c>
      <c r="B6" s="439" t="s">
        <v>812</v>
      </c>
      <c r="C6" s="663">
        <v>0</v>
      </c>
      <c r="D6" s="663">
        <v>0</v>
      </c>
      <c r="E6" s="664">
        <f t="shared" ref="E6:E43" si="0">C6+D6</f>
        <v>0</v>
      </c>
      <c r="F6" s="663">
        <v>0</v>
      </c>
      <c r="G6" s="663">
        <v>0</v>
      </c>
      <c r="H6" s="665">
        <f t="shared" ref="H6:H43" si="1">F6+G6</f>
        <v>0</v>
      </c>
      <c r="O6" s="659"/>
      <c r="P6" s="659"/>
      <c r="Q6" s="659"/>
      <c r="R6" s="659"/>
      <c r="S6" s="659"/>
      <c r="T6" s="659"/>
      <c r="U6" s="659"/>
      <c r="V6" s="659"/>
    </row>
    <row r="7" spans="1:22">
      <c r="A7" s="438">
        <v>2</v>
      </c>
      <c r="B7" s="439" t="s">
        <v>177</v>
      </c>
      <c r="C7" s="663">
        <v>0</v>
      </c>
      <c r="D7" s="663">
        <v>0</v>
      </c>
      <c r="E7" s="664">
        <f t="shared" si="0"/>
        <v>0</v>
      </c>
      <c r="F7" s="663">
        <v>0</v>
      </c>
      <c r="G7" s="663">
        <v>0</v>
      </c>
      <c r="H7" s="665">
        <f t="shared" si="1"/>
        <v>0</v>
      </c>
      <c r="O7" s="659"/>
      <c r="P7" s="659"/>
      <c r="Q7" s="659"/>
      <c r="R7" s="659"/>
      <c r="S7" s="659"/>
      <c r="T7" s="659"/>
    </row>
    <row r="8" spans="1:22">
      <c r="A8" s="438">
        <v>3</v>
      </c>
      <c r="B8" s="439" t="s">
        <v>179</v>
      </c>
      <c r="C8" s="663">
        <f>C9+C10</f>
        <v>3733454723.1450291</v>
      </c>
      <c r="D8" s="663">
        <f>D9+D10</f>
        <v>5263138988.5718727</v>
      </c>
      <c r="E8" s="664">
        <f t="shared" si="0"/>
        <v>8996593711.7169018</v>
      </c>
      <c r="F8" s="663">
        <f>F9+F10</f>
        <v>3358313767.3710423</v>
      </c>
      <c r="G8" s="663">
        <f>G9+G10</f>
        <v>5056849968.2701321</v>
      </c>
      <c r="H8" s="665">
        <f t="shared" si="1"/>
        <v>8415163735.6411743</v>
      </c>
      <c r="O8" s="659"/>
      <c r="P8" s="659"/>
      <c r="Q8" s="659"/>
      <c r="R8" s="659"/>
      <c r="S8" s="659"/>
      <c r="T8" s="659"/>
    </row>
    <row r="9" spans="1:22">
      <c r="A9" s="438">
        <v>3.1</v>
      </c>
      <c r="B9" s="440" t="s">
        <v>813</v>
      </c>
      <c r="C9" s="663">
        <v>3263333095.1951289</v>
      </c>
      <c r="D9" s="663">
        <v>4946047327.0893335</v>
      </c>
      <c r="E9" s="664">
        <f t="shared" si="0"/>
        <v>8209380422.284462</v>
      </c>
      <c r="F9" s="663">
        <v>2830073293.5398502</v>
      </c>
      <c r="G9" s="663">
        <v>4665080995.8057804</v>
      </c>
      <c r="H9" s="665">
        <f t="shared" si="1"/>
        <v>7495154289.3456306</v>
      </c>
      <c r="O9" s="659"/>
      <c r="P9" s="659"/>
      <c r="Q9" s="659"/>
      <c r="R9" s="659"/>
      <c r="S9" s="659"/>
      <c r="T9" s="659"/>
    </row>
    <row r="10" spans="1:22">
      <c r="A10" s="438">
        <v>3.2</v>
      </c>
      <c r="B10" s="440" t="s">
        <v>814</v>
      </c>
      <c r="C10" s="663">
        <v>470121627.94989997</v>
      </c>
      <c r="D10" s="663">
        <v>317091661.48253942</v>
      </c>
      <c r="E10" s="664">
        <f t="shared" si="0"/>
        <v>787213289.43243933</v>
      </c>
      <c r="F10" s="663">
        <v>528240473.83119202</v>
      </c>
      <c r="G10" s="663">
        <v>391768972.46435201</v>
      </c>
      <c r="H10" s="665">
        <f t="shared" si="1"/>
        <v>920009446.29554403</v>
      </c>
      <c r="O10" s="659"/>
      <c r="P10" s="659"/>
      <c r="Q10" s="659"/>
      <c r="R10" s="659"/>
      <c r="S10" s="659"/>
      <c r="T10" s="659"/>
    </row>
    <row r="11" spans="1:22">
      <c r="A11" s="438">
        <v>4</v>
      </c>
      <c r="B11" s="439" t="s">
        <v>178</v>
      </c>
      <c r="C11" s="663">
        <f>C12+C13</f>
        <v>921243200</v>
      </c>
      <c r="D11" s="663">
        <f>D12+D13</f>
        <v>0</v>
      </c>
      <c r="E11" s="664">
        <f t="shared" si="0"/>
        <v>921243200</v>
      </c>
      <c r="F11" s="663">
        <f>F12+F13</f>
        <v>620278600</v>
      </c>
      <c r="G11" s="663">
        <f>G12+G13</f>
        <v>0</v>
      </c>
      <c r="H11" s="665">
        <f t="shared" si="1"/>
        <v>620278600</v>
      </c>
      <c r="O11" s="659"/>
      <c r="P11" s="659"/>
      <c r="Q11" s="659"/>
      <c r="R11" s="659"/>
      <c r="S11" s="659"/>
      <c r="T11" s="659"/>
    </row>
    <row r="12" spans="1:22">
      <c r="A12" s="438">
        <v>4.0999999999999996</v>
      </c>
      <c r="B12" s="440" t="s">
        <v>815</v>
      </c>
      <c r="C12" s="663">
        <v>921243200</v>
      </c>
      <c r="D12" s="663">
        <v>0</v>
      </c>
      <c r="E12" s="664">
        <f t="shared" si="0"/>
        <v>921243200</v>
      </c>
      <c r="F12" s="663">
        <v>620278600</v>
      </c>
      <c r="G12" s="663">
        <v>0</v>
      </c>
      <c r="H12" s="665">
        <f t="shared" si="1"/>
        <v>620278600</v>
      </c>
      <c r="O12" s="659"/>
      <c r="P12" s="659"/>
      <c r="Q12" s="659"/>
      <c r="R12" s="659"/>
      <c r="S12" s="659"/>
      <c r="T12" s="659"/>
    </row>
    <row r="13" spans="1:22">
      <c r="A13" s="438">
        <v>4.2</v>
      </c>
      <c r="B13" s="440" t="s">
        <v>816</v>
      </c>
      <c r="C13" s="663">
        <v>0</v>
      </c>
      <c r="D13" s="663">
        <v>0</v>
      </c>
      <c r="E13" s="664">
        <f t="shared" si="0"/>
        <v>0</v>
      </c>
      <c r="F13" s="663">
        <v>0</v>
      </c>
      <c r="G13" s="663">
        <v>0</v>
      </c>
      <c r="H13" s="665">
        <f t="shared" si="1"/>
        <v>0</v>
      </c>
      <c r="O13" s="659"/>
      <c r="P13" s="659"/>
      <c r="Q13" s="659"/>
      <c r="R13" s="659"/>
      <c r="S13" s="659"/>
      <c r="T13" s="659"/>
    </row>
    <row r="14" spans="1:22">
      <c r="A14" s="438">
        <v>5</v>
      </c>
      <c r="B14" s="441" t="s">
        <v>817</v>
      </c>
      <c r="C14" s="663">
        <f>C15+C16+C17+C23+C24+C25+C26</f>
        <v>18160352325.1096</v>
      </c>
      <c r="D14" s="663">
        <f>D15+D16+D17+D23+D24+D25+D26</f>
        <v>24091178061.265057</v>
      </c>
      <c r="E14" s="664">
        <f t="shared" si="0"/>
        <v>42251530386.374657</v>
      </c>
      <c r="F14" s="663">
        <f>F15+F16+F17+F23+F24+F25+F26</f>
        <v>13680957156.368055</v>
      </c>
      <c r="G14" s="663">
        <f>G15+G16+G17+G23+G24+G25+G26</f>
        <v>21956099436.772217</v>
      </c>
      <c r="H14" s="665">
        <f t="shared" si="1"/>
        <v>35637056593.140274</v>
      </c>
      <c r="O14" s="659"/>
      <c r="P14" s="659"/>
      <c r="Q14" s="659"/>
      <c r="R14" s="659"/>
      <c r="S14" s="659"/>
      <c r="T14" s="659"/>
    </row>
    <row r="15" spans="1:22">
      <c r="A15" s="438">
        <v>5.0999999999999996</v>
      </c>
      <c r="B15" s="442" t="s">
        <v>818</v>
      </c>
      <c r="C15" s="663">
        <v>379444646.46302527</v>
      </c>
      <c r="D15" s="663">
        <v>548792753.32591701</v>
      </c>
      <c r="E15" s="664">
        <f t="shared" si="0"/>
        <v>928237399.78894234</v>
      </c>
      <c r="F15" s="663">
        <v>282897867.949902</v>
      </c>
      <c r="G15" s="663">
        <v>272305122.51679403</v>
      </c>
      <c r="H15" s="665">
        <f t="shared" si="1"/>
        <v>555202990.46669602</v>
      </c>
      <c r="O15" s="659"/>
      <c r="P15" s="659"/>
      <c r="Q15" s="659"/>
      <c r="R15" s="659"/>
      <c r="S15" s="659"/>
      <c r="T15" s="659"/>
    </row>
    <row r="16" spans="1:22">
      <c r="A16" s="438">
        <v>5.2</v>
      </c>
      <c r="B16" s="442" t="s">
        <v>819</v>
      </c>
      <c r="C16" s="663">
        <v>238399223.30860001</v>
      </c>
      <c r="D16" s="663">
        <v>2361465.6503889998</v>
      </c>
      <c r="E16" s="664">
        <f t="shared" si="0"/>
        <v>240760688.95898899</v>
      </c>
      <c r="F16" s="663">
        <v>205591667.7588</v>
      </c>
      <c r="G16" s="663">
        <v>4140114.8165600002</v>
      </c>
      <c r="H16" s="665">
        <f t="shared" si="1"/>
        <v>209731782.57536</v>
      </c>
      <c r="O16" s="659"/>
      <c r="P16" s="659"/>
      <c r="Q16" s="659"/>
      <c r="R16" s="659"/>
      <c r="S16" s="659"/>
      <c r="T16" s="659"/>
    </row>
    <row r="17" spans="1:20">
      <c r="A17" s="438">
        <v>5.3</v>
      </c>
      <c r="B17" s="442" t="s">
        <v>820</v>
      </c>
      <c r="C17" s="663">
        <f>C18+C19+C20+C21+C22</f>
        <v>12465779044.584921</v>
      </c>
      <c r="D17" s="663">
        <f>D18+D19+D20+D21+D22</f>
        <v>20396440887.335682</v>
      </c>
      <c r="E17" s="664">
        <f t="shared" si="0"/>
        <v>32862219931.920601</v>
      </c>
      <c r="F17" s="663">
        <v>10035224824.913485</v>
      </c>
      <c r="G17" s="663">
        <v>19503487122.542233</v>
      </c>
      <c r="H17" s="665">
        <f t="shared" si="1"/>
        <v>29538711947.455719</v>
      </c>
      <c r="O17" s="659"/>
      <c r="P17" s="659"/>
      <c r="Q17" s="659"/>
      <c r="R17" s="659"/>
      <c r="S17" s="659"/>
      <c r="T17" s="659"/>
    </row>
    <row r="18" spans="1:20">
      <c r="A18" s="438" t="s">
        <v>180</v>
      </c>
      <c r="B18" s="443" t="s">
        <v>821</v>
      </c>
      <c r="C18" s="663">
        <v>7396966616.6034679</v>
      </c>
      <c r="D18" s="663">
        <v>8915573237.4839058</v>
      </c>
      <c r="E18" s="664">
        <f t="shared" si="0"/>
        <v>16312539854.087374</v>
      </c>
      <c r="F18" s="663">
        <v>6185350167.17873</v>
      </c>
      <c r="G18" s="663">
        <v>9405527690.2772903</v>
      </c>
      <c r="H18" s="665">
        <f t="shared" si="1"/>
        <v>15590877857.45602</v>
      </c>
      <c r="O18" s="659"/>
      <c r="P18" s="659"/>
      <c r="Q18" s="659"/>
      <c r="R18" s="659"/>
      <c r="S18" s="659"/>
      <c r="T18" s="659"/>
    </row>
    <row r="19" spans="1:20">
      <c r="A19" s="438" t="s">
        <v>181</v>
      </c>
      <c r="B19" s="444" t="s">
        <v>822</v>
      </c>
      <c r="C19" s="663">
        <v>2569475511.4562435</v>
      </c>
      <c r="D19" s="663">
        <v>5722014866.4455976</v>
      </c>
      <c r="E19" s="664">
        <f t="shared" si="0"/>
        <v>8291490377.9018412</v>
      </c>
      <c r="F19" s="663">
        <v>1966724211.41606</v>
      </c>
      <c r="G19" s="663">
        <v>5674777816.3558702</v>
      </c>
      <c r="H19" s="665">
        <f t="shared" si="1"/>
        <v>7641502027.7719307</v>
      </c>
      <c r="O19" s="659"/>
      <c r="P19" s="659"/>
      <c r="Q19" s="659"/>
      <c r="R19" s="659"/>
      <c r="S19" s="659"/>
      <c r="T19" s="659"/>
    </row>
    <row r="20" spans="1:20">
      <c r="A20" s="438" t="s">
        <v>182</v>
      </c>
      <c r="B20" s="444" t="s">
        <v>823</v>
      </c>
      <c r="C20" s="663">
        <v>0</v>
      </c>
      <c r="D20" s="663">
        <v>0</v>
      </c>
      <c r="E20" s="664">
        <f t="shared" si="0"/>
        <v>0</v>
      </c>
      <c r="F20" s="663">
        <v>0</v>
      </c>
      <c r="G20" s="663">
        <v>0</v>
      </c>
      <c r="H20" s="665">
        <f t="shared" si="1"/>
        <v>0</v>
      </c>
      <c r="O20" s="659"/>
      <c r="P20" s="659"/>
      <c r="Q20" s="659"/>
      <c r="R20" s="659"/>
      <c r="S20" s="659"/>
      <c r="T20" s="659"/>
    </row>
    <row r="21" spans="1:20">
      <c r="A21" s="438" t="s">
        <v>183</v>
      </c>
      <c r="B21" s="444" t="s">
        <v>824</v>
      </c>
      <c r="C21" s="663">
        <v>1937495812.2669549</v>
      </c>
      <c r="D21" s="663">
        <v>5288571852.8071756</v>
      </c>
      <c r="E21" s="664">
        <f t="shared" si="0"/>
        <v>7226067665.074131</v>
      </c>
      <c r="F21" s="663">
        <v>1724202893.0710499</v>
      </c>
      <c r="G21" s="663">
        <v>4200008589.5257702</v>
      </c>
      <c r="H21" s="665">
        <f t="shared" si="1"/>
        <v>5924211482.5968199</v>
      </c>
      <c r="O21" s="659"/>
      <c r="P21" s="659"/>
      <c r="Q21" s="659"/>
      <c r="R21" s="659"/>
      <c r="S21" s="659"/>
      <c r="T21" s="659"/>
    </row>
    <row r="22" spans="1:20">
      <c r="A22" s="438" t="s">
        <v>184</v>
      </c>
      <c r="B22" s="444" t="s">
        <v>541</v>
      </c>
      <c r="C22" s="663">
        <v>561841104.258255</v>
      </c>
      <c r="D22" s="663">
        <v>470280930.59900099</v>
      </c>
      <c r="E22" s="664">
        <f t="shared" si="0"/>
        <v>1032122034.8572559</v>
      </c>
      <c r="F22" s="663">
        <v>158947553.24764401</v>
      </c>
      <c r="G22" s="663">
        <v>223173026.38330501</v>
      </c>
      <c r="H22" s="665">
        <f t="shared" si="1"/>
        <v>382120579.63094902</v>
      </c>
      <c r="O22" s="659"/>
      <c r="P22" s="659"/>
      <c r="Q22" s="659"/>
      <c r="R22" s="659"/>
      <c r="S22" s="659"/>
      <c r="T22" s="659"/>
    </row>
    <row r="23" spans="1:20">
      <c r="A23" s="438">
        <v>5.4</v>
      </c>
      <c r="B23" s="442" t="s">
        <v>825</v>
      </c>
      <c r="C23" s="663">
        <v>3716152063.999886</v>
      </c>
      <c r="D23" s="663">
        <v>2271006246.180748</v>
      </c>
      <c r="E23" s="664">
        <f t="shared" si="0"/>
        <v>5987158310.1806335</v>
      </c>
      <c r="F23" s="663">
        <v>2244229643.3506198</v>
      </c>
      <c r="G23" s="663">
        <v>1665175362.1291599</v>
      </c>
      <c r="H23" s="665">
        <f t="shared" si="1"/>
        <v>3909405005.4797797</v>
      </c>
      <c r="O23" s="659"/>
      <c r="P23" s="659"/>
      <c r="Q23" s="659"/>
      <c r="R23" s="659"/>
      <c r="S23" s="659"/>
      <c r="T23" s="659"/>
    </row>
    <row r="24" spans="1:20">
      <c r="A24" s="438">
        <v>5.5</v>
      </c>
      <c r="B24" s="442" t="s">
        <v>826</v>
      </c>
      <c r="C24" s="663">
        <v>1988730.021799</v>
      </c>
      <c r="D24" s="663">
        <v>52990741.327344</v>
      </c>
      <c r="E24" s="664">
        <f t="shared" si="0"/>
        <v>54979471.349142998</v>
      </c>
      <c r="F24" s="663">
        <v>6145190.0530000003</v>
      </c>
      <c r="G24" s="663">
        <v>2171006.1789759998</v>
      </c>
      <c r="H24" s="665">
        <f t="shared" si="1"/>
        <v>8316196.2319760006</v>
      </c>
      <c r="O24" s="659"/>
      <c r="P24" s="659"/>
      <c r="Q24" s="659"/>
      <c r="R24" s="659"/>
      <c r="S24" s="659"/>
      <c r="T24" s="659"/>
    </row>
    <row r="25" spans="1:20">
      <c r="A25" s="438">
        <v>5.6</v>
      </c>
      <c r="B25" s="442" t="s">
        <v>827</v>
      </c>
      <c r="C25" s="663">
        <v>10031746.948101999</v>
      </c>
      <c r="D25" s="663">
        <v>786345.64065099997</v>
      </c>
      <c r="E25" s="664">
        <f t="shared" si="0"/>
        <v>10818092.588753</v>
      </c>
      <c r="F25" s="663">
        <v>11224351.009013999</v>
      </c>
      <c r="G25" s="663">
        <v>0</v>
      </c>
      <c r="H25" s="665">
        <f t="shared" si="1"/>
        <v>11224351.009013999</v>
      </c>
      <c r="O25" s="659"/>
      <c r="P25" s="659"/>
      <c r="Q25" s="659"/>
      <c r="R25" s="659"/>
      <c r="S25" s="659"/>
      <c r="T25" s="659"/>
    </row>
    <row r="26" spans="1:20">
      <c r="A26" s="438">
        <v>5.7</v>
      </c>
      <c r="B26" s="442" t="s">
        <v>541</v>
      </c>
      <c r="C26" s="663">
        <v>1348556869.783267</v>
      </c>
      <c r="D26" s="663">
        <v>818799621.80432606</v>
      </c>
      <c r="E26" s="664">
        <f t="shared" si="0"/>
        <v>2167356491.5875931</v>
      </c>
      <c r="F26" s="663">
        <v>895643611.33323395</v>
      </c>
      <c r="G26" s="663">
        <v>508820708.58849603</v>
      </c>
      <c r="H26" s="665">
        <f t="shared" si="1"/>
        <v>1404464319.92173</v>
      </c>
      <c r="O26" s="659"/>
      <c r="P26" s="659"/>
      <c r="Q26" s="659"/>
      <c r="R26" s="659"/>
      <c r="S26" s="659"/>
      <c r="T26" s="659"/>
    </row>
    <row r="27" spans="1:20">
      <c r="A27" s="438">
        <v>6</v>
      </c>
      <c r="B27" s="441" t="s">
        <v>828</v>
      </c>
      <c r="C27" s="663">
        <v>502257276.08999997</v>
      </c>
      <c r="D27" s="663">
        <v>679527795.63741398</v>
      </c>
      <c r="E27" s="664">
        <f t="shared" si="0"/>
        <v>1181785071.7274139</v>
      </c>
      <c r="F27" s="663">
        <v>463660731.38999999</v>
      </c>
      <c r="G27" s="663">
        <v>536546837.15662998</v>
      </c>
      <c r="H27" s="665">
        <f t="shared" si="1"/>
        <v>1000207568.5466299</v>
      </c>
      <c r="O27" s="659"/>
      <c r="P27" s="659"/>
      <c r="Q27" s="659"/>
      <c r="R27" s="659"/>
      <c r="S27" s="659"/>
      <c r="T27" s="659"/>
    </row>
    <row r="28" spans="1:20">
      <c r="A28" s="438">
        <v>7</v>
      </c>
      <c r="B28" s="441" t="s">
        <v>829</v>
      </c>
      <c r="C28" s="663">
        <v>1003848732.78</v>
      </c>
      <c r="D28" s="663">
        <v>974713787.60520995</v>
      </c>
      <c r="E28" s="664">
        <f t="shared" si="0"/>
        <v>1978562520.38521</v>
      </c>
      <c r="F28" s="663">
        <v>876467706.48000002</v>
      </c>
      <c r="G28" s="663">
        <v>973470473.22077703</v>
      </c>
      <c r="H28" s="665">
        <f t="shared" si="1"/>
        <v>1849938179.7007771</v>
      </c>
      <c r="O28" s="659"/>
      <c r="P28" s="659"/>
      <c r="Q28" s="659"/>
      <c r="R28" s="659"/>
      <c r="S28" s="659"/>
      <c r="T28" s="659"/>
    </row>
    <row r="29" spans="1:20">
      <c r="A29" s="438">
        <v>8</v>
      </c>
      <c r="B29" s="441" t="s">
        <v>830</v>
      </c>
      <c r="C29" s="663">
        <v>91039077.650000006</v>
      </c>
      <c r="D29" s="663">
        <v>101986186.61067748</v>
      </c>
      <c r="E29" s="664">
        <f t="shared" si="0"/>
        <v>193025264.26067749</v>
      </c>
      <c r="F29" s="663">
        <v>20640783.949999999</v>
      </c>
      <c r="G29" s="663">
        <v>162841983.143011</v>
      </c>
      <c r="H29" s="665">
        <f t="shared" si="1"/>
        <v>183482767.09301099</v>
      </c>
      <c r="O29" s="659"/>
      <c r="P29" s="659"/>
      <c r="Q29" s="659"/>
      <c r="R29" s="659"/>
      <c r="S29" s="659"/>
      <c r="T29" s="659"/>
    </row>
    <row r="30" spans="1:20">
      <c r="A30" s="438">
        <v>9</v>
      </c>
      <c r="B30" s="439" t="s">
        <v>185</v>
      </c>
      <c r="C30" s="663">
        <f>C31+C32+C33+C34+C35+C36+C37</f>
        <v>2208019613.619</v>
      </c>
      <c r="D30" s="663">
        <f>D31+D32+D33+D34+D35+D36+D37</f>
        <v>7091720143.8281116</v>
      </c>
      <c r="E30" s="664">
        <f t="shared" si="0"/>
        <v>9299739757.4471111</v>
      </c>
      <c r="F30" s="663">
        <f>F31+F32+F33+F34+F35+F36+F37</f>
        <v>1135324504.5601001</v>
      </c>
      <c r="G30" s="663">
        <f>G31+G32+G33+G34+G35+G36+G37</f>
        <v>6446847753.4317303</v>
      </c>
      <c r="H30" s="665">
        <f t="shared" si="1"/>
        <v>7582172257.9918308</v>
      </c>
      <c r="O30" s="659"/>
      <c r="P30" s="659"/>
      <c r="Q30" s="659"/>
      <c r="R30" s="659"/>
      <c r="S30" s="659"/>
      <c r="T30" s="659"/>
    </row>
    <row r="31" spans="1:20" ht="27.6">
      <c r="A31" s="438">
        <v>9.1</v>
      </c>
      <c r="B31" s="440" t="s">
        <v>831</v>
      </c>
      <c r="C31" s="663">
        <v>1445308713.9458001</v>
      </c>
      <c r="D31" s="663">
        <v>3159056193.3650599</v>
      </c>
      <c r="E31" s="664">
        <f t="shared" si="0"/>
        <v>4604364907.3108597</v>
      </c>
      <c r="F31" s="663">
        <v>638833355.2069</v>
      </c>
      <c r="G31" s="663">
        <v>3245925165.5377102</v>
      </c>
      <c r="H31" s="665">
        <f t="shared" si="1"/>
        <v>3884758520.7446103</v>
      </c>
      <c r="O31" s="659"/>
      <c r="P31" s="659"/>
      <c r="Q31" s="659"/>
      <c r="R31" s="659"/>
      <c r="S31" s="659"/>
      <c r="T31" s="659"/>
    </row>
    <row r="32" spans="1:20" ht="27.6">
      <c r="A32" s="438">
        <v>9.1999999999999993</v>
      </c>
      <c r="B32" s="440" t="s">
        <v>832</v>
      </c>
      <c r="C32" s="663">
        <v>660887899.67320001</v>
      </c>
      <c r="D32" s="663">
        <v>3913793890.4630513</v>
      </c>
      <c r="E32" s="664">
        <f t="shared" si="0"/>
        <v>4574681790.1362514</v>
      </c>
      <c r="F32" s="663">
        <v>496491149.35320002</v>
      </c>
      <c r="G32" s="663">
        <v>3180580727.8940201</v>
      </c>
      <c r="H32" s="665">
        <f t="shared" si="1"/>
        <v>3677071877.24722</v>
      </c>
      <c r="O32" s="659"/>
      <c r="P32" s="659"/>
      <c r="Q32" s="659"/>
      <c r="R32" s="659"/>
      <c r="S32" s="659"/>
      <c r="T32" s="659"/>
    </row>
    <row r="33" spans="1:20" ht="27.6">
      <c r="A33" s="438">
        <v>9.3000000000000007</v>
      </c>
      <c r="B33" s="440" t="s">
        <v>833</v>
      </c>
      <c r="C33" s="663">
        <v>101823000</v>
      </c>
      <c r="D33" s="663">
        <v>18870060</v>
      </c>
      <c r="E33" s="664">
        <f t="shared" si="0"/>
        <v>120693060</v>
      </c>
      <c r="F33" s="663">
        <v>0</v>
      </c>
      <c r="G33" s="663">
        <v>20341860</v>
      </c>
      <c r="H33" s="665">
        <f t="shared" si="1"/>
        <v>20341860</v>
      </c>
      <c r="O33" s="659"/>
      <c r="P33" s="659"/>
      <c r="Q33" s="659"/>
      <c r="R33" s="659"/>
      <c r="S33" s="659"/>
      <c r="T33" s="659"/>
    </row>
    <row r="34" spans="1:20">
      <c r="A34" s="438">
        <v>9.4</v>
      </c>
      <c r="B34" s="440" t="s">
        <v>834</v>
      </c>
      <c r="C34" s="663">
        <v>0</v>
      </c>
      <c r="D34" s="663">
        <v>0</v>
      </c>
      <c r="E34" s="664">
        <f t="shared" si="0"/>
        <v>0</v>
      </c>
      <c r="F34" s="663">
        <v>0</v>
      </c>
      <c r="G34" s="663">
        <v>0</v>
      </c>
      <c r="H34" s="665">
        <f t="shared" si="1"/>
        <v>0</v>
      </c>
      <c r="O34" s="659"/>
      <c r="P34" s="659"/>
      <c r="Q34" s="659"/>
      <c r="R34" s="659"/>
      <c r="S34" s="659"/>
      <c r="T34" s="659"/>
    </row>
    <row r="35" spans="1:20">
      <c r="A35" s="438">
        <v>9.5</v>
      </c>
      <c r="B35" s="440" t="s">
        <v>835</v>
      </c>
      <c r="C35" s="663">
        <v>0</v>
      </c>
      <c r="D35" s="663">
        <v>0</v>
      </c>
      <c r="E35" s="664">
        <f t="shared" si="0"/>
        <v>0</v>
      </c>
      <c r="F35" s="663">
        <v>0</v>
      </c>
      <c r="G35" s="663">
        <v>0</v>
      </c>
      <c r="H35" s="665">
        <f t="shared" si="1"/>
        <v>0</v>
      </c>
      <c r="O35" s="659"/>
      <c r="P35" s="659"/>
      <c r="Q35" s="659"/>
      <c r="R35" s="659"/>
      <c r="S35" s="659"/>
      <c r="T35" s="659"/>
    </row>
    <row r="36" spans="1:20" ht="27.6">
      <c r="A36" s="438">
        <v>9.6</v>
      </c>
      <c r="B36" s="440" t="s">
        <v>836</v>
      </c>
      <c r="C36" s="663">
        <v>0</v>
      </c>
      <c r="D36" s="663">
        <v>0</v>
      </c>
      <c r="E36" s="664">
        <f t="shared" si="0"/>
        <v>0</v>
      </c>
      <c r="F36" s="663">
        <v>0</v>
      </c>
      <c r="G36" s="663">
        <v>0</v>
      </c>
      <c r="H36" s="665">
        <f t="shared" si="1"/>
        <v>0</v>
      </c>
      <c r="O36" s="659"/>
      <c r="P36" s="659"/>
      <c r="Q36" s="659"/>
      <c r="R36" s="659"/>
      <c r="S36" s="659"/>
      <c r="T36" s="659"/>
    </row>
    <row r="37" spans="1:20" ht="27.6">
      <c r="A37" s="438">
        <v>9.6999999999999993</v>
      </c>
      <c r="B37" s="440" t="s">
        <v>837</v>
      </c>
      <c r="C37" s="663">
        <v>0</v>
      </c>
      <c r="D37" s="663">
        <v>0</v>
      </c>
      <c r="E37" s="664">
        <f t="shared" si="0"/>
        <v>0</v>
      </c>
      <c r="F37" s="663">
        <v>0</v>
      </c>
      <c r="G37" s="663">
        <v>0</v>
      </c>
      <c r="H37" s="665">
        <f t="shared" si="1"/>
        <v>0</v>
      </c>
      <c r="O37" s="659"/>
      <c r="P37" s="659"/>
      <c r="Q37" s="659"/>
      <c r="R37" s="659"/>
      <c r="S37" s="659"/>
      <c r="T37" s="659"/>
    </row>
    <row r="38" spans="1:20">
      <c r="A38" s="438">
        <v>10</v>
      </c>
      <c r="B38" s="445" t="s">
        <v>838</v>
      </c>
      <c r="C38" s="663">
        <f>C39+C40+C41+C42</f>
        <v>1203194793.7098022</v>
      </c>
      <c r="D38" s="663">
        <f>D39+D40+D41+D42</f>
        <v>104839745.10915601</v>
      </c>
      <c r="E38" s="664">
        <f t="shared" si="0"/>
        <v>1308034538.8189583</v>
      </c>
      <c r="F38" s="663">
        <f>F39+F40+F41+F42</f>
        <v>912392084.75457406</v>
      </c>
      <c r="G38" s="663">
        <f>G39+G40+G41+G42</f>
        <v>179630965.79832006</v>
      </c>
      <c r="H38" s="665">
        <f t="shared" si="1"/>
        <v>1092023050.5528941</v>
      </c>
      <c r="O38" s="659"/>
      <c r="P38" s="659"/>
      <c r="Q38" s="659"/>
      <c r="R38" s="659"/>
      <c r="S38" s="659"/>
      <c r="T38" s="659"/>
    </row>
    <row r="39" spans="1:20">
      <c r="A39" s="438">
        <v>10.1</v>
      </c>
      <c r="B39" s="440" t="s">
        <v>839</v>
      </c>
      <c r="C39" s="663">
        <v>47894344.633499995</v>
      </c>
      <c r="D39" s="663">
        <v>1727094.7365000001</v>
      </c>
      <c r="E39" s="664">
        <f>C39+D39</f>
        <v>49621439.369999997</v>
      </c>
      <c r="F39" s="663">
        <v>36746560.43</v>
      </c>
      <c r="G39" s="663">
        <v>764527.0700000003</v>
      </c>
      <c r="H39" s="665">
        <f t="shared" si="1"/>
        <v>37511087.5</v>
      </c>
      <c r="O39" s="659"/>
      <c r="P39" s="659"/>
      <c r="Q39" s="659"/>
      <c r="R39" s="659"/>
      <c r="S39" s="659"/>
      <c r="T39" s="659"/>
    </row>
    <row r="40" spans="1:20" ht="27.6">
      <c r="A40" s="438">
        <v>10.199999999999999</v>
      </c>
      <c r="B40" s="440" t="s">
        <v>840</v>
      </c>
      <c r="C40" s="663">
        <v>106830825.15000001</v>
      </c>
      <c r="D40" s="663">
        <v>3493111.9956</v>
      </c>
      <c r="E40" s="664">
        <f>C40+D40</f>
        <v>110323937.14560001</v>
      </c>
      <c r="F40" s="663">
        <v>10917734.979999963</v>
      </c>
      <c r="G40" s="663">
        <v>167009.62898299997</v>
      </c>
      <c r="H40" s="665">
        <f t="shared" si="1"/>
        <v>11084744.608982963</v>
      </c>
      <c r="O40" s="659"/>
      <c r="P40" s="659"/>
      <c r="Q40" s="659"/>
      <c r="R40" s="659"/>
      <c r="S40" s="659"/>
      <c r="T40" s="659"/>
    </row>
    <row r="41" spans="1:20" ht="27.6">
      <c r="A41" s="438">
        <v>10.3</v>
      </c>
      <c r="B41" s="440" t="s">
        <v>841</v>
      </c>
      <c r="C41" s="663">
        <v>654353503.76630199</v>
      </c>
      <c r="D41" s="663">
        <v>43842446.718390003</v>
      </c>
      <c r="E41" s="664">
        <f t="shared" si="0"/>
        <v>698195950.48469198</v>
      </c>
      <c r="F41" s="663">
        <v>580865885.61457396</v>
      </c>
      <c r="G41" s="663">
        <v>101748837.35011804</v>
      </c>
      <c r="H41" s="665">
        <f t="shared" si="1"/>
        <v>682614722.964692</v>
      </c>
      <c r="O41" s="659"/>
      <c r="P41" s="659"/>
      <c r="Q41" s="659"/>
      <c r="R41" s="659"/>
      <c r="S41" s="659"/>
      <c r="T41" s="659"/>
    </row>
    <row r="42" spans="1:20" ht="27.6">
      <c r="A42" s="438">
        <v>10.4</v>
      </c>
      <c r="B42" s="440" t="s">
        <v>842</v>
      </c>
      <c r="C42" s="663">
        <v>394116120.15999997</v>
      </c>
      <c r="D42" s="663">
        <v>55777091.658666</v>
      </c>
      <c r="E42" s="664">
        <f t="shared" si="0"/>
        <v>449893211.81866598</v>
      </c>
      <c r="F42" s="663">
        <v>283861903.73000008</v>
      </c>
      <c r="G42" s="663">
        <v>76950591.749219015</v>
      </c>
      <c r="H42" s="665">
        <f t="shared" si="1"/>
        <v>360812495.47921908</v>
      </c>
      <c r="O42" s="659"/>
      <c r="P42" s="659"/>
      <c r="Q42" s="659"/>
      <c r="R42" s="659"/>
      <c r="S42" s="659"/>
      <c r="T42" s="659"/>
    </row>
    <row r="43" spans="1:20">
      <c r="A43" s="438">
        <v>11</v>
      </c>
      <c r="B43" s="446" t="s">
        <v>186</v>
      </c>
      <c r="C43" s="663">
        <v>1873815.8399999999</v>
      </c>
      <c r="D43" s="663">
        <v>25927755.002325002</v>
      </c>
      <c r="E43" s="664">
        <f t="shared" si="0"/>
        <v>27801570.842325002</v>
      </c>
      <c r="F43" s="663">
        <v>2829363.86</v>
      </c>
      <c r="G43" s="663">
        <v>25705445.858218696</v>
      </c>
      <c r="H43" s="665">
        <f t="shared" si="1"/>
        <v>28534809.718218695</v>
      </c>
      <c r="O43" s="659"/>
      <c r="P43" s="659"/>
      <c r="Q43" s="659"/>
      <c r="R43" s="659"/>
      <c r="S43" s="659"/>
      <c r="T43" s="659"/>
    </row>
    <row r="44" spans="1:20">
      <c r="C44" s="666"/>
      <c r="D44" s="666"/>
      <c r="E44" s="666"/>
      <c r="F44" s="666"/>
      <c r="G44" s="666"/>
      <c r="H44" s="666"/>
      <c r="O44" s="659"/>
      <c r="P44" s="659"/>
      <c r="Q44" s="659"/>
      <c r="R44" s="659"/>
      <c r="S44" s="659"/>
      <c r="T44" s="659"/>
    </row>
    <row r="45" spans="1:20">
      <c r="C45" s="666"/>
      <c r="D45" s="666"/>
      <c r="E45" s="666"/>
      <c r="F45" s="666"/>
      <c r="G45" s="666"/>
      <c r="H45" s="666"/>
    </row>
    <row r="46" spans="1:20">
      <c r="C46" s="666"/>
      <c r="D46" s="666"/>
      <c r="E46" s="666"/>
      <c r="F46" s="666"/>
      <c r="G46" s="666"/>
      <c r="H46" s="666"/>
    </row>
    <row r="47" spans="1:20">
      <c r="C47" s="666"/>
      <c r="D47" s="666"/>
      <c r="E47" s="666"/>
      <c r="F47" s="666"/>
      <c r="G47" s="666"/>
      <c r="H47" s="666"/>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21875" defaultRowHeight="13.8"/>
  <cols>
    <col min="1" max="1" width="9.5546875" style="2" bestFit="1" customWidth="1"/>
    <col min="2" max="2" width="93.5546875" style="2" customWidth="1"/>
    <col min="3" max="4" width="12.77734375" style="2" customWidth="1"/>
    <col min="5" max="7" width="12.21875" style="12" bestFit="1" customWidth="1"/>
    <col min="8" max="11" width="9.77734375" style="12" customWidth="1"/>
    <col min="12" max="16384" width="9.21875" style="12"/>
  </cols>
  <sheetData>
    <row r="1" spans="1:8">
      <c r="A1" s="17" t="s">
        <v>108</v>
      </c>
      <c r="B1" s="16" t="str">
        <f>Info!C2</f>
        <v>სს თიბისი ბანკი</v>
      </c>
      <c r="C1" s="16"/>
      <c r="D1" s="219"/>
    </row>
    <row r="2" spans="1:8">
      <c r="A2" s="17" t="s">
        <v>109</v>
      </c>
      <c r="B2" s="336">
        <f>'1. key ratios'!B2</f>
        <v>45107</v>
      </c>
      <c r="C2" s="29"/>
      <c r="D2" s="18"/>
      <c r="E2" s="11"/>
      <c r="F2" s="11"/>
      <c r="G2" s="11"/>
      <c r="H2" s="11"/>
    </row>
    <row r="3" spans="1:8">
      <c r="A3" s="17"/>
      <c r="B3" s="16"/>
      <c r="C3" s="29"/>
      <c r="D3" s="18"/>
      <c r="E3" s="11"/>
      <c r="F3" s="11"/>
      <c r="G3" s="11"/>
      <c r="H3" s="11"/>
    </row>
    <row r="4" spans="1:8" ht="15" customHeight="1" thickBot="1">
      <c r="A4" s="151" t="s">
        <v>253</v>
      </c>
      <c r="B4" s="152" t="s">
        <v>107</v>
      </c>
      <c r="C4" s="153" t="s">
        <v>87</v>
      </c>
    </row>
    <row r="5" spans="1:8" ht="15" customHeight="1">
      <c r="A5" s="149" t="s">
        <v>25</v>
      </c>
      <c r="B5" s="150"/>
      <c r="C5" s="320" t="str">
        <f>INT((MONTH($B$2))/3)&amp;"Q"&amp;"-"&amp;YEAR($B$2)</f>
        <v>2Q-2023</v>
      </c>
      <c r="D5" s="320" t="str">
        <f>IF(INT(MONTH($B$2))=3, "4"&amp;"Q"&amp;"-"&amp;YEAR($B$2)-1, IF(INT(MONTH($B$2))=6, "1"&amp;"Q"&amp;"-"&amp;YEAR($B$2), IF(INT(MONTH($B$2))=9, "2"&amp;"Q"&amp;"-"&amp;YEAR($B$2),IF(INT(MONTH($B$2))=12, "3"&amp;"Q"&amp;"-"&amp;YEAR($B$2), 0))))</f>
        <v>1Q-2023</v>
      </c>
      <c r="E5" s="320" t="str">
        <f>IF(INT(MONTH($B$2))=3, "3"&amp;"Q"&amp;"-"&amp;YEAR($B$2)-1, IF(INT(MONTH($B$2))=6, "4"&amp;"Q"&amp;"-"&amp;YEAR($B$2)-1, IF(INT(MONTH($B$2))=9, "1"&amp;"Q"&amp;"-"&amp;YEAR($B$2),IF(INT(MONTH($B$2))=12, "2"&amp;"Q"&amp;"-"&amp;YEAR($B$2), 0))))</f>
        <v>4Q-2022</v>
      </c>
      <c r="F5" s="320" t="str">
        <f>IF(INT(MONTH($B$2))=3, "2"&amp;"Q"&amp;"-"&amp;YEAR($B$2)-1, IF(INT(MONTH($B$2))=6, "3"&amp;"Q"&amp;"-"&amp;YEAR($B$2)-1, IF(INT(MONTH($B$2))=9, "4"&amp;"Q"&amp;"-"&amp;YEAR($B$2)-1,IF(INT(MONTH($B$2))=12, "1"&amp;"Q"&amp;"-"&amp;YEAR($B$2), 0))))</f>
        <v>3Q-2022</v>
      </c>
      <c r="G5" s="320" t="str">
        <f>IF(INT(MONTH($B$2))=3, "1"&amp;"Q"&amp;"-"&amp;YEAR($B$2)-1, IF(INT(MONTH($B$2))=6, "2"&amp;"Q"&amp;"-"&amp;YEAR($B$2)-1, IF(INT(MONTH($B$2))=9, "3"&amp;"Q"&amp;"-"&amp;YEAR($B$2)-1,IF(INT(MONTH($B$2))=12, "4"&amp;"Q"&amp;"-"&amp;YEAR($B$2)-1, 0))))</f>
        <v>2Q-2022</v>
      </c>
    </row>
    <row r="6" spans="1:8" ht="15" customHeight="1">
      <c r="A6" s="253">
        <v>1</v>
      </c>
      <c r="B6" s="307" t="s">
        <v>112</v>
      </c>
      <c r="C6" s="254">
        <f>C7+C9+C10</f>
        <v>18796064318.403576</v>
      </c>
      <c r="D6" s="310">
        <f>D7+D9+D10</f>
        <v>18112219200.910744</v>
      </c>
      <c r="E6" s="255">
        <f t="shared" ref="E6:G6" si="0">E7+E9+E10</f>
        <v>18488515550.390907</v>
      </c>
      <c r="F6" s="254">
        <f t="shared" si="0"/>
        <v>18409117000.070145</v>
      </c>
      <c r="G6" s="311">
        <f t="shared" si="0"/>
        <v>18626285421.055347</v>
      </c>
    </row>
    <row r="7" spans="1:8" ht="15" customHeight="1">
      <c r="A7" s="253">
        <v>1.1000000000000001</v>
      </c>
      <c r="B7" s="256" t="s">
        <v>436</v>
      </c>
      <c r="C7" s="257">
        <v>17561009604.112816</v>
      </c>
      <c r="D7" s="257">
        <v>16865749622.993767</v>
      </c>
      <c r="E7" s="257">
        <v>17318378454.566204</v>
      </c>
      <c r="F7" s="257">
        <v>17330273868.255093</v>
      </c>
      <c r="G7" s="257">
        <v>17555839747.045788</v>
      </c>
    </row>
    <row r="8" spans="1:8" ht="27.6">
      <c r="A8" s="253" t="s">
        <v>157</v>
      </c>
      <c r="B8" s="258" t="s">
        <v>250</v>
      </c>
      <c r="C8" s="257">
        <v>29108544.867899999</v>
      </c>
      <c r="D8" s="257">
        <v>29108544.867899999</v>
      </c>
      <c r="E8" s="257">
        <v>29108544.867899999</v>
      </c>
      <c r="F8" s="257">
        <v>29108544.867899999</v>
      </c>
      <c r="G8" s="257">
        <v>29108544.867880002</v>
      </c>
    </row>
    <row r="9" spans="1:8" ht="15" customHeight="1">
      <c r="A9" s="253">
        <v>1.2</v>
      </c>
      <c r="B9" s="256" t="s">
        <v>21</v>
      </c>
      <c r="C9" s="257">
        <v>1162602222.084528</v>
      </c>
      <c r="D9" s="257">
        <v>1192102674.3048613</v>
      </c>
      <c r="E9" s="257">
        <v>1111999536.9519684</v>
      </c>
      <c r="F9" s="257">
        <v>1007444649.2208805</v>
      </c>
      <c r="G9" s="257">
        <v>1006902005.7285612</v>
      </c>
    </row>
    <row r="10" spans="1:8" ht="15" customHeight="1">
      <c r="A10" s="253">
        <v>1.3</v>
      </c>
      <c r="B10" s="308" t="s">
        <v>74</v>
      </c>
      <c r="C10" s="257">
        <v>72452492.206234038</v>
      </c>
      <c r="D10" s="257">
        <v>54366903.612112358</v>
      </c>
      <c r="E10" s="257">
        <v>58137558.87273436</v>
      </c>
      <c r="F10" s="257">
        <v>71398482.594167978</v>
      </c>
      <c r="G10" s="257">
        <v>63543668.280999996</v>
      </c>
    </row>
    <row r="11" spans="1:8" ht="15" customHeight="1">
      <c r="A11" s="253">
        <v>2</v>
      </c>
      <c r="B11" s="307" t="s">
        <v>113</v>
      </c>
      <c r="C11" s="257">
        <v>20084941.503317785</v>
      </c>
      <c r="D11" s="257">
        <v>18174618.59038027</v>
      </c>
      <c r="E11" s="257">
        <v>93833494.423371479</v>
      </c>
      <c r="F11" s="257">
        <v>110984771.99744771</v>
      </c>
      <c r="G11" s="257">
        <v>130390268.88565059</v>
      </c>
    </row>
    <row r="12" spans="1:8" ht="15" customHeight="1">
      <c r="A12" s="268">
        <v>3</v>
      </c>
      <c r="B12" s="309" t="s">
        <v>111</v>
      </c>
      <c r="C12" s="257">
        <v>2636658633.7196875</v>
      </c>
      <c r="D12" s="257">
        <v>2636658633.7196875</v>
      </c>
      <c r="E12" s="257">
        <v>2636658633.7196875</v>
      </c>
      <c r="F12" s="257">
        <v>2102695570.9899507</v>
      </c>
      <c r="G12" s="257">
        <v>2102695570.9899507</v>
      </c>
    </row>
    <row r="13" spans="1:8" ht="15" customHeight="1" thickBot="1">
      <c r="A13" s="85">
        <v>4</v>
      </c>
      <c r="B13" s="314" t="s">
        <v>158</v>
      </c>
      <c r="C13" s="171">
        <f>C6+C11+C12</f>
        <v>21452807893.626583</v>
      </c>
      <c r="D13" s="312">
        <f>D6+D11+D12</f>
        <v>20767052453.220814</v>
      </c>
      <c r="E13" s="172">
        <f t="shared" ref="E13:G13" si="1">E6+E11+E12</f>
        <v>21219007678.533966</v>
      </c>
      <c r="F13" s="171">
        <f t="shared" si="1"/>
        <v>20622797343.057545</v>
      </c>
      <c r="G13" s="313">
        <f t="shared" si="1"/>
        <v>20859371260.93095</v>
      </c>
    </row>
    <row r="14" spans="1:8">
      <c r="B14" s="23"/>
    </row>
    <row r="15" spans="1:8" ht="27.6">
      <c r="B15" s="67" t="s">
        <v>437</v>
      </c>
    </row>
    <row r="16" spans="1:8">
      <c r="B16" s="67"/>
    </row>
    <row r="17" spans="2:2">
      <c r="B17" s="67"/>
    </row>
    <row r="18" spans="2:2">
      <c r="B18"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6"/>
  <sheetViews>
    <sheetView showGridLines="0" zoomScale="85" zoomScaleNormal="85" workbookViewId="0">
      <pane xSplit="1" ySplit="4" topLeftCell="B5" activePane="bottomRight" state="frozen"/>
      <selection pane="topRight" activeCell="B1" sqref="B1"/>
      <selection pane="bottomLeft" activeCell="A4" sqref="A4"/>
      <selection pane="bottomRight" activeCell="B5" sqref="B5"/>
    </sheetView>
  </sheetViews>
  <sheetFormatPr defaultRowHeight="14.4"/>
  <cols>
    <col min="1" max="1" width="9.5546875" style="2" bestFit="1" customWidth="1"/>
    <col min="2" max="2" width="58.77734375" style="2" customWidth="1"/>
    <col min="3" max="3" width="86.77734375" style="2" bestFit="1" customWidth="1"/>
  </cols>
  <sheetData>
    <row r="1" spans="1:8">
      <c r="A1" s="2" t="s">
        <v>108</v>
      </c>
      <c r="B1" s="219" t="str">
        <f>Info!C2</f>
        <v>სს თიბისი ბანკი</v>
      </c>
    </row>
    <row r="2" spans="1:8">
      <c r="A2" s="2" t="s">
        <v>109</v>
      </c>
      <c r="B2" s="336">
        <f>'1. key ratios'!B2</f>
        <v>45107</v>
      </c>
    </row>
    <row r="4" spans="1:8" ht="25.5" customHeight="1" thickBot="1">
      <c r="A4" s="165" t="s">
        <v>254</v>
      </c>
      <c r="B4" s="31" t="s">
        <v>91</v>
      </c>
      <c r="C4" s="13"/>
    </row>
    <row r="5" spans="1:8">
      <c r="A5" s="10"/>
      <c r="B5" s="302" t="s">
        <v>92</v>
      </c>
      <c r="C5" s="318" t="s">
        <v>450</v>
      </c>
    </row>
    <row r="6" spans="1:8">
      <c r="A6" s="14">
        <v>1</v>
      </c>
      <c r="B6" s="32" t="s">
        <v>961</v>
      </c>
      <c r="C6" s="315" t="s">
        <v>962</v>
      </c>
    </row>
    <row r="7" spans="1:8">
      <c r="A7" s="14">
        <v>2</v>
      </c>
      <c r="B7" s="32" t="s">
        <v>963</v>
      </c>
      <c r="C7" s="315" t="s">
        <v>964</v>
      </c>
    </row>
    <row r="8" spans="1:8">
      <c r="A8" s="14">
        <v>3</v>
      </c>
      <c r="B8" s="32" t="s">
        <v>965</v>
      </c>
      <c r="C8" s="315" t="s">
        <v>964</v>
      </c>
    </row>
    <row r="9" spans="1:8">
      <c r="A9" s="14">
        <v>4</v>
      </c>
      <c r="B9" s="32" t="s">
        <v>966</v>
      </c>
      <c r="C9" s="315" t="s">
        <v>964</v>
      </c>
    </row>
    <row r="10" spans="1:8">
      <c r="A10" s="14">
        <v>5</v>
      </c>
      <c r="B10" s="32" t="s">
        <v>967</v>
      </c>
      <c r="C10" s="315" t="s">
        <v>964</v>
      </c>
    </row>
    <row r="11" spans="1:8">
      <c r="A11" s="14">
        <v>6</v>
      </c>
      <c r="B11" s="32" t="s">
        <v>968</v>
      </c>
      <c r="C11" s="315" t="s">
        <v>964</v>
      </c>
    </row>
    <row r="12" spans="1:8">
      <c r="A12" s="14">
        <v>7</v>
      </c>
      <c r="B12" s="32" t="s">
        <v>969</v>
      </c>
      <c r="C12" s="315" t="s">
        <v>964</v>
      </c>
      <c r="H12" s="4"/>
    </row>
    <row r="13" spans="1:8">
      <c r="A13" s="14">
        <v>8</v>
      </c>
      <c r="B13" s="32" t="s">
        <v>989</v>
      </c>
      <c r="C13" s="315" t="s">
        <v>964</v>
      </c>
    </row>
    <row r="14" spans="1:8">
      <c r="A14" s="14"/>
      <c r="B14" s="32"/>
      <c r="C14" s="315"/>
    </row>
    <row r="15" spans="1:8">
      <c r="A15" s="14"/>
      <c r="B15" s="32"/>
      <c r="C15" s="315"/>
    </row>
    <row r="16" spans="1:8">
      <c r="A16" s="14"/>
      <c r="B16" s="782"/>
      <c r="C16" s="783"/>
    </row>
    <row r="17" spans="1:3">
      <c r="A17" s="14"/>
      <c r="B17" s="303" t="s">
        <v>93</v>
      </c>
      <c r="C17" s="319" t="s">
        <v>451</v>
      </c>
    </row>
    <row r="18" spans="1:3">
      <c r="A18" s="667">
        <v>1</v>
      </c>
      <c r="B18" s="747" t="s">
        <v>970</v>
      </c>
      <c r="C18" s="748" t="s">
        <v>971</v>
      </c>
    </row>
    <row r="19" spans="1:3">
      <c r="A19" s="667">
        <v>2</v>
      </c>
      <c r="B19" s="747" t="s">
        <v>972</v>
      </c>
      <c r="C19" s="748" t="s">
        <v>973</v>
      </c>
    </row>
    <row r="20" spans="1:3">
      <c r="A20" s="667">
        <v>3</v>
      </c>
      <c r="B20" s="747" t="s">
        <v>974</v>
      </c>
      <c r="C20" s="748" t="s">
        <v>975</v>
      </c>
    </row>
    <row r="21" spans="1:3">
      <c r="A21" s="667">
        <v>4</v>
      </c>
      <c r="B21" s="747" t="s">
        <v>976</v>
      </c>
      <c r="C21" s="748" t="s">
        <v>977</v>
      </c>
    </row>
    <row r="22" spans="1:3">
      <c r="A22" s="667">
        <v>5</v>
      </c>
      <c r="B22" s="747" t="s">
        <v>978</v>
      </c>
      <c r="C22" s="748" t="s">
        <v>979</v>
      </c>
    </row>
    <row r="23" spans="1:3">
      <c r="A23" s="14"/>
      <c r="B23" s="27"/>
      <c r="C23" s="316"/>
    </row>
    <row r="24" spans="1:3">
      <c r="A24" s="14"/>
      <c r="B24" s="27"/>
      <c r="C24" s="316"/>
    </row>
    <row r="25" spans="1:3">
      <c r="A25" s="14"/>
      <c r="B25" s="27"/>
      <c r="C25" s="316"/>
    </row>
    <row r="26" spans="1:3">
      <c r="A26" s="14"/>
      <c r="B26" s="27"/>
      <c r="C26" s="316"/>
    </row>
    <row r="27" spans="1:3" ht="15.75" customHeight="1">
      <c r="A27" s="14"/>
      <c r="B27" s="27"/>
      <c r="C27" s="317"/>
    </row>
    <row r="28" spans="1:3" ht="15.75" customHeight="1">
      <c r="A28" s="14"/>
      <c r="B28" s="27"/>
      <c r="C28" s="28"/>
    </row>
    <row r="29" spans="1:3" ht="30" customHeight="1">
      <c r="A29" s="14"/>
      <c r="B29" s="784" t="s">
        <v>94</v>
      </c>
      <c r="C29" s="785"/>
    </row>
    <row r="30" spans="1:3">
      <c r="A30" s="667">
        <v>1</v>
      </c>
      <c r="B30" s="668" t="s">
        <v>980</v>
      </c>
      <c r="C30" s="669">
        <v>0.99878075215747519</v>
      </c>
    </row>
    <row r="31" spans="1:3" ht="15.75" customHeight="1">
      <c r="A31" s="14"/>
      <c r="B31" s="32"/>
      <c r="C31" s="33"/>
    </row>
    <row r="32" spans="1:3" ht="29.25" customHeight="1">
      <c r="A32" s="14"/>
      <c r="B32" s="784" t="s">
        <v>174</v>
      </c>
      <c r="C32" s="785"/>
    </row>
    <row r="33" spans="1:3">
      <c r="A33" s="14">
        <v>1</v>
      </c>
      <c r="B33" s="32" t="s">
        <v>981</v>
      </c>
      <c r="C33" s="670">
        <v>9.8903740695059347E-2</v>
      </c>
    </row>
    <row r="34" spans="1:3">
      <c r="A34" s="14">
        <v>2</v>
      </c>
      <c r="B34" s="32" t="s">
        <v>982</v>
      </c>
      <c r="C34" s="670">
        <v>5.9930522888779703E-2</v>
      </c>
    </row>
    <row r="35" spans="1:3">
      <c r="A35" s="14">
        <v>3</v>
      </c>
      <c r="B35" s="32" t="s">
        <v>983</v>
      </c>
      <c r="C35" s="670">
        <v>6.5189715109692778E-2</v>
      </c>
    </row>
    <row r="36" spans="1:3" ht="15" thickBot="1">
      <c r="A36" s="15">
        <v>4</v>
      </c>
      <c r="B36" s="34" t="s">
        <v>984</v>
      </c>
      <c r="C36" s="671">
        <v>5.3401757423563102E-2</v>
      </c>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K53"/>
  <sheetViews>
    <sheetView zoomScale="70" zoomScaleNormal="70" workbookViewId="0">
      <pane xSplit="1" ySplit="5" topLeftCell="B6" activePane="bottomRight" state="frozen"/>
      <selection activeCell="D15" sqref="D15"/>
      <selection pane="topRight" activeCell="D15" sqref="D15"/>
      <selection pane="bottomLeft" activeCell="D15" sqref="D15"/>
      <selection pane="bottomRight" activeCell="B6" sqref="B6:B7"/>
    </sheetView>
  </sheetViews>
  <sheetFormatPr defaultRowHeight="14.4"/>
  <cols>
    <col min="1" max="1" width="9.5546875" style="2" bestFit="1" customWidth="1"/>
    <col min="2" max="2" width="47.5546875" style="2" customWidth="1"/>
    <col min="3" max="3" width="28" style="2" customWidth="1"/>
    <col min="4" max="4" width="25.6640625" style="2" customWidth="1"/>
    <col min="5" max="5" width="18.77734375" style="2" customWidth="1"/>
    <col min="6" max="6" width="12" bestFit="1" customWidth="1"/>
    <col min="7" max="7" width="12.5546875" bestFit="1" customWidth="1"/>
  </cols>
  <sheetData>
    <row r="1" spans="1:11">
      <c r="A1" s="17" t="s">
        <v>108</v>
      </c>
      <c r="B1" s="16" t="str">
        <f>Info!C2</f>
        <v>სს თიბისი ბანკი</v>
      </c>
    </row>
    <row r="2" spans="1:11" s="21" customFormat="1" ht="15.75" customHeight="1">
      <c r="A2" s="21" t="s">
        <v>109</v>
      </c>
      <c r="B2" s="336">
        <f>'1. key ratios'!B2</f>
        <v>45107</v>
      </c>
    </row>
    <row r="3" spans="1:11" s="21" customFormat="1" ht="15.75" customHeight="1"/>
    <row r="4" spans="1:11" s="21" customFormat="1" ht="15.75" customHeight="1" thickBot="1">
      <c r="A4" s="166" t="s">
        <v>255</v>
      </c>
      <c r="B4" s="167" t="s">
        <v>168</v>
      </c>
      <c r="C4" s="132"/>
      <c r="D4" s="132"/>
      <c r="E4" s="133" t="s">
        <v>87</v>
      </c>
    </row>
    <row r="5" spans="1:11" s="81" customFormat="1" ht="17.55" customHeight="1">
      <c r="A5" s="230"/>
      <c r="B5" s="231"/>
      <c r="C5" s="131" t="s">
        <v>0</v>
      </c>
      <c r="D5" s="131" t="s">
        <v>1</v>
      </c>
      <c r="E5" s="232" t="s">
        <v>2</v>
      </c>
    </row>
    <row r="6" spans="1:11" s="99" customFormat="1" ht="14.55" customHeight="1">
      <c r="A6" s="233"/>
      <c r="B6" s="786" t="s">
        <v>144</v>
      </c>
      <c r="C6" s="786" t="s">
        <v>856</v>
      </c>
      <c r="D6" s="787" t="s">
        <v>143</v>
      </c>
      <c r="E6" s="788"/>
      <c r="G6"/>
    </row>
    <row r="7" spans="1:11" s="99" customFormat="1" ht="99.6" customHeight="1">
      <c r="A7" s="233"/>
      <c r="B7" s="786"/>
      <c r="C7" s="786"/>
      <c r="D7" s="228" t="s">
        <v>142</v>
      </c>
      <c r="E7" s="229" t="s">
        <v>353</v>
      </c>
      <c r="G7"/>
    </row>
    <row r="8" spans="1:11" s="99" customFormat="1" ht="22.5" customHeight="1">
      <c r="A8" s="449">
        <v>1</v>
      </c>
      <c r="B8" s="397" t="s">
        <v>843</v>
      </c>
      <c r="C8" s="450">
        <f>SUM(C9:C11)</f>
        <v>4539725658.9700003</v>
      </c>
      <c r="D8" s="450">
        <f t="shared" ref="D8:E8" si="0">SUM(D9:D11)</f>
        <v>0</v>
      </c>
      <c r="E8" s="450">
        <f t="shared" si="0"/>
        <v>4539725658.9700003</v>
      </c>
      <c r="G8"/>
      <c r="I8" s="672"/>
      <c r="J8" s="672"/>
      <c r="K8" s="672"/>
    </row>
    <row r="9" spans="1:11" s="99" customFormat="1">
      <c r="A9" s="449">
        <v>1.1000000000000001</v>
      </c>
      <c r="B9" s="398" t="s">
        <v>96</v>
      </c>
      <c r="C9" s="450">
        <v>992206900.57000017</v>
      </c>
      <c r="D9" s="450">
        <v>0</v>
      </c>
      <c r="E9" s="450">
        <v>992206900.57000017</v>
      </c>
      <c r="G9"/>
      <c r="I9" s="672"/>
      <c r="J9" s="672"/>
      <c r="K9" s="672"/>
    </row>
    <row r="10" spans="1:11" s="99" customFormat="1">
      <c r="A10" s="449">
        <v>1.2</v>
      </c>
      <c r="B10" s="398" t="s">
        <v>97</v>
      </c>
      <c r="C10" s="450">
        <v>2093701516.6199999</v>
      </c>
      <c r="D10" s="450">
        <v>0</v>
      </c>
      <c r="E10" s="450">
        <v>2093701516.6199999</v>
      </c>
      <c r="G10"/>
      <c r="I10" s="672"/>
      <c r="J10" s="672"/>
      <c r="K10" s="672"/>
    </row>
    <row r="11" spans="1:11" s="99" customFormat="1">
      <c r="A11" s="449">
        <v>1.3</v>
      </c>
      <c r="B11" s="398" t="s">
        <v>98</v>
      </c>
      <c r="C11" s="450">
        <v>1453817241.78</v>
      </c>
      <c r="D11" s="450">
        <v>0</v>
      </c>
      <c r="E11" s="450">
        <v>1453817241.78</v>
      </c>
      <c r="G11"/>
      <c r="I11" s="672"/>
      <c r="J11" s="672"/>
      <c r="K11" s="672"/>
    </row>
    <row r="12" spans="1:11" s="99" customFormat="1">
      <c r="A12" s="449">
        <v>2</v>
      </c>
      <c r="B12" s="399" t="s">
        <v>730</v>
      </c>
      <c r="C12" s="450">
        <v>103175283.77</v>
      </c>
      <c r="D12" s="450">
        <v>0</v>
      </c>
      <c r="E12" s="450">
        <v>103175283.77</v>
      </c>
      <c r="G12"/>
      <c r="I12" s="672"/>
      <c r="J12" s="672"/>
      <c r="K12" s="672"/>
    </row>
    <row r="13" spans="1:11" s="99" customFormat="1">
      <c r="A13" s="449">
        <v>2.1</v>
      </c>
      <c r="B13" s="400" t="s">
        <v>731</v>
      </c>
      <c r="C13" s="450">
        <v>103175283.77</v>
      </c>
      <c r="D13" s="450">
        <v>0</v>
      </c>
      <c r="E13" s="450">
        <v>103175283.77</v>
      </c>
      <c r="G13"/>
      <c r="I13" s="672"/>
      <c r="J13" s="672"/>
      <c r="K13" s="672"/>
    </row>
    <row r="14" spans="1:11" s="99" customFormat="1" ht="34.049999999999997" customHeight="1">
      <c r="A14" s="449">
        <v>3</v>
      </c>
      <c r="B14" s="401" t="s">
        <v>732</v>
      </c>
      <c r="C14" s="450">
        <v>0</v>
      </c>
      <c r="D14" s="450">
        <v>0</v>
      </c>
      <c r="E14" s="450">
        <v>0</v>
      </c>
      <c r="G14"/>
      <c r="I14" s="672"/>
      <c r="J14" s="672"/>
      <c r="K14" s="672"/>
    </row>
    <row r="15" spans="1:11" s="99" customFormat="1" ht="32.549999999999997" customHeight="1">
      <c r="A15" s="449">
        <v>4</v>
      </c>
      <c r="B15" s="402" t="s">
        <v>733</v>
      </c>
      <c r="C15" s="450">
        <v>0</v>
      </c>
      <c r="D15" s="450">
        <v>0</v>
      </c>
      <c r="E15" s="450">
        <v>0</v>
      </c>
      <c r="G15"/>
      <c r="I15" s="672"/>
      <c r="J15" s="672"/>
      <c r="K15" s="672"/>
    </row>
    <row r="16" spans="1:11" s="99" customFormat="1" ht="22.95" customHeight="1">
      <c r="A16" s="449">
        <v>5</v>
      </c>
      <c r="B16" s="402" t="s">
        <v>734</v>
      </c>
      <c r="C16" s="450">
        <f>SUM(C17:C19)</f>
        <v>2967186882.8399997</v>
      </c>
      <c r="D16" s="450">
        <f t="shared" ref="D16:E16" si="1">SUM(D17:D19)</f>
        <v>0</v>
      </c>
      <c r="E16" s="450">
        <f t="shared" si="1"/>
        <v>2967186882.8399997</v>
      </c>
      <c r="G16"/>
      <c r="I16" s="672"/>
      <c r="J16" s="672"/>
      <c r="K16" s="672"/>
    </row>
    <row r="17" spans="1:11" s="99" customFormat="1">
      <c r="A17" s="449">
        <v>5.0999999999999996</v>
      </c>
      <c r="B17" s="403" t="s">
        <v>735</v>
      </c>
      <c r="C17" s="450">
        <v>673852.32000000007</v>
      </c>
      <c r="D17" s="450">
        <v>0</v>
      </c>
      <c r="E17" s="450">
        <v>673852.32000000007</v>
      </c>
      <c r="G17"/>
      <c r="I17" s="672"/>
      <c r="J17" s="672"/>
      <c r="K17" s="672"/>
    </row>
    <row r="18" spans="1:11" s="99" customFormat="1">
      <c r="A18" s="449">
        <v>5.2</v>
      </c>
      <c r="B18" s="403" t="s">
        <v>569</v>
      </c>
      <c r="C18" s="450">
        <v>2966513030.5199995</v>
      </c>
      <c r="D18" s="450">
        <v>0</v>
      </c>
      <c r="E18" s="450">
        <v>2966513030.5199995</v>
      </c>
      <c r="G18"/>
      <c r="I18" s="672"/>
      <c r="J18" s="672"/>
      <c r="K18" s="672"/>
    </row>
    <row r="19" spans="1:11" s="99" customFormat="1">
      <c r="A19" s="449">
        <v>5.3</v>
      </c>
      <c r="B19" s="403" t="s">
        <v>736</v>
      </c>
      <c r="C19" s="450">
        <v>0</v>
      </c>
      <c r="D19" s="450">
        <v>0</v>
      </c>
      <c r="E19" s="450">
        <v>0</v>
      </c>
      <c r="G19"/>
      <c r="I19" s="672"/>
      <c r="J19" s="672"/>
      <c r="K19" s="672"/>
    </row>
    <row r="20" spans="1:11" s="99" customFormat="1" ht="20.399999999999999">
      <c r="A20" s="449">
        <v>6</v>
      </c>
      <c r="B20" s="401" t="s">
        <v>737</v>
      </c>
      <c r="C20" s="450">
        <f>SUM(C21:C22)</f>
        <v>18493604512.079994</v>
      </c>
      <c r="D20" s="450">
        <f t="shared" ref="D20:E20" si="2">SUM(D21:D22)</f>
        <v>0</v>
      </c>
      <c r="E20" s="450">
        <f t="shared" si="2"/>
        <v>18493604512.079994</v>
      </c>
      <c r="G20"/>
      <c r="I20" s="672"/>
      <c r="J20" s="672"/>
      <c r="K20" s="672"/>
    </row>
    <row r="21" spans="1:11">
      <c r="A21" s="449">
        <v>6.1</v>
      </c>
      <c r="B21" s="403" t="s">
        <v>569</v>
      </c>
      <c r="C21" s="450">
        <v>0</v>
      </c>
      <c r="D21" s="450">
        <v>0</v>
      </c>
      <c r="E21" s="450">
        <v>0</v>
      </c>
      <c r="I21" s="672"/>
      <c r="J21" s="672"/>
      <c r="K21" s="672"/>
    </row>
    <row r="22" spans="1:11">
      <c r="A22" s="449">
        <v>6.2</v>
      </c>
      <c r="B22" s="403" t="s">
        <v>736</v>
      </c>
      <c r="C22" s="450">
        <v>18493604512.079994</v>
      </c>
      <c r="D22" s="450">
        <v>0</v>
      </c>
      <c r="E22" s="450">
        <v>18493604512.079994</v>
      </c>
      <c r="I22" s="672"/>
      <c r="J22" s="672"/>
      <c r="K22" s="672"/>
    </row>
    <row r="23" spans="1:11" ht="20.399999999999999">
      <c r="A23" s="449">
        <v>7</v>
      </c>
      <c r="B23" s="404" t="s">
        <v>738</v>
      </c>
      <c r="C23" s="450">
        <v>33886250.189999998</v>
      </c>
      <c r="D23" s="450">
        <v>4777705.09</v>
      </c>
      <c r="E23" s="450">
        <v>29108545.099999998</v>
      </c>
      <c r="I23" s="672"/>
      <c r="J23" s="672"/>
      <c r="K23" s="672"/>
    </row>
    <row r="24" spans="1:11" ht="20.399999999999999">
      <c r="A24" s="449">
        <v>8</v>
      </c>
      <c r="B24" s="405" t="s">
        <v>739</v>
      </c>
      <c r="C24" s="450">
        <v>0</v>
      </c>
      <c r="D24" s="450">
        <v>0</v>
      </c>
      <c r="E24" s="450">
        <v>0</v>
      </c>
      <c r="I24" s="672"/>
      <c r="J24" s="672"/>
      <c r="K24" s="672"/>
    </row>
    <row r="25" spans="1:11">
      <c r="A25" s="449">
        <v>9</v>
      </c>
      <c r="B25" s="402" t="s">
        <v>740</v>
      </c>
      <c r="C25" s="451">
        <f>SUM(C26:C27)</f>
        <v>545172192.04999995</v>
      </c>
      <c r="D25" s="451">
        <f t="shared" ref="D25:E25" si="3">SUM(D26:D27)</f>
        <v>0</v>
      </c>
      <c r="E25" s="451">
        <f t="shared" si="3"/>
        <v>545172192.04999995</v>
      </c>
      <c r="I25" s="672"/>
      <c r="J25" s="672"/>
      <c r="K25" s="672"/>
    </row>
    <row r="26" spans="1:11">
      <c r="A26" s="449">
        <v>9.1</v>
      </c>
      <c r="B26" s="406" t="s">
        <v>741</v>
      </c>
      <c r="C26" s="450">
        <v>525289332.22999996</v>
      </c>
      <c r="D26" s="450">
        <v>0</v>
      </c>
      <c r="E26" s="450">
        <v>525289332.22999996</v>
      </c>
      <c r="I26" s="672"/>
      <c r="J26" s="672"/>
      <c r="K26" s="672"/>
    </row>
    <row r="27" spans="1:11">
      <c r="A27" s="449">
        <v>9.1999999999999993</v>
      </c>
      <c r="B27" s="406" t="s">
        <v>742</v>
      </c>
      <c r="C27" s="450">
        <v>19882859.82</v>
      </c>
      <c r="D27" s="450">
        <v>0</v>
      </c>
      <c r="E27" s="450">
        <v>19882859.82</v>
      </c>
      <c r="I27" s="672"/>
      <c r="J27" s="672"/>
      <c r="K27" s="672"/>
    </row>
    <row r="28" spans="1:11">
      <c r="A28" s="449">
        <v>10</v>
      </c>
      <c r="B28" s="402" t="s">
        <v>36</v>
      </c>
      <c r="C28" s="451">
        <f>SUM(C29:C30)</f>
        <v>322774431.72999996</v>
      </c>
      <c r="D28" s="451">
        <f t="shared" ref="D28:E28" si="4">SUM(D29:D30)</f>
        <v>322774431.72999996</v>
      </c>
      <c r="E28" s="451">
        <f t="shared" si="4"/>
        <v>0</v>
      </c>
      <c r="I28" s="672"/>
      <c r="J28" s="672"/>
      <c r="K28" s="672"/>
    </row>
    <row r="29" spans="1:11">
      <c r="A29" s="449">
        <v>10.1</v>
      </c>
      <c r="B29" s="406" t="s">
        <v>743</v>
      </c>
      <c r="C29" s="450">
        <v>27502089.170000002</v>
      </c>
      <c r="D29" s="450">
        <v>27502089.170000002</v>
      </c>
      <c r="E29" s="450">
        <v>0</v>
      </c>
      <c r="I29" s="672"/>
      <c r="J29" s="672"/>
      <c r="K29" s="672"/>
    </row>
    <row r="30" spans="1:11">
      <c r="A30" s="449">
        <v>10.199999999999999</v>
      </c>
      <c r="B30" s="406" t="s">
        <v>744</v>
      </c>
      <c r="C30" s="450">
        <v>295272342.55999994</v>
      </c>
      <c r="D30" s="450">
        <v>295272342.55999994</v>
      </c>
      <c r="E30" s="450">
        <v>0</v>
      </c>
      <c r="I30" s="672"/>
      <c r="J30" s="672"/>
      <c r="K30" s="672"/>
    </row>
    <row r="31" spans="1:11">
      <c r="A31" s="449">
        <v>11</v>
      </c>
      <c r="B31" s="402" t="s">
        <v>745</v>
      </c>
      <c r="C31" s="451">
        <f>SUM(C32:C33)</f>
        <v>2478727.2599999998</v>
      </c>
      <c r="D31" s="451">
        <f t="shared" ref="D31:E31" si="5">SUM(D32:D33)</f>
        <v>0</v>
      </c>
      <c r="E31" s="451">
        <f t="shared" si="5"/>
        <v>2478727.2599999998</v>
      </c>
      <c r="I31" s="672"/>
      <c r="J31" s="672"/>
      <c r="K31" s="672"/>
    </row>
    <row r="32" spans="1:11">
      <c r="A32" s="449">
        <v>11.1</v>
      </c>
      <c r="B32" s="406" t="s">
        <v>746</v>
      </c>
      <c r="C32" s="450">
        <v>0</v>
      </c>
      <c r="D32" s="450">
        <v>0</v>
      </c>
      <c r="E32" s="450">
        <v>0</v>
      </c>
      <c r="I32" s="672"/>
      <c r="J32" s="672"/>
      <c r="K32" s="672"/>
    </row>
    <row r="33" spans="1:11">
      <c r="A33" s="449">
        <v>11.2</v>
      </c>
      <c r="B33" s="406" t="s">
        <v>747</v>
      </c>
      <c r="C33" s="450">
        <v>2478727.2599999998</v>
      </c>
      <c r="D33" s="450">
        <v>0</v>
      </c>
      <c r="E33" s="450">
        <v>2478727.2599999998</v>
      </c>
      <c r="I33" s="672"/>
      <c r="J33" s="672"/>
      <c r="K33" s="672"/>
    </row>
    <row r="34" spans="1:11">
      <c r="A34" s="449">
        <v>13</v>
      </c>
      <c r="B34" s="402" t="s">
        <v>99</v>
      </c>
      <c r="C34" s="450">
        <v>556562905.69000006</v>
      </c>
      <c r="D34" s="450">
        <v>0</v>
      </c>
      <c r="E34" s="450">
        <v>556562905.69000006</v>
      </c>
      <c r="I34" s="672"/>
      <c r="J34" s="672"/>
      <c r="K34" s="672"/>
    </row>
    <row r="35" spans="1:11">
      <c r="A35" s="449">
        <v>13.1</v>
      </c>
      <c r="B35" s="407" t="s">
        <v>748</v>
      </c>
      <c r="C35" s="450">
        <v>283079186.71000004</v>
      </c>
      <c r="D35" s="450">
        <v>0</v>
      </c>
      <c r="E35" s="450">
        <v>283079186.71000004</v>
      </c>
      <c r="I35" s="672"/>
      <c r="J35" s="672"/>
      <c r="K35" s="672"/>
    </row>
    <row r="36" spans="1:11">
      <c r="A36" s="449">
        <v>13.2</v>
      </c>
      <c r="B36" s="407" t="s">
        <v>749</v>
      </c>
      <c r="C36" s="450">
        <v>0</v>
      </c>
      <c r="D36" s="450">
        <v>0</v>
      </c>
      <c r="E36" s="450">
        <v>0</v>
      </c>
      <c r="I36" s="672"/>
      <c r="J36" s="672"/>
      <c r="K36" s="672"/>
    </row>
    <row r="37" spans="1:11" ht="42" thickBot="1">
      <c r="A37" s="234"/>
      <c r="B37" s="235" t="s">
        <v>320</v>
      </c>
      <c r="C37" s="199">
        <f>SUM(C8,C12,C14,C15,C16,C20,C23,C24,C25,C28,C31,C34)</f>
        <v>27564566844.57999</v>
      </c>
      <c r="D37" s="199">
        <f t="shared" ref="D37:E37" si="6">SUM(D8,D12,D14,D15,D16,D20,D23,D24,D25,D28,D31,D34)</f>
        <v>327552136.81999993</v>
      </c>
      <c r="E37" s="199">
        <f t="shared" si="6"/>
        <v>27237014707.759991</v>
      </c>
      <c r="I37" s="672"/>
      <c r="J37" s="672"/>
      <c r="K37" s="672"/>
    </row>
    <row r="38" spans="1:11">
      <c r="A38"/>
      <c r="B38"/>
      <c r="C38"/>
      <c r="D38"/>
      <c r="E38"/>
    </row>
    <row r="39" spans="1:11">
      <c r="A39"/>
      <c r="B39"/>
      <c r="C39"/>
      <c r="D39"/>
      <c r="E39"/>
    </row>
    <row r="41" spans="1:11" s="2" customFormat="1">
      <c r="B41" s="36"/>
      <c r="F41"/>
      <c r="G41"/>
    </row>
    <row r="42" spans="1:11" s="2" customFormat="1">
      <c r="B42" s="37"/>
      <c r="F42"/>
      <c r="G42"/>
    </row>
    <row r="43" spans="1:11" s="2" customFormat="1">
      <c r="B43" s="36"/>
      <c r="F43"/>
      <c r="G43"/>
    </row>
    <row r="44" spans="1:11" s="2" customFormat="1">
      <c r="B44" s="36"/>
      <c r="F44"/>
      <c r="G44"/>
    </row>
    <row r="45" spans="1:11" s="2" customFormat="1">
      <c r="B45" s="36"/>
      <c r="F45"/>
      <c r="G45"/>
    </row>
    <row r="46" spans="1:11" s="2" customFormat="1">
      <c r="B46" s="36"/>
      <c r="F46"/>
      <c r="G46"/>
    </row>
    <row r="47" spans="1:11" s="2" customFormat="1">
      <c r="B47" s="36"/>
      <c r="F47"/>
      <c r="G47"/>
    </row>
    <row r="48" spans="1:11"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5" sqref="B5"/>
    </sheetView>
  </sheetViews>
  <sheetFormatPr defaultRowHeight="14.4" outlineLevelRow="1"/>
  <cols>
    <col min="1" max="1" width="9.5546875" style="2" bestFit="1" customWidth="1"/>
    <col min="2" max="2" width="114.21875" style="2"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7" t="s">
        <v>108</v>
      </c>
      <c r="B1" s="16" t="str">
        <f>Info!C2</f>
        <v>სს თიბისი ბანკი</v>
      </c>
    </row>
    <row r="2" spans="1:6" s="21" customFormat="1" ht="15.75" customHeight="1">
      <c r="A2" s="21" t="s">
        <v>109</v>
      </c>
      <c r="B2" s="336">
        <f>'1. key ratios'!B2</f>
        <v>45107</v>
      </c>
      <c r="C2"/>
      <c r="D2"/>
      <c r="E2"/>
      <c r="F2"/>
    </row>
    <row r="3" spans="1:6" s="21" customFormat="1" ht="15.75" customHeight="1">
      <c r="C3"/>
      <c r="D3"/>
      <c r="E3"/>
      <c r="F3"/>
    </row>
    <row r="4" spans="1:6" s="21" customFormat="1" ht="28.2" thickBot="1">
      <c r="A4" s="21" t="s">
        <v>256</v>
      </c>
      <c r="B4" s="139" t="s">
        <v>171</v>
      </c>
      <c r="C4" s="133" t="s">
        <v>87</v>
      </c>
      <c r="D4"/>
      <c r="E4"/>
      <c r="F4"/>
    </row>
    <row r="5" spans="1:6">
      <c r="A5" s="134">
        <v>1</v>
      </c>
      <c r="B5" s="135" t="s">
        <v>727</v>
      </c>
      <c r="C5" s="173">
        <f>'7. LI1'!E37</f>
        <v>27237014707.759991</v>
      </c>
    </row>
    <row r="6" spans="1:6" s="124" customFormat="1">
      <c r="A6" s="80">
        <v>2.1</v>
      </c>
      <c r="B6" s="141" t="s">
        <v>861</v>
      </c>
      <c r="C6" s="174">
        <v>3342165441.3259006</v>
      </c>
    </row>
    <row r="7" spans="1:6" s="4" customFormat="1" ht="27.6" outlineLevel="1">
      <c r="A7" s="140">
        <v>2.2000000000000002</v>
      </c>
      <c r="B7" s="136" t="s">
        <v>862</v>
      </c>
      <c r="C7" s="174">
        <v>4600553579.5890598</v>
      </c>
    </row>
    <row r="8" spans="1:6" s="4" customFormat="1" ht="27.6">
      <c r="A8" s="140">
        <v>3</v>
      </c>
      <c r="B8" s="137" t="s">
        <v>728</v>
      </c>
      <c r="C8" s="175">
        <f>SUM(C5:C7)</f>
        <v>35179733728.67495</v>
      </c>
    </row>
    <row r="9" spans="1:6" s="124" customFormat="1">
      <c r="A9" s="80">
        <v>4</v>
      </c>
      <c r="B9" s="144" t="s">
        <v>169</v>
      </c>
      <c r="C9" s="174">
        <v>0</v>
      </c>
    </row>
    <row r="10" spans="1:6" s="4" customFormat="1" ht="27.6" outlineLevel="1">
      <c r="A10" s="140">
        <v>5.0999999999999996</v>
      </c>
      <c r="B10" s="136" t="s">
        <v>175</v>
      </c>
      <c r="C10" s="174">
        <v>-1919095084.9141004</v>
      </c>
    </row>
    <row r="11" spans="1:6" s="4" customFormat="1" ht="27.6" outlineLevel="1">
      <c r="A11" s="140">
        <v>5.2</v>
      </c>
      <c r="B11" s="136" t="s">
        <v>176</v>
      </c>
      <c r="C11" s="174">
        <v>-4453014308.3854418</v>
      </c>
    </row>
    <row r="12" spans="1:6" s="4" customFormat="1">
      <c r="A12" s="140">
        <v>6</v>
      </c>
      <c r="B12" s="142" t="s">
        <v>438</v>
      </c>
      <c r="C12" s="174">
        <v>0</v>
      </c>
    </row>
    <row r="13" spans="1:6" s="4" customFormat="1" ht="15" thickBot="1">
      <c r="A13" s="143">
        <v>7</v>
      </c>
      <c r="B13" s="138" t="s">
        <v>170</v>
      </c>
      <c r="C13" s="176">
        <f>SUM(C8:C12)</f>
        <v>28807624335.375408</v>
      </c>
    </row>
    <row r="15" spans="1:6" ht="27.6">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N2RewxgJFlLeoPDFvYdou9InqJwouGwB8nYnPbjieiI=</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XZ0/DHQZkgDRTIeyHqWwSbWxDvdqMMBpVLcaMtAm6D8=</DigestValue>
    </Reference>
  </SignedInfo>
  <SignatureValue>KaFOVTvLV4A9PqbBcoUWt8pfcTU0K2C9Jb40NmMKYsbTGKTsz6SX2M40ly882w9w5a73e2nlqQs2
0HN6ove4hbUN80yAsNTROqqMBs9g+XZGl+pT6+2wqOQCdkh6EGMSS7o+i1WdxciUHWAIm3nXE7xH
1pqgPwcqFA5Xo8yrmAxosNaiYR31Sn1YEV/gj906xP/pSwuT8dJhNCSA/CDSKV19ZB7O9hT8anO5
JKVrbfN7Yc4w+R4dUjOGgBHMoZlVevH6A+GSZZxMy/odNXfHLuNvlJLDeh7tel/DGYIhuRQoAKKm
Om/KXvTWMiNeb+mT2e3SeWDlWsjF4O+kClUWAA==</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4FVzW5brVMD3oXawLCzbbDRqByZNUk5qayNYY2Tm5fQ=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Lz10mBSMSd2wOPzFl5RJQCjtB7grR1SB3ecg4SyN0AU=</DigestValue>
      </Reference>
      <Reference URI="/xl/styles.xml?ContentType=application/vnd.openxmlformats-officedocument.spreadsheetml.styles+xml">
        <DigestMethod Algorithm="http://www.w3.org/2001/04/xmlenc#sha256"/>
        <DigestValue>bC65+/fcn38bdZXeKrxAuLQDrYDaeNe+7ka0ye/Qm4s=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M4pow4UqjqtkCoLnWJ8TC+oFT07r1meWtoXsQWJNvqk=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6i1KMtuAI6gJp5KIF5c0ADNZuCXoEiXRn7e//a6gurg=</DigestValue>
      </Reference>
      <Reference URI="/xl/worksheets/sheet10.xml?ContentType=application/vnd.openxmlformats-officedocument.spreadsheetml.worksheet+xml">
        <DigestMethod Algorithm="http://www.w3.org/2001/04/xmlenc#sha256"/>
        <DigestValue>+ZWfIBXouLzY1SFXdZDW/FrHjYGbqK3+P7ZCbplkrzM=</DigestValue>
      </Reference>
      <Reference URI="/xl/worksheets/sheet11.xml?ContentType=application/vnd.openxmlformats-officedocument.spreadsheetml.worksheet+xml">
        <DigestMethod Algorithm="http://www.w3.org/2001/04/xmlenc#sha256"/>
        <DigestValue>wnESFzIunnWe9ie6qqQXgKw4kR2DMGKHN6iU+X6FW70=</DigestValue>
      </Reference>
      <Reference URI="/xl/worksheets/sheet12.xml?ContentType=application/vnd.openxmlformats-officedocument.spreadsheetml.worksheet+xml">
        <DigestMethod Algorithm="http://www.w3.org/2001/04/xmlenc#sha256"/>
        <DigestValue>zQWPXvbSz1+MMCLOFEt2SURlyc3yLP5NLjnfwAMbY0Q=</DigestValue>
      </Reference>
      <Reference URI="/xl/worksheets/sheet13.xml?ContentType=application/vnd.openxmlformats-officedocument.spreadsheetml.worksheet+xml">
        <DigestMethod Algorithm="http://www.w3.org/2001/04/xmlenc#sha256"/>
        <DigestValue>uLyc0g4srg3HFLZxY2ztFTy7vIHpHAE/YQNtT5yYKeM=</DigestValue>
      </Reference>
      <Reference URI="/xl/worksheets/sheet14.xml?ContentType=application/vnd.openxmlformats-officedocument.spreadsheetml.worksheet+xml">
        <DigestMethod Algorithm="http://www.w3.org/2001/04/xmlenc#sha256"/>
        <DigestValue>kvQsYK2t3HZofRMeBEywO/PjggAnE/k7Cmch3MWxqoc=</DigestValue>
      </Reference>
      <Reference URI="/xl/worksheets/sheet15.xml?ContentType=application/vnd.openxmlformats-officedocument.spreadsheetml.worksheet+xml">
        <DigestMethod Algorithm="http://www.w3.org/2001/04/xmlenc#sha256"/>
        <DigestValue>+aYBctpcDUWFKyZoSbe/ya/Dz1FzBfwfNUXVt/KDD5g=</DigestValue>
      </Reference>
      <Reference URI="/xl/worksheets/sheet16.xml?ContentType=application/vnd.openxmlformats-officedocument.spreadsheetml.worksheet+xml">
        <DigestMethod Algorithm="http://www.w3.org/2001/04/xmlenc#sha256"/>
        <DigestValue>OoeSUhtUa0P1CYAxeGQS00MU2OvPRvg+AeIQARntZLk=</DigestValue>
      </Reference>
      <Reference URI="/xl/worksheets/sheet17.xml?ContentType=application/vnd.openxmlformats-officedocument.spreadsheetml.worksheet+xml">
        <DigestMethod Algorithm="http://www.w3.org/2001/04/xmlenc#sha256"/>
        <DigestValue>86YtIYmjdGLLwUlM/PsF6pKYlpoG9ELpFZsNiOGMato=</DigestValue>
      </Reference>
      <Reference URI="/xl/worksheets/sheet18.xml?ContentType=application/vnd.openxmlformats-officedocument.spreadsheetml.worksheet+xml">
        <DigestMethod Algorithm="http://www.w3.org/2001/04/xmlenc#sha256"/>
        <DigestValue>FFC3MrMyTz7xP7+Q+4SaLtOm4dh+mAr8TelvYyNbOmY=</DigestValue>
      </Reference>
      <Reference URI="/xl/worksheets/sheet19.xml?ContentType=application/vnd.openxmlformats-officedocument.spreadsheetml.worksheet+xml">
        <DigestMethod Algorithm="http://www.w3.org/2001/04/xmlenc#sha256"/>
        <DigestValue>C7jTCcP02fhq7lQk2D4HasQNINqW/akpvgiFuxUW5+o=</DigestValue>
      </Reference>
      <Reference URI="/xl/worksheets/sheet2.xml?ContentType=application/vnd.openxmlformats-officedocument.spreadsheetml.worksheet+xml">
        <DigestMethod Algorithm="http://www.w3.org/2001/04/xmlenc#sha256"/>
        <DigestValue>+vrqxEf57++yscFgdPKtJWBd7mg8FX/mKVu4bvWgG5A=</DigestValue>
      </Reference>
      <Reference URI="/xl/worksheets/sheet20.xml?ContentType=application/vnd.openxmlformats-officedocument.spreadsheetml.worksheet+xml">
        <DigestMethod Algorithm="http://www.w3.org/2001/04/xmlenc#sha256"/>
        <DigestValue>DCVW18Gki4f9hihHdbBf4PZ/CAirPGG0hbyWphDRc+w=</DigestValue>
      </Reference>
      <Reference URI="/xl/worksheets/sheet21.xml?ContentType=application/vnd.openxmlformats-officedocument.spreadsheetml.worksheet+xml">
        <DigestMethod Algorithm="http://www.w3.org/2001/04/xmlenc#sha256"/>
        <DigestValue>D+ZNGbqUbDKKjcGFnKp+CA6Aqm8kL5rhaZR9GBNAy8A=</DigestValue>
      </Reference>
      <Reference URI="/xl/worksheets/sheet22.xml?ContentType=application/vnd.openxmlformats-officedocument.spreadsheetml.worksheet+xml">
        <DigestMethod Algorithm="http://www.w3.org/2001/04/xmlenc#sha256"/>
        <DigestValue>OEHk3gV3xnlfj59FdGe2YJgary9IrQPLVLYEGRMMj/4=</DigestValue>
      </Reference>
      <Reference URI="/xl/worksheets/sheet23.xml?ContentType=application/vnd.openxmlformats-officedocument.spreadsheetml.worksheet+xml">
        <DigestMethod Algorithm="http://www.w3.org/2001/04/xmlenc#sha256"/>
        <DigestValue>S0HLUpvsCkDwUp0oqT3VeEiA02p4fVE/RY8F3Zh5xNg=</DigestValue>
      </Reference>
      <Reference URI="/xl/worksheets/sheet24.xml?ContentType=application/vnd.openxmlformats-officedocument.spreadsheetml.worksheet+xml">
        <DigestMethod Algorithm="http://www.w3.org/2001/04/xmlenc#sha256"/>
        <DigestValue>uhbHYUBfbxvEOB+iFn2Y54d1Kjpw/YupxILUInv9rTI=</DigestValue>
      </Reference>
      <Reference URI="/xl/worksheets/sheet25.xml?ContentType=application/vnd.openxmlformats-officedocument.spreadsheetml.worksheet+xml">
        <DigestMethod Algorithm="http://www.w3.org/2001/04/xmlenc#sha256"/>
        <DigestValue>Etdc57SymCKN6lM4lnYTlrV6xgammzNQYRS9FFYtM+0=</DigestValue>
      </Reference>
      <Reference URI="/xl/worksheets/sheet26.xml?ContentType=application/vnd.openxmlformats-officedocument.spreadsheetml.worksheet+xml">
        <DigestMethod Algorithm="http://www.w3.org/2001/04/xmlenc#sha256"/>
        <DigestValue>M5Kp8POpoDeeUZRkwpqq4KhqtPPtwKJWjBRlq90wPPg=</DigestValue>
      </Reference>
      <Reference URI="/xl/worksheets/sheet27.xml?ContentType=application/vnd.openxmlformats-officedocument.spreadsheetml.worksheet+xml">
        <DigestMethod Algorithm="http://www.w3.org/2001/04/xmlenc#sha256"/>
        <DigestValue>p5sJVuOer92IH1Kj4CL1Jh2js94AKFcp7pJg/Y6pY74=</DigestValue>
      </Reference>
      <Reference URI="/xl/worksheets/sheet28.xml?ContentType=application/vnd.openxmlformats-officedocument.spreadsheetml.worksheet+xml">
        <DigestMethod Algorithm="http://www.w3.org/2001/04/xmlenc#sha256"/>
        <DigestValue>wnZNcbqUq4sQ5cmziPkaIJAqBBOAmI+NMaJCfL3K30A=</DigestValue>
      </Reference>
      <Reference URI="/xl/worksheets/sheet29.xml?ContentType=application/vnd.openxmlformats-officedocument.spreadsheetml.worksheet+xml">
        <DigestMethod Algorithm="http://www.w3.org/2001/04/xmlenc#sha256"/>
        <DigestValue>CvZ7dT+FMb2lLzu8/jRMphoGZFhlfAiGfq02xHcPJFM=</DigestValue>
      </Reference>
      <Reference URI="/xl/worksheets/sheet3.xml?ContentType=application/vnd.openxmlformats-officedocument.spreadsheetml.worksheet+xml">
        <DigestMethod Algorithm="http://www.w3.org/2001/04/xmlenc#sha256"/>
        <DigestValue>SSCw5S/wZssPLSIeV2Ui8ULKsB/ZSl7qtqhVlguzGjk=</DigestValue>
      </Reference>
      <Reference URI="/xl/worksheets/sheet30.xml?ContentType=application/vnd.openxmlformats-officedocument.spreadsheetml.worksheet+xml">
        <DigestMethod Algorithm="http://www.w3.org/2001/04/xmlenc#sha256"/>
        <DigestValue>jg12g45xgzeH2j/cl1ZC3jEFQHIW4BwJb+z32AHwvek=</DigestValue>
      </Reference>
      <Reference URI="/xl/worksheets/sheet4.xml?ContentType=application/vnd.openxmlformats-officedocument.spreadsheetml.worksheet+xml">
        <DigestMethod Algorithm="http://www.w3.org/2001/04/xmlenc#sha256"/>
        <DigestValue>dQepsl361rmffO7jFC6rGsMk9dwWjgE0UdybF1E3RJw=</DigestValue>
      </Reference>
      <Reference URI="/xl/worksheets/sheet5.xml?ContentType=application/vnd.openxmlformats-officedocument.spreadsheetml.worksheet+xml">
        <DigestMethod Algorithm="http://www.w3.org/2001/04/xmlenc#sha256"/>
        <DigestValue>o8IGYNip35zntVrtYmqzQ31+jrf0n44UmvhfC7DNJ5I=</DigestValue>
      </Reference>
      <Reference URI="/xl/worksheets/sheet6.xml?ContentType=application/vnd.openxmlformats-officedocument.spreadsheetml.worksheet+xml">
        <DigestMethod Algorithm="http://www.w3.org/2001/04/xmlenc#sha256"/>
        <DigestValue>CgYd2gC4t/eVDd9H0dB2vSmbyVJ2bjr/rT3U9V7ZaZs=</DigestValue>
      </Reference>
      <Reference URI="/xl/worksheets/sheet7.xml?ContentType=application/vnd.openxmlformats-officedocument.spreadsheetml.worksheet+xml">
        <DigestMethod Algorithm="http://www.w3.org/2001/04/xmlenc#sha256"/>
        <DigestValue>+8vdRnLKhiTMJyt1c/hjrYr2jt3tiCtKRP9WwqG7BfY=</DigestValue>
      </Reference>
      <Reference URI="/xl/worksheets/sheet8.xml?ContentType=application/vnd.openxmlformats-officedocument.spreadsheetml.worksheet+xml">
        <DigestMethod Algorithm="http://www.w3.org/2001/04/xmlenc#sha256"/>
        <DigestValue>n0k5ViUlgYMVaKQfprPJ0GI2VPdx3MES9nA8pHvT1LI=</DigestValue>
      </Reference>
      <Reference URI="/xl/worksheets/sheet9.xml?ContentType=application/vnd.openxmlformats-officedocument.spreadsheetml.worksheet+xml">
        <DigestMethod Algorithm="http://www.w3.org/2001/04/xmlenc#sha256"/>
        <DigestValue>v1A1Dm7AAmGN1QoVbmnct56K9abo1msY4wq1nO3pJg8=</DigestValue>
      </Reference>
    </Manifest>
    <SignatureProperties>
      <SignatureProperty Id="idSignatureTime" Target="#idPackageSignature">
        <mdssi:SignatureTime xmlns:mdssi="http://schemas.openxmlformats.org/package/2006/digital-signature">
          <mdssi:Format>YYYY-MM-DDThh:mm:ssTZD</mdssi:Format>
          <mdssi:Value>2024-01-23T14:42:25Z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2024-01-23T14:42:25Z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DADuCOUjRda/Diamc3IAQY9dUKmKjlAmnb05IlfQl5Q=</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mlje84hLzrzDOtaU2wLehhfRkbYhe4znrQ6zQfshwEc=</DigestValue>
    </Reference>
  </SignedInfo>
  <SignatureValue>E2DSETGeQKNGOPw2NE0iV7uqd2U6iXkKvHGkJiMUqzQKcZu0zumxazx8Hdn0DCTdAAssmIDmFm0H
i9LyT2wGKyuKysekWl79bxYNB4Qt+avJjBsAaAMohBrxAUeaYXLCJLsNIsprJqbVIq/HWsqoTWXS
j2n0S6vSVNsUn9qb+9TEXgxFc86dzNFpx6NuVBNXsRj3nU5S1JjtG9wgGcA49Z16LFk+C+mh3aRl
Z6VYkIPJZN08kccSP4JbD48Wo5+9s+MMBtl/Vmh8iIQq5FsfZ0xdR2DycW88RpiU7l2j1KmkfIzi
WXixJcEJmQ6JOXJ6j2bmnTTnwvtBtLWYTIaAwA==</SignatureValue>
  <KeyInfo>
    <X509Data>
      <X509Certificate>MIIGPjCCBSagAwIBAgIKK9kZwAADAAI5NjANBgkqhkiG9w0BAQsFADBKMRIwEAYKCZImiZPyLGQBGRYCZ2UxEzARBgoJkiaJk/IsZAEZFgNuYmcxHzAdBgNVBAMTFk5CRyBDbGFzcyAyIElOVCBTdWIgQ0EwHhcNMjMwNzExMDc0NDM0WhcNMjUwNzEwMDc0NDM0WjA8MRUwEwYDVQQKEwxKU0MgVEJDIEJBTksxIzAhBgNVBAMTGkJUQiAtIFZsYWRpbWVyIEtvY2hpc2h2aWxpMIIBIjANBgkqhkiG9w0BAQEFAAOCAQ8AMIIBCgKCAQEA3bSCUNeZF+3AOXq3xUOISiEmkwO2uHKeoVbAqgokAubPFsioOok2h9rIEiWBIdutbG7t+bUUIgvSH+uf+NyFgLmI2cC4hlAvIPClbUVmG5nfg/kbYn7MbRytJqbKAc+EZlX6Nx8d/OC+pOifb2SCWWXWp3o5O+ITFnSoM1YEGAwd+TENx4GTiIS5k+Cxf5AD1kYSB/uNL3+GSFmm5SsizTjvqGcCzYuPywgr94mj4X/FNwNGPx+yzoSixovy2NP3CCYooaZxAcafM6IvIU11GJEgTa1HcoiMwsHvtgMaWV5XSpfZ77nTuKsBEV6CxiVrvBZVuStz+PapHdfCBbwodQIDAQABo4IDMjCCAy4wPAYJKwYBBAGCNxUHBC8wLQYlKwYBBAGCNxUI5rJgg431RIaBmQmDuKFKg76EcQSDxJEzhIOIXQIBZAIBIzAdBgNVHSUEFjAUBggrBgEFBQcDAgYIKwYBBQUHAwQwCwYDVR0PBAQDAgeAMCcGCSsGAQQBgjcVCgQaMBgwCgYIKwYBBQUHAwIwCgYIKwYBBQUHAwQwHQYDVR0OBBYEFPZltTUrpTK10CulANkSv9hQ5xf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pM2JYNurHxj+gaHM1x9oQ8ux8O/S/6isxz855TqU0hM5q24bDtOPED7qQtE0Fnkt1lrPlanZHPKwIb6EtIfnM5MVqqGx+/gqRUTDIr1SOVfUOcQbdM9GDBuNl1Z6EEnDulgD0VZ6C8c/2j96yjVVq+ncHe/Ci8nTLb+cQAOGsk9q4xMcC3EgbBwFBlhbXo6rTsBOuOAEgi3g9sucfJaTZGhRLZmSxcXzK77Bc7cOFOLp9TGiR6KhlkIXGPjUgRSbD+8tXnZwXiiRkQiBWftWnIgZsxpymnUxdmr3HHCUvv+dUDuDcMZ9jk+kWlq983sM4w4ax7jlntEQY7rS7iY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4FVzW5brVMD3oXawLCzbbDRqByZNUk5qayNYY2Tm5fQ=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Lz10mBSMSd2wOPzFl5RJQCjtB7grR1SB3ecg4SyN0AU=</DigestValue>
      </Reference>
      <Reference URI="/xl/styles.xml?ContentType=application/vnd.openxmlformats-officedocument.spreadsheetml.styles+xml">
        <DigestMethod Algorithm="http://www.w3.org/2001/04/xmlenc#sha256"/>
        <DigestValue>bC65+/fcn38bdZXeKrxAuLQDrYDaeNe+7ka0ye/Qm4s=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M4pow4UqjqtkCoLnWJ8TC+oFT07r1meWtoXsQWJNvqk=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6i1KMtuAI6gJp5KIF5c0ADNZuCXoEiXRn7e//a6gurg=</DigestValue>
      </Reference>
      <Reference URI="/xl/worksheets/sheet10.xml?ContentType=application/vnd.openxmlformats-officedocument.spreadsheetml.worksheet+xml">
        <DigestMethod Algorithm="http://www.w3.org/2001/04/xmlenc#sha256"/>
        <DigestValue>+ZWfIBXouLzY1SFXdZDW/FrHjYGbqK3+P7ZCbplkrzM=</DigestValue>
      </Reference>
      <Reference URI="/xl/worksheets/sheet11.xml?ContentType=application/vnd.openxmlformats-officedocument.spreadsheetml.worksheet+xml">
        <DigestMethod Algorithm="http://www.w3.org/2001/04/xmlenc#sha256"/>
        <DigestValue>wnESFzIunnWe9ie6qqQXgKw4kR2DMGKHN6iU+X6FW70=</DigestValue>
      </Reference>
      <Reference URI="/xl/worksheets/sheet12.xml?ContentType=application/vnd.openxmlformats-officedocument.spreadsheetml.worksheet+xml">
        <DigestMethod Algorithm="http://www.w3.org/2001/04/xmlenc#sha256"/>
        <DigestValue>zQWPXvbSz1+MMCLOFEt2SURlyc3yLP5NLjnfwAMbY0Q=</DigestValue>
      </Reference>
      <Reference URI="/xl/worksheets/sheet13.xml?ContentType=application/vnd.openxmlformats-officedocument.spreadsheetml.worksheet+xml">
        <DigestMethod Algorithm="http://www.w3.org/2001/04/xmlenc#sha256"/>
        <DigestValue>uLyc0g4srg3HFLZxY2ztFTy7vIHpHAE/YQNtT5yYKeM=</DigestValue>
      </Reference>
      <Reference URI="/xl/worksheets/sheet14.xml?ContentType=application/vnd.openxmlformats-officedocument.spreadsheetml.worksheet+xml">
        <DigestMethod Algorithm="http://www.w3.org/2001/04/xmlenc#sha256"/>
        <DigestValue>kvQsYK2t3HZofRMeBEywO/PjggAnE/k7Cmch3MWxqoc=</DigestValue>
      </Reference>
      <Reference URI="/xl/worksheets/sheet15.xml?ContentType=application/vnd.openxmlformats-officedocument.spreadsheetml.worksheet+xml">
        <DigestMethod Algorithm="http://www.w3.org/2001/04/xmlenc#sha256"/>
        <DigestValue>+aYBctpcDUWFKyZoSbe/ya/Dz1FzBfwfNUXVt/KDD5g=</DigestValue>
      </Reference>
      <Reference URI="/xl/worksheets/sheet16.xml?ContentType=application/vnd.openxmlformats-officedocument.spreadsheetml.worksheet+xml">
        <DigestMethod Algorithm="http://www.w3.org/2001/04/xmlenc#sha256"/>
        <DigestValue>OoeSUhtUa0P1CYAxeGQS00MU2OvPRvg+AeIQARntZLk=</DigestValue>
      </Reference>
      <Reference URI="/xl/worksheets/sheet17.xml?ContentType=application/vnd.openxmlformats-officedocument.spreadsheetml.worksheet+xml">
        <DigestMethod Algorithm="http://www.w3.org/2001/04/xmlenc#sha256"/>
        <DigestValue>86YtIYmjdGLLwUlM/PsF6pKYlpoG9ELpFZsNiOGMato=</DigestValue>
      </Reference>
      <Reference URI="/xl/worksheets/sheet18.xml?ContentType=application/vnd.openxmlformats-officedocument.spreadsheetml.worksheet+xml">
        <DigestMethod Algorithm="http://www.w3.org/2001/04/xmlenc#sha256"/>
        <DigestValue>FFC3MrMyTz7xP7+Q+4SaLtOm4dh+mAr8TelvYyNbOmY=</DigestValue>
      </Reference>
      <Reference URI="/xl/worksheets/sheet19.xml?ContentType=application/vnd.openxmlformats-officedocument.spreadsheetml.worksheet+xml">
        <DigestMethod Algorithm="http://www.w3.org/2001/04/xmlenc#sha256"/>
        <DigestValue>C7jTCcP02fhq7lQk2D4HasQNINqW/akpvgiFuxUW5+o=</DigestValue>
      </Reference>
      <Reference URI="/xl/worksheets/sheet2.xml?ContentType=application/vnd.openxmlformats-officedocument.spreadsheetml.worksheet+xml">
        <DigestMethod Algorithm="http://www.w3.org/2001/04/xmlenc#sha256"/>
        <DigestValue>+vrqxEf57++yscFgdPKtJWBd7mg8FX/mKVu4bvWgG5A=</DigestValue>
      </Reference>
      <Reference URI="/xl/worksheets/sheet20.xml?ContentType=application/vnd.openxmlformats-officedocument.spreadsheetml.worksheet+xml">
        <DigestMethod Algorithm="http://www.w3.org/2001/04/xmlenc#sha256"/>
        <DigestValue>DCVW18Gki4f9hihHdbBf4PZ/CAirPGG0hbyWphDRc+w=</DigestValue>
      </Reference>
      <Reference URI="/xl/worksheets/sheet21.xml?ContentType=application/vnd.openxmlformats-officedocument.spreadsheetml.worksheet+xml">
        <DigestMethod Algorithm="http://www.w3.org/2001/04/xmlenc#sha256"/>
        <DigestValue>D+ZNGbqUbDKKjcGFnKp+CA6Aqm8kL5rhaZR9GBNAy8A=</DigestValue>
      </Reference>
      <Reference URI="/xl/worksheets/sheet22.xml?ContentType=application/vnd.openxmlformats-officedocument.spreadsheetml.worksheet+xml">
        <DigestMethod Algorithm="http://www.w3.org/2001/04/xmlenc#sha256"/>
        <DigestValue>OEHk3gV3xnlfj59FdGe2YJgary9IrQPLVLYEGRMMj/4=</DigestValue>
      </Reference>
      <Reference URI="/xl/worksheets/sheet23.xml?ContentType=application/vnd.openxmlformats-officedocument.spreadsheetml.worksheet+xml">
        <DigestMethod Algorithm="http://www.w3.org/2001/04/xmlenc#sha256"/>
        <DigestValue>S0HLUpvsCkDwUp0oqT3VeEiA02p4fVE/RY8F3Zh5xNg=</DigestValue>
      </Reference>
      <Reference URI="/xl/worksheets/sheet24.xml?ContentType=application/vnd.openxmlformats-officedocument.spreadsheetml.worksheet+xml">
        <DigestMethod Algorithm="http://www.w3.org/2001/04/xmlenc#sha256"/>
        <DigestValue>uhbHYUBfbxvEOB+iFn2Y54d1Kjpw/YupxILUInv9rTI=</DigestValue>
      </Reference>
      <Reference URI="/xl/worksheets/sheet25.xml?ContentType=application/vnd.openxmlformats-officedocument.spreadsheetml.worksheet+xml">
        <DigestMethod Algorithm="http://www.w3.org/2001/04/xmlenc#sha256"/>
        <DigestValue>Etdc57SymCKN6lM4lnYTlrV6xgammzNQYRS9FFYtM+0=</DigestValue>
      </Reference>
      <Reference URI="/xl/worksheets/sheet26.xml?ContentType=application/vnd.openxmlformats-officedocument.spreadsheetml.worksheet+xml">
        <DigestMethod Algorithm="http://www.w3.org/2001/04/xmlenc#sha256"/>
        <DigestValue>M5Kp8POpoDeeUZRkwpqq4KhqtPPtwKJWjBRlq90wPPg=</DigestValue>
      </Reference>
      <Reference URI="/xl/worksheets/sheet27.xml?ContentType=application/vnd.openxmlformats-officedocument.spreadsheetml.worksheet+xml">
        <DigestMethod Algorithm="http://www.w3.org/2001/04/xmlenc#sha256"/>
        <DigestValue>p5sJVuOer92IH1Kj4CL1Jh2js94AKFcp7pJg/Y6pY74=</DigestValue>
      </Reference>
      <Reference URI="/xl/worksheets/sheet28.xml?ContentType=application/vnd.openxmlformats-officedocument.spreadsheetml.worksheet+xml">
        <DigestMethod Algorithm="http://www.w3.org/2001/04/xmlenc#sha256"/>
        <DigestValue>wnZNcbqUq4sQ5cmziPkaIJAqBBOAmI+NMaJCfL3K30A=</DigestValue>
      </Reference>
      <Reference URI="/xl/worksheets/sheet29.xml?ContentType=application/vnd.openxmlformats-officedocument.spreadsheetml.worksheet+xml">
        <DigestMethod Algorithm="http://www.w3.org/2001/04/xmlenc#sha256"/>
        <DigestValue>CvZ7dT+FMb2lLzu8/jRMphoGZFhlfAiGfq02xHcPJFM=</DigestValue>
      </Reference>
      <Reference URI="/xl/worksheets/sheet3.xml?ContentType=application/vnd.openxmlformats-officedocument.spreadsheetml.worksheet+xml">
        <DigestMethod Algorithm="http://www.w3.org/2001/04/xmlenc#sha256"/>
        <DigestValue>SSCw5S/wZssPLSIeV2Ui8ULKsB/ZSl7qtqhVlguzGjk=</DigestValue>
      </Reference>
      <Reference URI="/xl/worksheets/sheet30.xml?ContentType=application/vnd.openxmlformats-officedocument.spreadsheetml.worksheet+xml">
        <DigestMethod Algorithm="http://www.w3.org/2001/04/xmlenc#sha256"/>
        <DigestValue>jg12g45xgzeH2j/cl1ZC3jEFQHIW4BwJb+z32AHwvek=</DigestValue>
      </Reference>
      <Reference URI="/xl/worksheets/sheet4.xml?ContentType=application/vnd.openxmlformats-officedocument.spreadsheetml.worksheet+xml">
        <DigestMethod Algorithm="http://www.w3.org/2001/04/xmlenc#sha256"/>
        <DigestValue>dQepsl361rmffO7jFC6rGsMk9dwWjgE0UdybF1E3RJw=</DigestValue>
      </Reference>
      <Reference URI="/xl/worksheets/sheet5.xml?ContentType=application/vnd.openxmlformats-officedocument.spreadsheetml.worksheet+xml">
        <DigestMethod Algorithm="http://www.w3.org/2001/04/xmlenc#sha256"/>
        <DigestValue>o8IGYNip35zntVrtYmqzQ31+jrf0n44UmvhfC7DNJ5I=</DigestValue>
      </Reference>
      <Reference URI="/xl/worksheets/sheet6.xml?ContentType=application/vnd.openxmlformats-officedocument.spreadsheetml.worksheet+xml">
        <DigestMethod Algorithm="http://www.w3.org/2001/04/xmlenc#sha256"/>
        <DigestValue>CgYd2gC4t/eVDd9H0dB2vSmbyVJ2bjr/rT3U9V7ZaZs=</DigestValue>
      </Reference>
      <Reference URI="/xl/worksheets/sheet7.xml?ContentType=application/vnd.openxmlformats-officedocument.spreadsheetml.worksheet+xml">
        <DigestMethod Algorithm="http://www.w3.org/2001/04/xmlenc#sha256"/>
        <DigestValue>+8vdRnLKhiTMJyt1c/hjrYr2jt3tiCtKRP9WwqG7BfY=</DigestValue>
      </Reference>
      <Reference URI="/xl/worksheets/sheet8.xml?ContentType=application/vnd.openxmlformats-officedocument.spreadsheetml.worksheet+xml">
        <DigestMethod Algorithm="http://www.w3.org/2001/04/xmlenc#sha256"/>
        <DigestValue>n0k5ViUlgYMVaKQfprPJ0GI2VPdx3MES9nA8pHvT1LI=</DigestValue>
      </Reference>
      <Reference URI="/xl/worksheets/sheet9.xml?ContentType=application/vnd.openxmlformats-officedocument.spreadsheetml.worksheet+xml">
        <DigestMethod Algorithm="http://www.w3.org/2001/04/xmlenc#sha256"/>
        <DigestValue>v1A1Dm7AAmGN1QoVbmnct56K9abo1msY4wq1nO3pJg8=</DigestValue>
      </Reference>
    </Manifest>
    <SignatureProperties>
      <SignatureProperty Id="idSignatureTime" Target="#idPackageSignature">
        <mdssi:SignatureTime xmlns:mdssi="http://schemas.openxmlformats.org/package/2006/digital-signature">
          <mdssi:Format>YYYY-MM-DDThh:mm:ssTZD</mdssi:Format>
          <mdssi:Value>2024-01-23T14:47:43Z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2024-01-23T14:47:43Z</xd:SigningTime>
          <xd:SigningCertificate>
            <xd:Cert>
              <xd:CertDigest>
                <DigestMethod Algorithm="http://www.w3.org/2001/04/xmlenc#sha256"/>
                <DigestValue>YaUMn4B27ovw0mUbvOo97fR6yyrtMbi+yALjyxBAKcc=</DigestValue>
              </xd:CertDigest>
              <xd:IssuerSerial>
                <X509IssuerName>CN=NBG Class 2 INT Sub CA, DC=nbg, DC=ge</X509IssuerName>
                <X509SerialNumber>207066557710449078581558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3.xml><?xml version="1.0" encoding="utf-8"?>
<ct:contentTypeSchema xmlns:ct="http://schemas.microsoft.com/office/2006/metadata/contentType" xmlns:ma="http://schemas.microsoft.com/office/2006/metadata/properties/metaAttributes" ct:_="" ma:_="" ma:contentTypeName="Document" ma:contentTypeID="0x010100745328034826CD4882477D0D5A9E055F" ma:contentTypeVersion="10" ma:contentTypeDescription="Create a new document." ma:contentTypeScope="" ma:versionID="51181da21e017ca835e05032958730c0">
  <xsd:schema xmlns:xsd="http://www.w3.org/2001/XMLSchema" xmlns:xs="http://www.w3.org/2001/XMLSchema" xmlns:p="http://schemas.microsoft.com/office/2006/metadata/properties" xmlns:ns2="ec3469e5-aab8-4975-9fe1-62e62bd0dd80" xmlns:ns3="65220a8a-aa18-4551-bd81-99025109b754" targetNamespace="http://schemas.microsoft.com/office/2006/metadata/properties" ma:root="true" ma:fieldsID="7f4dad0ac038054926c4c4faeef440b1" ns2:_="" ns3:_="">
    <xsd:import namespace="ec3469e5-aab8-4975-9fe1-62e62bd0dd80"/>
    <xsd:import namespace="65220a8a-aa18-4551-bd81-99025109b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3469e5-aab8-4975-9fe1-62e62bd0dd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0aa51f3-13c3-4d78-a57d-c6bfcd83b4e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20a8a-aa18-4551-bd81-99025109b75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de044b6-cd12-4987-b6c5-ac9b7f9e1c1d}" ma:internalName="TaxCatchAll" ma:showField="CatchAllData" ma:web="65220a8a-aa18-4551-bd81-99025109b7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B775D82A-1338-4491-8068-7F26D6F1B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3469e5-aab8-4975-9fe1-62e62bd0dd80"/>
    <ds:schemaRef ds:uri="65220a8a-aa18-4551-bd81-99025109b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55846F-E6AA-4FED-AEDA-73797259D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2024-01-23T09:32:49Z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