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defaultThemeVersion="124226"/>
  <xr:revisionPtr revIDLastSave="0" documentId="13_ncr:201_{EAB1B71F-CFAF-4032-BAEC-60CFE8F2FDC2}" xr6:coauthVersionLast="47" xr6:coauthVersionMax="47" xr10:uidLastSave="{00000000-0000-0000-0000-000000000000}"/>
  <bookViews>
    <workbookView xWindow="-120" yWindow="-120" windowWidth="29040" windowHeight="15720" tabRatio="919" firstSheet="7" activeTab="10"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 name="16. NSFR" sheetId="80" r:id="rId19"/>
    <sheet name=" 17. Residual Maturity" sheetId="95" r:id="rId20"/>
    <sheet name="18. Assets by Exposure classes" sheetId="96" r:id="rId21"/>
    <sheet name="19. Assets by Risk Sectors" sheetId="97" r:id="rId22"/>
    <sheet name="20. Reserves" sheetId="98" r:id="rId23"/>
    <sheet name="21. NPL" sheetId="99" r:id="rId24"/>
    <sheet name="22. Quality" sheetId="100" r:id="rId25"/>
    <sheet name="23. LTV" sheetId="101" r:id="rId26"/>
    <sheet name="24. Risk Sector" sheetId="102" r:id="rId27"/>
    <sheet name="25. Collateral" sheetId="103" r:id="rId28"/>
    <sheet name="26. Retail Products" sheetId="104" r:id="rId29"/>
    <sheet name="Instruction" sheetId="90" r:id="rId30"/>
  </sheets>
  <externalReferences>
    <externalReference r:id="rId31"/>
    <externalReference r:id="rId32"/>
    <externalReference r:id="rId33"/>
  </externalReferences>
  <definedNames>
    <definedName name="_cur1">'[1]Appl (2)'!$F$2:$F$7200</definedName>
    <definedName name="_cur2">'[1]Appl (2)'!$H$2:$H$7200</definedName>
    <definedName name="_xlnm._FilterDatabase" localSheetId="29" hidden="1">Instruction!$A$106:$C$110</definedName>
    <definedName name="_sum1">'[1]Appl (2)'!$E$2:$E$7200</definedName>
    <definedName name="_sum2">'[1]Appl (2)'!$G$2:$G$7200</definedName>
    <definedName name="ACC_BALACC" localSheetId="19">#REF!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10">#REF!</definedName>
    <definedName name="ACC_BALACC">#REF!</definedName>
    <definedName name="ACC_CRS" localSheetId="19">#REF!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10">#REF!</definedName>
    <definedName name="ACC_CRS">#REF!</definedName>
    <definedName name="ACC_DBS" localSheetId="19">#REF!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10">#REF!</definedName>
    <definedName name="ACC_DBS">#REF!</definedName>
    <definedName name="ACC_ISO" localSheetId="19">#REF!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10">#REF!</definedName>
    <definedName name="ACC_ISO">#REF!</definedName>
    <definedName name="ACC_SALDO" localSheetId="19">#REF!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10">#REF!</definedName>
    <definedName name="ACC_SALDO">#REF!</definedName>
    <definedName name="BS_BALACC" localSheetId="19">#REF!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10">#REF!</definedName>
    <definedName name="BS_BALACC">#REF!</definedName>
    <definedName name="BS_BALANCE" localSheetId="19">#REF!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10">#REF!</definedName>
    <definedName name="BS_BALANCE">#REF!</definedName>
    <definedName name="BS_CR" localSheetId="19">#REF!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10">#REF!</definedName>
    <definedName name="BS_CR">#REF!</definedName>
    <definedName name="BS_CR_EQU" localSheetId="19">#REF!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10">#REF!</definedName>
    <definedName name="BS_CR_EQU">#REF!</definedName>
    <definedName name="BS_DB" localSheetId="19">#REF!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10">#REF!</definedName>
    <definedName name="BS_DB">#REF!</definedName>
    <definedName name="BS_DB_EQU" localSheetId="19">#REF!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10">#REF!</definedName>
    <definedName name="BS_DB_EQU">#REF!</definedName>
    <definedName name="BS_DT" localSheetId="19">#REF!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10">#REF!</definedName>
    <definedName name="BS_DT">#REF!</definedName>
    <definedName name="BS_ISO" localSheetId="19">#REF!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10">#REF!</definedName>
    <definedName name="BS_ISO">#REF!</definedName>
    <definedName name="CurrentDate" localSheetId="19">#REF!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4" i="97" l="1"/>
  <c r="E34" i="97"/>
  <c r="F34" i="97"/>
  <c r="G34" i="97"/>
  <c r="C34" i="97"/>
  <c r="C5" i="6" l="1"/>
  <c r="D5" i="6"/>
  <c r="E5" i="6"/>
  <c r="F5" i="6"/>
  <c r="G5" i="6"/>
  <c r="C26" i="79" l="1"/>
  <c r="C22" i="74"/>
  <c r="C22" i="95"/>
  <c r="H21" i="95"/>
  <c r="B1" i="94" l="1"/>
  <c r="B1" i="93"/>
  <c r="B1" i="92"/>
  <c r="B1" i="104" l="1"/>
  <c r="B1" i="103"/>
  <c r="B1" i="102"/>
  <c r="B1" i="101"/>
  <c r="B1" i="100"/>
  <c r="B1" i="99"/>
  <c r="B1" i="98"/>
  <c r="B1" i="97"/>
  <c r="B1" i="96"/>
  <c r="B1" i="95"/>
  <c r="C10" i="99" l="1"/>
  <c r="C18" i="99" s="1"/>
  <c r="H7" i="97"/>
  <c r="H8" i="97"/>
  <c r="H9" i="97"/>
  <c r="H10" i="97"/>
  <c r="H11" i="97"/>
  <c r="H12" i="97"/>
  <c r="H13" i="97"/>
  <c r="H14" i="97"/>
  <c r="H15" i="97"/>
  <c r="H16" i="97"/>
  <c r="H17" i="97"/>
  <c r="H18" i="97"/>
  <c r="H19" i="97"/>
  <c r="H20" i="97"/>
  <c r="H21" i="97"/>
  <c r="H22" i="97"/>
  <c r="H23" i="97"/>
  <c r="H24" i="97"/>
  <c r="H25" i="97"/>
  <c r="H26" i="97"/>
  <c r="H27" i="97"/>
  <c r="H28" i="97"/>
  <c r="H29" i="97"/>
  <c r="H30" i="97"/>
  <c r="H31" i="97"/>
  <c r="H32" i="97"/>
  <c r="H33" i="97"/>
  <c r="H7" i="96"/>
  <c r="H8" i="96"/>
  <c r="H9" i="96"/>
  <c r="H10" i="96"/>
  <c r="H11" i="96"/>
  <c r="H12" i="96"/>
  <c r="H13" i="96"/>
  <c r="H14" i="96"/>
  <c r="H15" i="96"/>
  <c r="H16" i="96"/>
  <c r="H17" i="96"/>
  <c r="H18" i="96"/>
  <c r="H19" i="96"/>
  <c r="H20" i="96"/>
  <c r="H23" i="96"/>
  <c r="H8" i="95"/>
  <c r="H9" i="95"/>
  <c r="H10" i="95"/>
  <c r="H11" i="95"/>
  <c r="H12" i="95"/>
  <c r="H13" i="95"/>
  <c r="H14" i="95"/>
  <c r="H15" i="95"/>
  <c r="H16" i="95"/>
  <c r="H17" i="95"/>
  <c r="H18" i="95"/>
  <c r="H19" i="95"/>
  <c r="H20" i="95"/>
  <c r="D22" i="95"/>
  <c r="E22" i="95"/>
  <c r="F22" i="95"/>
  <c r="G22" i="95"/>
  <c r="H34" i="97" l="1"/>
  <c r="H21" i="96"/>
  <c r="H22" i="95"/>
  <c r="C62" i="69"/>
  <c r="C58" i="69"/>
  <c r="C46" i="69"/>
  <c r="C40" i="69"/>
  <c r="C29" i="69"/>
  <c r="C26" i="69"/>
  <c r="C23" i="69"/>
  <c r="C18" i="69"/>
  <c r="C14" i="69"/>
  <c r="C6" i="69"/>
  <c r="D8" i="72"/>
  <c r="E8" i="72"/>
  <c r="D16" i="72"/>
  <c r="E16" i="72"/>
  <c r="D20" i="72"/>
  <c r="E20" i="72"/>
  <c r="D25" i="72"/>
  <c r="E25" i="72"/>
  <c r="D28" i="72"/>
  <c r="E28" i="72"/>
  <c r="D31" i="72"/>
  <c r="E31" i="72"/>
  <c r="C31" i="72"/>
  <c r="C28" i="72"/>
  <c r="C25" i="72"/>
  <c r="C20" i="72"/>
  <c r="C16" i="72"/>
  <c r="C8" i="72"/>
  <c r="C67" i="69" l="1"/>
  <c r="C35" i="69"/>
  <c r="C52" i="69"/>
  <c r="E37" i="72"/>
  <c r="D37" i="72"/>
  <c r="C37" i="72"/>
  <c r="H43" i="94"/>
  <c r="E43" i="94"/>
  <c r="H42" i="94"/>
  <c r="E42" i="94"/>
  <c r="H41" i="94"/>
  <c r="E41" i="94"/>
  <c r="H40" i="94"/>
  <c r="E40" i="94"/>
  <c r="H39" i="94"/>
  <c r="E39" i="94"/>
  <c r="G38" i="94"/>
  <c r="F38" i="94"/>
  <c r="D38" i="94"/>
  <c r="C38" i="94"/>
  <c r="H37" i="94"/>
  <c r="E37" i="94"/>
  <c r="H36" i="94"/>
  <c r="E36" i="94"/>
  <c r="H35" i="94"/>
  <c r="E35" i="94"/>
  <c r="H34" i="94"/>
  <c r="E34" i="94"/>
  <c r="H33" i="94"/>
  <c r="E33" i="94"/>
  <c r="H32" i="94"/>
  <c r="E32" i="94"/>
  <c r="H31" i="94"/>
  <c r="E31" i="94"/>
  <c r="G30" i="94"/>
  <c r="F30" i="94"/>
  <c r="D30" i="94"/>
  <c r="C30" i="94"/>
  <c r="H29" i="94"/>
  <c r="E29" i="94"/>
  <c r="H28" i="94"/>
  <c r="E28" i="94"/>
  <c r="H27" i="94"/>
  <c r="E27" i="94"/>
  <c r="H26" i="94"/>
  <c r="E26" i="94"/>
  <c r="H25" i="94"/>
  <c r="E25" i="94"/>
  <c r="H24" i="94"/>
  <c r="E24" i="94"/>
  <c r="H23" i="94"/>
  <c r="E23" i="94"/>
  <c r="H22" i="94"/>
  <c r="E22" i="94"/>
  <c r="H21" i="94"/>
  <c r="E21" i="94"/>
  <c r="H20" i="94"/>
  <c r="E20" i="94"/>
  <c r="H19" i="94"/>
  <c r="E19" i="94"/>
  <c r="H18" i="94"/>
  <c r="E18" i="94"/>
  <c r="H17" i="94"/>
  <c r="D17" i="94"/>
  <c r="D14" i="94" s="1"/>
  <c r="C17" i="94"/>
  <c r="C14" i="94" s="1"/>
  <c r="H16" i="94"/>
  <c r="E16" i="94"/>
  <c r="H15" i="94"/>
  <c r="E15" i="94"/>
  <c r="G14" i="94"/>
  <c r="F14" i="94"/>
  <c r="H13" i="94"/>
  <c r="E13" i="94"/>
  <c r="H12" i="94"/>
  <c r="E12" i="94"/>
  <c r="G11" i="94"/>
  <c r="F11" i="94"/>
  <c r="D11" i="94"/>
  <c r="C11" i="94"/>
  <c r="H10" i="94"/>
  <c r="E10" i="94"/>
  <c r="H9" i="94"/>
  <c r="E9" i="94"/>
  <c r="G8" i="94"/>
  <c r="F8" i="94"/>
  <c r="D8" i="94"/>
  <c r="C8" i="94"/>
  <c r="H7" i="94"/>
  <c r="E7" i="94"/>
  <c r="H6" i="94"/>
  <c r="E6" i="94"/>
  <c r="H44" i="93"/>
  <c r="E44" i="93"/>
  <c r="H42" i="93"/>
  <c r="E42" i="93"/>
  <c r="H41" i="93"/>
  <c r="E41" i="93"/>
  <c r="H40" i="93"/>
  <c r="E40" i="93"/>
  <c r="H39" i="93"/>
  <c r="E39" i="93"/>
  <c r="H38" i="93"/>
  <c r="E38" i="93"/>
  <c r="G37" i="93"/>
  <c r="F37" i="93"/>
  <c r="D37" i="93"/>
  <c r="C37" i="93"/>
  <c r="H36" i="93"/>
  <c r="E36" i="93"/>
  <c r="H35" i="93"/>
  <c r="E35" i="93"/>
  <c r="G34" i="93"/>
  <c r="F34" i="93"/>
  <c r="D34" i="93"/>
  <c r="C34" i="93"/>
  <c r="H33" i="93"/>
  <c r="E33" i="93"/>
  <c r="H32" i="93"/>
  <c r="E32" i="93"/>
  <c r="H31" i="93"/>
  <c r="E31" i="93"/>
  <c r="H30" i="93"/>
  <c r="E30" i="93"/>
  <c r="G29" i="93"/>
  <c r="F29" i="93"/>
  <c r="D29" i="93"/>
  <c r="C29" i="93"/>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G13" i="93"/>
  <c r="F13" i="93"/>
  <c r="D13" i="93"/>
  <c r="C13" i="93"/>
  <c r="H12" i="93"/>
  <c r="E12" i="93"/>
  <c r="H11" i="93"/>
  <c r="E11" i="93"/>
  <c r="H10" i="93"/>
  <c r="E10" i="93"/>
  <c r="H9" i="93"/>
  <c r="E9" i="93"/>
  <c r="H8" i="93"/>
  <c r="E8" i="93"/>
  <c r="H7" i="93"/>
  <c r="E7" i="93"/>
  <c r="G6" i="93"/>
  <c r="F6" i="93"/>
  <c r="D6" i="93"/>
  <c r="C6" i="93"/>
  <c r="H67" i="92"/>
  <c r="E67" i="92"/>
  <c r="H66" i="92"/>
  <c r="E66" i="92"/>
  <c r="H65" i="92"/>
  <c r="E65" i="92"/>
  <c r="H64" i="92"/>
  <c r="E64" i="92"/>
  <c r="H63" i="92"/>
  <c r="D63" i="92"/>
  <c r="C63" i="92"/>
  <c r="H62" i="92"/>
  <c r="E62" i="92"/>
  <c r="H61" i="92"/>
  <c r="E61" i="92"/>
  <c r="H60" i="92"/>
  <c r="E60" i="92"/>
  <c r="H59" i="92"/>
  <c r="D59" i="92"/>
  <c r="C59" i="92"/>
  <c r="H58" i="92"/>
  <c r="E58" i="92"/>
  <c r="H57" i="92"/>
  <c r="E57" i="92"/>
  <c r="H56" i="92"/>
  <c r="E56" i="92"/>
  <c r="H55" i="92"/>
  <c r="E55" i="92"/>
  <c r="H52" i="92"/>
  <c r="E52" i="92"/>
  <c r="H51" i="92"/>
  <c r="E51" i="92"/>
  <c r="H50" i="92"/>
  <c r="E50" i="92"/>
  <c r="H49" i="92"/>
  <c r="E49" i="92"/>
  <c r="H48" i="92"/>
  <c r="E48" i="92"/>
  <c r="H46" i="92"/>
  <c r="E46" i="92"/>
  <c r="H45" i="92"/>
  <c r="E45" i="92"/>
  <c r="H44" i="92"/>
  <c r="E44" i="92"/>
  <c r="H43" i="92"/>
  <c r="E43" i="92"/>
  <c r="H42" i="92"/>
  <c r="E42" i="92"/>
  <c r="H40" i="92"/>
  <c r="E40" i="92"/>
  <c r="H39" i="92"/>
  <c r="E39" i="92"/>
  <c r="H38" i="92"/>
  <c r="E38" i="92"/>
  <c r="H35" i="92"/>
  <c r="E35" i="92"/>
  <c r="H34" i="92"/>
  <c r="E34" i="92"/>
  <c r="H33" i="92"/>
  <c r="E33" i="92"/>
  <c r="H32" i="92"/>
  <c r="E32" i="92"/>
  <c r="H31" i="92"/>
  <c r="E31" i="92"/>
  <c r="G30" i="92"/>
  <c r="F30" i="92"/>
  <c r="D30" i="92"/>
  <c r="C30" i="92"/>
  <c r="H29" i="92"/>
  <c r="E29" i="92"/>
  <c r="H28" i="92"/>
  <c r="E28" i="92"/>
  <c r="G27" i="92"/>
  <c r="F27" i="92"/>
  <c r="D27" i="92"/>
  <c r="C27" i="92"/>
  <c r="H26" i="92"/>
  <c r="E26" i="92"/>
  <c r="H25" i="92"/>
  <c r="E25" i="92"/>
  <c r="G24" i="92"/>
  <c r="F24" i="92"/>
  <c r="D24" i="92"/>
  <c r="C24" i="92"/>
  <c r="H23" i="92"/>
  <c r="E23" i="92"/>
  <c r="H22" i="92"/>
  <c r="E22" i="92"/>
  <c r="H21" i="92"/>
  <c r="E21" i="92"/>
  <c r="H20" i="92"/>
  <c r="E20" i="92"/>
  <c r="G19" i="92"/>
  <c r="F19" i="92"/>
  <c r="D19" i="92"/>
  <c r="C19" i="92"/>
  <c r="H18" i="92"/>
  <c r="E18" i="92"/>
  <c r="H17" i="92"/>
  <c r="E17" i="92"/>
  <c r="H16" i="92"/>
  <c r="E16" i="92"/>
  <c r="G15" i="92"/>
  <c r="F15" i="92"/>
  <c r="D15" i="92"/>
  <c r="C15" i="92"/>
  <c r="H14" i="92"/>
  <c r="E14" i="92"/>
  <c r="H13" i="92"/>
  <c r="E13" i="92"/>
  <c r="H12" i="92"/>
  <c r="E12" i="92"/>
  <c r="H11" i="92"/>
  <c r="E11" i="92"/>
  <c r="H10" i="92"/>
  <c r="E10" i="92"/>
  <c r="H9" i="92"/>
  <c r="E9" i="92"/>
  <c r="H8" i="92"/>
  <c r="E8" i="92"/>
  <c r="G7" i="92"/>
  <c r="F7" i="92"/>
  <c r="D7" i="92"/>
  <c r="C7" i="92"/>
  <c r="E37" i="93" l="1"/>
  <c r="E24" i="92"/>
  <c r="E27" i="92"/>
  <c r="C68" i="92"/>
  <c r="H29" i="93"/>
  <c r="C68" i="69"/>
  <c r="D68" i="92"/>
  <c r="E38" i="94"/>
  <c r="H7" i="92"/>
  <c r="C53" i="92"/>
  <c r="H19" i="92"/>
  <c r="G53" i="92"/>
  <c r="H27" i="92"/>
  <c r="D53" i="92"/>
  <c r="E13" i="93"/>
  <c r="H34" i="93"/>
  <c r="H30" i="94"/>
  <c r="H37" i="93"/>
  <c r="F43" i="93"/>
  <c r="F45" i="93" s="1"/>
  <c r="G43" i="93"/>
  <c r="G45" i="93" s="1"/>
  <c r="H13" i="93"/>
  <c r="E34" i="93"/>
  <c r="E29" i="93"/>
  <c r="C43" i="93"/>
  <c r="C45" i="93" s="1"/>
  <c r="E6" i="93"/>
  <c r="E63" i="92"/>
  <c r="E59" i="92"/>
  <c r="H47" i="92"/>
  <c r="H41" i="92"/>
  <c r="E47" i="92"/>
  <c r="E41" i="92"/>
  <c r="H30" i="92"/>
  <c r="G36" i="92"/>
  <c r="H15" i="92"/>
  <c r="F36" i="92"/>
  <c r="E30" i="92"/>
  <c r="D36" i="92"/>
  <c r="E19" i="92"/>
  <c r="C36" i="92"/>
  <c r="E15" i="92"/>
  <c r="H8" i="94"/>
  <c r="E8" i="94"/>
  <c r="E14" i="94"/>
  <c r="H38" i="94"/>
  <c r="E30" i="94"/>
  <c r="E11" i="94"/>
  <c r="E17" i="94"/>
  <c r="H11" i="94"/>
  <c r="H14" i="94"/>
  <c r="H6" i="93"/>
  <c r="D43" i="93"/>
  <c r="D45" i="93" s="1"/>
  <c r="H69" i="92"/>
  <c r="H68" i="92"/>
  <c r="F53" i="92"/>
  <c r="E7" i="92"/>
  <c r="H24" i="92"/>
  <c r="E68" i="92" l="1"/>
  <c r="D69" i="92"/>
  <c r="H53" i="92"/>
  <c r="H45" i="93"/>
  <c r="H43" i="93"/>
  <c r="H36" i="92"/>
  <c r="E36" i="92"/>
  <c r="E45" i="93"/>
  <c r="E43" i="93"/>
  <c r="C69" i="92"/>
  <c r="E69" i="92" s="1"/>
  <c r="E53" i="92"/>
  <c r="B1" i="80" l="1"/>
  <c r="G6" i="71" l="1"/>
  <c r="G13" i="71" s="1"/>
  <c r="F6" i="71"/>
  <c r="F13" i="71" s="1"/>
  <c r="E6" i="71"/>
  <c r="E13" i="71" s="1"/>
  <c r="D6" i="71"/>
  <c r="D13" i="71" s="1"/>
  <c r="C6" i="71"/>
  <c r="C13" i="71" s="1"/>
  <c r="C35" i="79" l="1"/>
  <c r="B1" i="79" l="1"/>
  <c r="B1" i="37"/>
  <c r="B1" i="36"/>
  <c r="B1" i="74"/>
  <c r="B1" i="64"/>
  <c r="B1" i="35"/>
  <c r="B1" i="69"/>
  <c r="B1" i="77"/>
  <c r="B1" i="28"/>
  <c r="B1" i="73"/>
  <c r="B1" i="72"/>
  <c r="B1" i="52"/>
  <c r="B1" i="71"/>
  <c r="B1" i="6"/>
  <c r="C30" i="79" l="1"/>
  <c r="C8" i="79"/>
  <c r="E8" i="37" l="1"/>
  <c r="N16" i="37"/>
  <c r="N17" i="37"/>
  <c r="N18" i="37"/>
  <c r="N19" i="37"/>
  <c r="N20" i="37"/>
  <c r="N15" i="37"/>
  <c r="N13" i="37"/>
  <c r="N10" i="37"/>
  <c r="N9" i="37"/>
  <c r="N11" i="37"/>
  <c r="N12" i="37"/>
  <c r="E19" i="37"/>
  <c r="E18" i="37"/>
  <c r="E17" i="37"/>
  <c r="E16" i="37"/>
  <c r="E15" i="37"/>
  <c r="M14" i="37"/>
  <c r="L14" i="37"/>
  <c r="K14" i="37"/>
  <c r="J14" i="37"/>
  <c r="I14" i="37"/>
  <c r="H14" i="37"/>
  <c r="G14" i="37"/>
  <c r="F14" i="37"/>
  <c r="C14" i="37"/>
  <c r="E12" i="37"/>
  <c r="E11" i="37"/>
  <c r="E10" i="37"/>
  <c r="E9" i="37"/>
  <c r="M7" i="37"/>
  <c r="L7" i="37"/>
  <c r="J7" i="37"/>
  <c r="I7" i="37"/>
  <c r="H7" i="37"/>
  <c r="G7" i="37"/>
  <c r="F7" i="37"/>
  <c r="C7" i="37"/>
  <c r="M21" i="37" l="1"/>
  <c r="L21" i="37"/>
  <c r="F21" i="37"/>
  <c r="G21" i="37"/>
  <c r="H21" i="37"/>
  <c r="I21" i="37"/>
  <c r="J21" i="37"/>
  <c r="N14" i="37"/>
  <c r="E14" i="37"/>
  <c r="E7" i="37"/>
  <c r="C21" i="37"/>
  <c r="N8" i="37"/>
  <c r="E21" i="37" l="1"/>
  <c r="C12" i="79" s="1"/>
  <c r="N7" i="37"/>
  <c r="N21" i="37" s="1"/>
  <c r="K7" i="37"/>
  <c r="K21" i="37" s="1"/>
  <c r="C18" i="79" l="1"/>
  <c r="C36" i="79" s="1"/>
  <c r="C38" i="79" s="1"/>
  <c r="C5" i="73"/>
  <c r="S20" i="35" l="1"/>
  <c r="S19" i="35"/>
  <c r="S12" i="35"/>
  <c r="S11" i="35"/>
  <c r="S10" i="35"/>
  <c r="S9" i="35"/>
  <c r="S8" i="35"/>
  <c r="D22" i="35" l="1"/>
  <c r="E22" i="35"/>
  <c r="G22" i="35"/>
  <c r="I22" i="35"/>
  <c r="K22" i="35"/>
  <c r="M22" i="35"/>
  <c r="O22" i="35"/>
  <c r="Q22" i="35"/>
  <c r="C22" i="35"/>
  <c r="V7" i="64" l="1"/>
  <c r="T21" i="64" l="1"/>
  <c r="V9" i="64"/>
  <c r="C8" i="73" l="1"/>
  <c r="C13" i="73" s="1"/>
  <c r="C44" i="28"/>
  <c r="C32" i="28" l="1"/>
  <c r="C31" i="28" s="1"/>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C48" i="28" l="1"/>
  <c r="C53" i="28" s="1"/>
  <c r="C36" i="28"/>
  <c r="C42" i="28" s="1"/>
  <c r="C12" i="28"/>
  <c r="C6" i="28" l="1"/>
  <c r="C29" i="28" s="1"/>
  <c r="B2" i="93" l="1"/>
  <c r="B2" i="97"/>
  <c r="B2" i="37"/>
  <c r="B2" i="69"/>
  <c r="B2" i="92"/>
  <c r="B2" i="36"/>
  <c r="B2" i="74"/>
  <c r="B2" i="95"/>
  <c r="B2" i="94"/>
  <c r="B2" i="103"/>
  <c r="B2" i="73"/>
  <c r="B2" i="77"/>
  <c r="B2" i="102"/>
  <c r="B2" i="80"/>
  <c r="B2" i="101"/>
  <c r="B2" i="64"/>
  <c r="B2" i="99"/>
  <c r="B2" i="35"/>
  <c r="B2" i="104"/>
  <c r="B2" i="100"/>
  <c r="B2" i="72"/>
  <c r="B2" i="96"/>
  <c r="B2" i="98"/>
  <c r="B2" i="52"/>
  <c r="B2" i="79"/>
  <c r="B2" i="28"/>
  <c r="K5" i="6"/>
  <c r="B2" i="71"/>
  <c r="G5" i="71" s="1"/>
  <c r="J5" i="6"/>
  <c r="I5" i="6"/>
  <c r="L5" i="6"/>
  <c r="C5" i="71" l="1"/>
  <c r="E5" i="71"/>
  <c r="F5" i="71"/>
  <c r="D5" i="71"/>
  <c r="S14" i="35" l="1"/>
  <c r="U21" i="64"/>
  <c r="H21" i="74"/>
  <c r="R22" i="35"/>
  <c r="H10" i="74"/>
  <c r="S18" i="35"/>
  <c r="E22" i="74"/>
  <c r="H15" i="74"/>
  <c r="H17" i="74"/>
  <c r="P22" i="35"/>
  <c r="H22" i="35"/>
  <c r="H11" i="74"/>
  <c r="S16" i="35"/>
  <c r="S17" i="35"/>
  <c r="N22" i="35"/>
  <c r="H16" i="74"/>
  <c r="H18" i="74"/>
  <c r="G22" i="74"/>
  <c r="H8" i="74"/>
  <c r="S15" i="35"/>
  <c r="S21" i="35"/>
  <c r="J22" i="35"/>
  <c r="F22" i="74"/>
  <c r="L22" i="35"/>
  <c r="D22" i="74"/>
  <c r="H13" i="74"/>
  <c r="H14" i="74"/>
  <c r="H22" i="74" l="1"/>
  <c r="S13" i="35" l="1"/>
  <c r="S22" i="35" s="1"/>
  <c r="F22" i="35"/>
  <c r="C7" i="98" l="1"/>
  <c r="C10" i="98" l="1"/>
  <c r="C15" i="98" s="1"/>
  <c r="D7" i="98" l="1"/>
  <c r="D10" i="98"/>
  <c r="D15" i="98" l="1"/>
</calcChain>
</file>

<file path=xl/sharedStrings.xml><?xml version="1.0" encoding="utf-8"?>
<sst xmlns="http://schemas.openxmlformats.org/spreadsheetml/2006/main" count="1594" uniqueCount="994">
  <si>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</si>
  <si>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</si>
  <si>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</si>
  <si>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</si>
  <si>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</si>
  <si>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</si>
  <si>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</si>
  <si>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</si>
  <si>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</si>
  <si>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</si>
  <si>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</si>
  <si>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</si>
  <si>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</si>
  <si>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</si>
  <si>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</si>
  <si>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</si>
  <si>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</si>
  <si>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</si>
  <si>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</si>
  <si>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</si>
  <si>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</si>
  <si>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</si>
  <si>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</si>
  <si>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</si>
  <si>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</si>
  <si>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</si>
  <si>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</si>
  <si>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</si>
  <si>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</si>
  <si>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</si>
  <si>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</si>
  <si>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</si>
  <si>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</si>
  <si>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</si>
  <si>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</si>
  <si>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</si>
  <si>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</si>
  <si>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</si>
  <si>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</si>
  <si>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</si>
  <si>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</si>
  <si>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</si>
  <si>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</si>
  <si>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</si>
  <si>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</si>
  <si>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</si>
  <si>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</si>
  <si>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</si>
  <si>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</si>
  <si>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</si>
  <si>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</si>
  <si>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</si>
  <si>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</si>
  <si>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</si>
  <si>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</si>
  <si>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</si>
  <si>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</si>
  <si>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</si>
  <si>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</si>
  <si>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</si>
  <si>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</si>
  <si>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</si>
  <si>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</si>
  <si>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</si>
  <si>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</si>
  <si>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</si>
  <si>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</si>
  <si>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</si>
  <si>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</si>
  <si>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</si>
  <si>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</si>
  <si>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</si>
  <si>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</si>
  <si>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</si>
  <si>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</si>
  <si>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</si>
  <si>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</si>
  <si>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</si>
  <si>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</si>
  <si>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</si>
  <si>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</si>
  <si>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</si>
  <si>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</si>
  <si>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</si>
  <si>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</si>
  <si>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</si>
  <si>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</si>
  <si>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</si>
  <si>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</si>
  <si>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</si>
  <si>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</si>
  <si>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</si>
  <si>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</si>
  <si>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</si>
  <si>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</si>
  <si>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</si>
  <si>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</si>
  <si>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</si>
  <si>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</si>
  <si>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</si>
  <si>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</si>
  <si>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</si>
  <si>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</si>
  <si>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</si>
  <si>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</si>
  <si>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</si>
  <si>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</si>
  <si>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</si>
  <si>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</si>
  <si>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</si>
  <si>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</si>
  <si>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</si>
  <si>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</si>
  <si>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</si>
  <si>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</si>
  <si>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</si>
  <si>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</si>
  <si>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</si>
  <si>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</si>
  <si>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</si>
  <si>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</si>
  <si>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</si>
  <si>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</si>
  <si>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</si>
  <si>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</si>
  <si>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</si>
  <si>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</si>
  <si>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</si>
  <si>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</si>
  <si>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</si>
  <si>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</si>
  <si>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</si>
  <si>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</si>
  <si>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</si>
  <si>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</si>
  <si>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</si>
  <si>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</si>
  <si>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</si>
  <si>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</si>
  <si>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</si>
  <si>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</si>
  <si>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</si>
  <si>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</si>
  <si>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</si>
  <si>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</si>
  <si>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</si>
  <si>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</si>
  <si>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</si>
  <si>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</si>
  <si>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</si>
  <si>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</si>
  <si>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</si>
  <si>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</si>
  <si>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</si>
  <si>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</si>
  <si>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</si>
  <si>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</si>
  <si>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</si>
  <si>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</si>
  <si>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</si>
  <si>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</si>
  <si>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</si>
  <si>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</si>
  <si>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</si>
  <si>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</si>
  <si>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</si>
  <si>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</si>
  <si>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</si>
  <si>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</si>
  <si>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</si>
  <si>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</si>
  <si>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</si>
  <si>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</si>
  <si>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</si>
  <si>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</si>
  <si>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</si>
  <si>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</si>
  <si>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</si>
  <si>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</si>
  <si>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</si>
  <si>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</si>
  <si>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</si>
  <si>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</si>
  <si>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</si>
  <si>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</si>
  <si>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</si>
  <si>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</si>
  <si>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</si>
  <si>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</si>
  <si>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</si>
  <si>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</si>
  <si>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</si>
  <si>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</si>
  <si>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</si>
  <si>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</si>
  <si>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</si>
  <si>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</si>
  <si>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</si>
  <si>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</si>
  <si>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</si>
  <si>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</si>
  <si>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</si>
  <si>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</si>
  <si>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</si>
  <si>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</si>
  <si>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</si>
  <si>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</si>
  <si>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</si>
  <si>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</si>
  <si>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</si>
  <si>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</si>
  <si>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</si>
  <si>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</si>
  <si>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</si>
  <si>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</si>
  <si>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</si>
  <si>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</si>
  <si>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</si>
  <si>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</si>
  <si>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</si>
  <si>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</si>
  <si>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</si>
  <si>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</si>
  <si>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</si>
  <si>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</si>
  <si>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</si>
  <si>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</si>
  <si>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</si>
  <si>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</si>
  <si>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</si>
  <si>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</si>
  <si>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</si>
  <si>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</si>
  <si>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</si>
  <si>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</si>
  <si>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</si>
  <si>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</si>
  <si>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</si>
  <si>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</si>
  <si>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</si>
  <si>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</si>
  <si>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</si>
  <si>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</si>
  <si>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</si>
  <si>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</si>
  <si>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</si>
  <si>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</si>
  <si>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</si>
  <si>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</si>
  <si>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</si>
  <si>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</si>
  <si>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</si>
  <si>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</si>
  <si>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</si>
  <si>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</si>
  <si>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</si>
  <si>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</si>
  <si>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</si>
  <si>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</si>
  <si>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</si>
  <si>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</si>
  <si>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</si>
  <si>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</si>
  <si>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</si>
  <si>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</si>
  <si>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</si>
  <si>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</si>
  <si>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</si>
  <si>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</si>
  <si>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</si>
  <si>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</si>
  <si>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</si>
  <si>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</si>
  <si>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</si>
  <si>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</si>
  <si>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</si>
  <si>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</si>
  <si>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</si>
  <si>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</si>
  <si>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</si>
  <si>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</si>
  <si>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</si>
  <si>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</si>
  <si>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</si>
  <si>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</si>
  <si>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</si>
  <si>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</si>
  <si>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</si>
  <si>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</si>
  <si>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</si>
  <si>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</si>
  <si>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</si>
  <si>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</si>
  <si>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</si>
  <si>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</si>
  <si>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</si>
  <si>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</si>
  <si>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</si>
  <si>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</si>
  <si>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</si>
  <si>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</si>
  <si>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</si>
  <si>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</si>
  <si>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</si>
  <si>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</si>
  <si>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</si>
  <si>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</si>
  <si>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</si>
  <si>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</si>
  <si>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</si>
  <si>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</si>
  <si>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</si>
  <si>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</si>
  <si>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</si>
  <si>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</si>
  <si>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</si>
  <si>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</si>
  <si>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</si>
  <si>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</si>
  <si>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</si>
  <si>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</si>
  <si>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</si>
  <si>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</si>
  <si>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</si>
  <si>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</si>
  <si>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</si>
  <si>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</si>
  <si>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</si>
  <si>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</si>
  <si>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</si>
  <si>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</si>
  <si>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</si>
  <si>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</si>
  <si>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</si>
  <si>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</si>
  <si>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</si>
  <si>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</si>
  <si>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</si>
  <si>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</si>
  <si>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</si>
  <si>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</si>
  <si>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</si>
  <si>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</si>
  <si>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</si>
  <si>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</si>
  <si>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</si>
  <si>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</si>
  <si>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</si>
  <si>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</si>
  <si>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</si>
  <si>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</si>
  <si>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</si>
  <si>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</si>
  <si>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</si>
  <si>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</si>
  <si>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</si>
  <si>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</si>
  <si>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</si>
  <si>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</si>
  <si>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</si>
  <si>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</si>
  <si>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</si>
  <si>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</si>
  <si>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</si>
  <si>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</si>
  <si>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</si>
  <si>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</si>
  <si>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</si>
  <si>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</si>
  <si>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</si>
  <si>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</si>
  <si>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</si>
  <si>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</si>
  <si>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</si>
  <si>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</si>
  <si>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</si>
  <si>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</si>
  <si>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</si>
  <si>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</si>
  <si>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</si>
  <si>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</si>
  <si>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</si>
  <si>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</si>
  <si>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</si>
  <si>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</si>
  <si>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</si>
  <si>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</si>
  <si>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</si>
  <si>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</si>
  <si>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</si>
  <si>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</si>
  <si>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</si>
  <si>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</si>
  <si>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</si>
  <si>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</si>
  <si>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</si>
  <si>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</si>
  <si>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</si>
  <si>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</si>
  <si>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</si>
  <si>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</si>
  <si>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</si>
  <si>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</si>
  <si>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</si>
  <si>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</si>
  <si>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</si>
  <si>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</si>
  <si>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</si>
  <si>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</si>
  <si>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</si>
  <si>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</si>
  <si>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</si>
  <si>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</si>
  <si>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</si>
  <si>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</si>
  <si>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</si>
  <si>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</si>
  <si>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</si>
  <si>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</si>
  <si>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</si>
  <si>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</si>
  <si>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</si>
  <si>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</si>
  <si>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</si>
  <si>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</si>
  <si>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</si>
  <si>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</si>
  <si>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</si>
  <si>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</si>
  <si>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</si>
  <si>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</si>
  <si>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</si>
  <si>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</si>
  <si>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</si>
  <si>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</si>
  <si>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ბაზელ III-ზე დაფუძნებული ჩარჩოს მიხედვით *</t>
  </si>
  <si>
    <t>საბალანსო ელემენტები*</t>
  </si>
  <si>
    <t>*COVID-19-თან დაკავშირებული დამატებითი რეზერვების გათვალისწინება ხდება საბალანსო ელემენტებში რისკის მიხედვით შეწონილი რისკის პოზიციების გაანაგარიშების შემდეგ.</t>
  </si>
  <si>
    <t>სხვა კორექტირებების ეფექტი (ასეთის არსებობის შემთხვევაში) *</t>
  </si>
  <si>
    <t>* სხვა კორექტირებები მოიცავს COVID 19-თან დაკავშირებულ რეზერვებსაც დადებითი ნიშნით. აღნიშნულის გამოკლება ხდება რისკის მიხედვით შეწონილი რისკის პოზიციების დაანგარიშების შემდეგ. იხ. ცხრილი "5.RWA"</t>
  </si>
  <si>
    <t>საბალანსო ელემენტები *</t>
  </si>
  <si>
    <t>* COVID 19-თან დაკავშირებული რეზერვები აკლდება საბალანსო ელემენტებს</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</si>
  <si>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</si>
  <si>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</si>
  <si>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</si>
  <si>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</si>
  <si>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</si>
  <si>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</si>
  <si>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</si>
  <si>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</si>
  <si>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</si>
  <si>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</si>
  <si>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</si>
  <si>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</si>
  <si>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</si>
  <si>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</si>
  <si>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</si>
  <si>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</si>
  <si>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</si>
  <si>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</si>
  <si>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</si>
  <si>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</si>
  <si>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</si>
  <si>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</si>
  <si>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</si>
  <si>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</si>
  <si>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</si>
  <si>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</si>
  <si>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</si>
  <si>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</si>
  <si>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</si>
  <si>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</si>
  <si>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</si>
  <si>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</si>
  <si>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</si>
  <si>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</si>
  <si>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</si>
  <si>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</si>
  <si>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</si>
  <si>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</si>
  <si>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</si>
  <si>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</si>
  <si>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</si>
  <si>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</si>
  <si>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</si>
  <si>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</si>
  <si>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</si>
  <si>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</si>
  <si>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</si>
  <si>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</si>
  <si>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</si>
  <si>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</si>
  <si>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</si>
  <si>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</si>
  <si>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</si>
  <si>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</si>
  <si>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</si>
  <si>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</si>
  <si>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</si>
  <si>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</si>
  <si>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</si>
  <si>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</si>
  <si>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</si>
  <si>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</si>
  <si>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</si>
  <si>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</si>
  <si>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</si>
  <si>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</si>
  <si>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</si>
  <si>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</si>
  <si>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</si>
  <si>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</si>
  <si>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</si>
  <si>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</si>
  <si>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</si>
  <si>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</si>
  <si>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</si>
  <si>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</si>
  <si>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</si>
  <si>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</si>
  <si>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</si>
  <si>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</si>
  <si>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</si>
  <si>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</si>
  <si>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</si>
  <si>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</si>
  <si>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</si>
  <si>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</si>
  <si>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</si>
  <si>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</si>
  <si>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</si>
  <si>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</si>
  <si>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</si>
  <si>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</si>
  <si>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</si>
  <si>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</si>
  <si>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</si>
  <si>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</si>
  <si>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</si>
  <si>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</si>
  <si>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</si>
  <si>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</si>
  <si>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</si>
  <si>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</si>
  <si>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</si>
  <si>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</si>
  <si>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</si>
  <si>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</si>
  <si>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</si>
  <si>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</si>
  <si>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</si>
  <si>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</si>
  <si>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</si>
  <si>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</si>
  <si>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</si>
  <si>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</si>
  <si>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</si>
  <si>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</si>
  <si>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</si>
  <si>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</si>
  <si>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</si>
  <si>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</si>
  <si>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</si>
  <si>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</si>
  <si>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</si>
  <si>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</si>
  <si>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</si>
  <si>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</si>
  <si>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</si>
  <si>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</si>
  <si>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</si>
  <si>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</si>
  <si>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</si>
  <si>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</si>
  <si>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</si>
  <si>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</si>
  <si>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</si>
  <si>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</si>
  <si>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</si>
  <si>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</si>
  <si>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</si>
  <si>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</si>
  <si>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</si>
  <si>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</si>
  <si>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</si>
  <si>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</si>
  <si>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</si>
  <si>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</si>
  <si>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</si>
  <si>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</si>
  <si>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</si>
  <si>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</si>
  <si>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</si>
  <si>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</si>
  <si>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</si>
  <si>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</si>
  <si>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</si>
  <si>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</si>
  <si>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</si>
  <si>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</si>
  <si>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</si>
  <si>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</si>
  <si>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</si>
  <si>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</si>
  <si>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</si>
  <si>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</si>
  <si>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</si>
  <si>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</si>
  <si>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</si>
  <si>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</si>
  <si>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</si>
  <si>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</si>
  <si>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</si>
  <si>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</si>
  <si>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</si>
  <si>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</si>
  <si>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</si>
  <si>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</si>
  <si>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</si>
  <si>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</si>
  <si>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</si>
  <si>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</si>
  <si>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</si>
  <si>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</si>
  <si>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</si>
  <si>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</si>
  <si>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</si>
  <si>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</si>
  <si>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</si>
  <si>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</si>
  <si>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</si>
  <si>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</si>
  <si>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</si>
  <si>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</si>
  <si>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</si>
  <si>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</si>
  <si>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</si>
  <si>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</si>
  <si>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</si>
  <si>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</si>
  <si>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</si>
  <si>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</si>
  <si>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</si>
  <si>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</si>
  <si>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</si>
  <si>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</si>
  <si>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</si>
  <si>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</si>
  <si>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</si>
  <si>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</si>
  <si>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</si>
  <si>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</si>
  <si>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</si>
  <si>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</si>
  <si>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</si>
  <si>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</si>
  <si>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</si>
  <si>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</si>
  <si>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</si>
  <si>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</si>
  <si>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</si>
  <si>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</si>
  <si>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</si>
  <si>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</si>
  <si>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</si>
  <si>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</si>
  <si>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</si>
  <si>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</si>
  <si>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</si>
  <si>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</si>
  <si>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</si>
  <si>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</si>
  <si>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</si>
  <si>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</si>
  <si>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</si>
  <si>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</si>
  <si>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</si>
  <si>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</si>
  <si>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</si>
  <si>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</si>
  <si>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</si>
  <si>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</si>
  <si>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</si>
  <si>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</si>
  <si>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</si>
  <si>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</si>
  <si>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</si>
  <si>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</si>
  <si>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r>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r>
    <r>
      <rPr>
        <sz val="8"/>
        <color rgb="FFFF0000"/>
        <rFont val="Sylfaen"/>
        <family val="1"/>
      </rPr>
      <t xml:space="preserve">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r>
  </si>
  <si>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</si>
  <si>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</si>
  <si>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</si>
  <si>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</si>
  <si>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</si>
  <si>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</si>
  <si>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</si>
  <si>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</si>
  <si>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</si>
  <si>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</si>
  <si>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</si>
  <si>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</si>
  <si>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</si>
  <si>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</si>
  <si>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</si>
  <si>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</si>
  <si>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</si>
  <si>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</si>
  <si>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</si>
  <si>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</si>
  <si>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</si>
  <si>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</si>
  <si>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</si>
  <si>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</si>
  <si>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</si>
  <si>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</si>
  <si>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</si>
  <si>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</si>
  <si>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</si>
  <si>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</si>
  <si>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</si>
  <si>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</si>
  <si>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</si>
  <si>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</si>
  <si>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</si>
  <si>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</si>
  <si>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</si>
  <si>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</si>
  <si>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</si>
  <si>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</si>
  <si>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</si>
  <si>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</si>
  <si>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</si>
  <si>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</si>
  <si>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</si>
  <si>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</si>
  <si>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</si>
  <si>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</si>
  <si>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</si>
  <si>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</si>
  <si>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</si>
  <si>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</si>
  <si>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</si>
  <si>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</si>
  <si>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</si>
  <si>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</si>
  <si>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</si>
  <si>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</si>
  <si>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</si>
  <si>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</si>
  <si>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</si>
  <si>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</si>
  <si>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</si>
  <si>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</si>
  <si>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</si>
  <si>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</si>
  <si>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</si>
  <si>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</si>
  <si>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</si>
  <si>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</si>
  <si>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</si>
  <si>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</si>
  <si>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</si>
  <si>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</si>
  <si>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</si>
  <si>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</si>
  <si>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</si>
  <si>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</si>
  <si>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</si>
  <si>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</si>
  <si>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</si>
  <si>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</si>
  <si>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</si>
  <si>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</si>
  <si>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</si>
  <si>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</si>
  <si>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</si>
  <si>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</si>
  <si>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</si>
  <si>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</si>
  <si>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</si>
  <si>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</si>
  <si>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</si>
  <si>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</si>
  <si>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</si>
  <si>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</si>
  <si>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</si>
  <si>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</si>
  <si>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</si>
  <si>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</si>
  <si>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</si>
  <si>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</si>
  <si>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</si>
  <si>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</si>
  <si>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</si>
  <si>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</si>
  <si>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</si>
  <si>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</si>
  <si>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</si>
  <si>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</si>
  <si>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</si>
  <si>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</si>
  <si>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</si>
  <si>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</si>
  <si>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</si>
  <si>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</si>
  <si>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</si>
  <si>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</si>
  <si>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</si>
  <si>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</si>
  <si>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</si>
  <si>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</si>
  <si>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</si>
  <si>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</si>
  <si>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</si>
  <si>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</si>
  <si>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</si>
  <si>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</si>
  <si>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</si>
  <si>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</si>
  <si>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</si>
  <si>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</si>
  <si>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</si>
  <si>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</si>
  <si>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</si>
  <si>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</si>
  <si>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</si>
  <si>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</si>
  <si>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</si>
  <si>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</si>
  <si>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</si>
  <si>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</si>
  <si>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</si>
  <si>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</si>
  <si>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</si>
  <si>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</si>
  <si>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</si>
  <si>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</si>
  <si>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</si>
  <si>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</si>
  <si>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</si>
  <si>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</si>
  <si>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</si>
  <si>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</si>
  <si>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</si>
  <si>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</si>
  <si>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</si>
  <si>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</si>
  <si>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</si>
  <si>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</si>
  <si>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</si>
  <si>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</si>
  <si>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</si>
  <si>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</si>
  <si>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</si>
  <si>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</si>
  <si>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</si>
  <si>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</si>
  <si>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</si>
  <si>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</si>
  <si>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</si>
  <si>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</si>
  <si>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</si>
  <si>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</si>
  <si>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</si>
  <si>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</si>
  <si>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</si>
  <si>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</si>
  <si>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</si>
  <si>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</si>
  <si>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</si>
  <si>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</si>
  <si>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</si>
  <si>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</si>
  <si>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</si>
  <si>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</si>
  <si>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</si>
  <si>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</si>
  <si>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</si>
  <si>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</si>
  <si>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</si>
  <si>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</si>
  <si>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</si>
  <si>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</si>
  <si>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</si>
  <si>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</si>
  <si>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</si>
  <si>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</si>
  <si>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</si>
  <si>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</si>
  <si>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</si>
  <si>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</si>
  <si>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</si>
  <si>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</si>
  <si>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</si>
  <si>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</si>
  <si>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</si>
  <si>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</si>
  <si>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</si>
  <si>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</si>
  <si>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</si>
  <si>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</si>
  <si>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</si>
  <si>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</si>
  <si>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</si>
  <si>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</si>
  <si>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</si>
  <si>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</si>
  <si>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</si>
  <si>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</si>
  <si>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</si>
  <si>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</si>
  <si>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</si>
  <si>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</si>
  <si>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</si>
  <si>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</si>
  <si>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</si>
  <si>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</si>
  <si>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</si>
  <si>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</si>
  <si>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</si>
  <si>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</si>
  <si>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</si>
  <si>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</si>
  <si>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</si>
  <si>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</si>
  <si>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</si>
  <si>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</si>
  <si>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</si>
  <si>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</si>
  <si>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</si>
  <si>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</si>
  <si>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</si>
  <si>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</si>
  <si>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</si>
  <si>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</si>
  <si>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ფასს-ის საფუძელზე დაანგარიშებული რიცხვები</t>
  </si>
  <si>
    <t>"საქართველოს საბანკო დაწესებულებებისათვის ბუღალტრული აღრიცხვის ანგარიშთა გეგმის და ანგარიშთა გეგმის გამოყენების ინსტრუქციის“  შესაბამისად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</si>
  <si>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</si>
  <si>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</si>
  <si>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</si>
  <si>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</si>
  <si>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</si>
  <si>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</si>
  <si>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</si>
  <si>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https://nbg.gov.ge/page/covid-19</t>
  </si>
  <si>
    <r>
      <rPr>
        <sz val="8"/>
        <color rgb="FFFF0000"/>
        <rFont val="Sylfaen"/>
        <family val="1"/>
      </rPr>
      <t>22-ე</t>
    </r>
    <r>
      <rPr>
        <sz val="8"/>
        <rFont val="Sylfaen"/>
        <family val="1"/>
      </rPr>
      <t xml:space="preserve">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r>
  </si>
  <si>
    <r>
      <t xml:space="preserve">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t>
    </r>
    <r>
      <rPr>
        <sz val="8"/>
        <color rgb="FFFF0000"/>
        <rFont val="Sylfaen"/>
        <family val="1"/>
      </rPr>
      <t xml:space="preserve">24-ე </t>
    </r>
    <r>
      <rPr>
        <sz val="8"/>
        <rFont val="Sylfaen"/>
        <family val="1"/>
      </rPr>
      <t>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r>
  </si>
  <si>
    <r>
      <t xml:space="preserve">უმოქმედო სესხები – მთლიანი სესხებიდან </t>
    </r>
    <r>
      <rPr>
        <sz val="8"/>
        <color rgb="FFFF0000"/>
        <rFont val="Sylfaen"/>
        <family val="1"/>
      </rPr>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r>
  </si>
  <si>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</si>
  <si>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</si>
  <si>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r>
      <t xml:space="preserve">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</si>
  <si>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</si>
  <si>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r>
      <t xml:space="preserve">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t>
    </r>
    <r>
      <rPr>
        <sz val="8"/>
        <color rgb="FFFF0000"/>
        <rFont val="Sylfaen"/>
        <family val="1"/>
      </rPr>
      <t>არ შედის მოსალოდნელი საკრედიტო ზარალი სესხების აუთვისებელ ნაწილზე</t>
    </r>
  </si>
  <si>
    <r>
      <t xml:space="preserve">1.1 ველში შემავალი უზრუნველყოფილი სესხების მოსალოდნელი საკრედიტო ზარალი 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</si>
  <si>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r>
      <t>მოსალოდნელი საკრედიტო ზარალი IFRS 9-ის შესაბამისად,</t>
    </r>
    <r>
      <rPr>
        <sz val="8"/>
        <color rgb="FFFF0000"/>
        <rFont val="Sylfaen"/>
        <family val="1"/>
      </rPr>
      <t xml:space="preserve"> არ შედის მოსალოდნელი საკრედიტო ზარალი სესხების აუთვისებელ ნაწილზე</t>
    </r>
  </si>
  <si>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</si>
  <si>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</si>
  <si>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</si>
  <si>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</si>
  <si>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სს თიბისი ბანკი</t>
  </si>
  <si>
    <t>www.tbcbank.com.ge</t>
  </si>
  <si>
    <t>სტენ არნე ბერგრენი</t>
  </si>
  <si>
    <t>დამოუკიდებელი თავმჯდომარე</t>
  </si>
  <si>
    <t>ცირა კემულარია</t>
  </si>
  <si>
    <t>დამოუკიდებელი წევრი</t>
  </si>
  <si>
    <t>ეფტიმიოს კირიაკოპულოსი</t>
  </si>
  <si>
    <t>ერან კლაინი</t>
  </si>
  <si>
    <t>პერ ანდერს იორგენ ფასტი</t>
  </si>
  <si>
    <t>ვენერა სუქნიძე</t>
  </si>
  <si>
    <t>რაჯივ ლოჩან სოუნი</t>
  </si>
  <si>
    <t>ვახტანგ ბუცხრიკიძე</t>
  </si>
  <si>
    <t>გენერალური დირექტორი</t>
  </si>
  <si>
    <t>თორნიკე გოგიჩაიშვილი</t>
  </si>
  <si>
    <t>გენერალური დირექტორის მოადგილე, საცალო, მცირე და საშუალო ბიზნესის მართვა</t>
  </si>
  <si>
    <t>ნინო მასურაშვილი</t>
  </si>
  <si>
    <t>გენერალური დირექტორის მოადგილე, რისკების მართვა</t>
  </si>
  <si>
    <t>გიორგი მეგრელიშვილი</t>
  </si>
  <si>
    <t>გენერალური დირექტორის მოადგილე, ფინანსების მართვა</t>
  </si>
  <si>
    <t>ნიკოლოზ ქურდიანი</t>
  </si>
  <si>
    <t xml:space="preserve">გენერალური დირექტორის მოადგილე, ბრენდის გამოცდილების და მარკეტინგის მართვა </t>
  </si>
  <si>
    <t>გიორგი თხელიძე</t>
  </si>
  <si>
    <t>გენერალური დირექტორის მოადგილე, კორპორატიული და საინვესტიციო საბანკო ბიზნესის მართვა</t>
  </si>
  <si>
    <t>TBC Bank Group PLC</t>
  </si>
  <si>
    <t>მამუკა ხაზარაძე</t>
  </si>
  <si>
    <t>ბადრი ჯაფარიძე</t>
  </si>
  <si>
    <t>Dunross &amp; Co.</t>
  </si>
  <si>
    <t>Allan Gray Investment Management</t>
  </si>
  <si>
    <t>არნე ბერგრენი</t>
  </si>
  <si>
    <t xml:space="preserve"> ცხრილი 9 (Capital), N10 </t>
  </si>
  <si>
    <t xml:space="preserve"> ცხრილი 9 (Capital), N2</t>
  </si>
  <si>
    <t xml:space="preserve"> ცხრილი 9 (Capital), N3</t>
  </si>
  <si>
    <t xml:space="preserve"> ცხრილი 9 (Capital), N5</t>
  </si>
  <si>
    <t xml:space="preserve"> ცხრილი 9 (Capital), N4</t>
  </si>
  <si>
    <t xml:space="preserve"> ცხრილი 9 (Capital), N11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</si>
</sst>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s>
  <fonts count="145">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b/>
      <i/>
      <sz val="11"/>
      <color theme="1"/>
      <name val="Calibri"/>
      <family val="2"/>
      <scheme val="minor"/>
    </font>
    <font>
      <sz val="12"/>
      <name val="Arial"/>
      <family val="2"/>
      <charset val="204"/>
    </font>
    <font>
      <sz val="10"/>
      <color rgb="FFFF0000"/>
      <name val="Sylfaen"/>
      <family val="1"/>
    </font>
  </fonts>
  <fills count="8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6" tint="0.59999389629810485"/>
        <bgColor indexed="64"/>
      </patternFill>
    </fill>
  </fills>
  <borders count="160">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theme="6" tint="-0.499984740745262"/>
      </left>
      <right style="medium">
        <color indexed="64"/>
      </right>
      <top style="thin">
        <color indexed="64"/>
      </top>
      <bottom style="thin">
        <color theme="6" tint="-0.499984740745262"/>
      </bottom>
      <diagonal/>
    </border>
  </borders>
  <cellStyleXfs count="21415">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5" fillId="0" borderId="0"/>
    <xf numFmtId="168" fontId="26" fillId="37" borderId="0"/>
    <xf numFmtId="169" fontId="26" fillId="37" borderId="0"/>
    <xf numFmtId="168" fontId="26" fillId="37" borderId="0"/>
    <xf numFmtId="0" fontId="27" fillId="38" borderId="0" applyNumberFormat="0" applyBorder="0" applyAlignment="0" applyProtection="0"/>
    <xf numFmtId="0" fontId="4" fillId="13"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0" fontId="27"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4" fillId="17"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0" fontId="27"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4" fillId="21"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4" fillId="25"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4" fillId="29"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0" fontId="27"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4" fillId="3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4" fillId="1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4" fillId="18"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0" fontId="27"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0" fontId="27" fillId="45" borderId="0" applyNumberFormat="0" applyBorder="0" applyAlignment="0" applyProtection="0"/>
    <xf numFmtId="0" fontId="27" fillId="46" borderId="0" applyNumberFormat="0" applyBorder="0" applyAlignment="0" applyProtection="0"/>
    <xf numFmtId="0" fontId="4" fillId="22"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0" fontId="27"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0" fontId="27" fillId="46" borderId="0" applyNumberFormat="0" applyBorder="0" applyAlignment="0" applyProtection="0"/>
    <xf numFmtId="0" fontId="27" fillId="41" borderId="0" applyNumberFormat="0" applyBorder="0" applyAlignment="0" applyProtection="0"/>
    <xf numFmtId="0" fontId="4" fillId="26"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4" borderId="0" applyNumberFormat="0" applyBorder="0" applyAlignment="0" applyProtection="0"/>
    <xf numFmtId="0" fontId="4" fillId="30"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7" borderId="0" applyNumberFormat="0" applyBorder="0" applyAlignment="0" applyProtection="0"/>
    <xf numFmtId="0" fontId="4" fillId="34" borderId="0" applyNumberFormat="0" applyBorder="0" applyAlignment="0" applyProtection="0"/>
    <xf numFmtId="168" fontId="28" fillId="47"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0" fontId="27"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168" fontId="28" fillId="47"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168" fontId="28" fillId="47"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168" fontId="28" fillId="47"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168" fontId="28" fillId="47" borderId="0" applyNumberFormat="0" applyBorder="0" applyAlignment="0" applyProtection="0"/>
    <xf numFmtId="0" fontId="27" fillId="47" borderId="0" applyNumberFormat="0" applyBorder="0" applyAlignment="0" applyProtection="0"/>
    <xf numFmtId="0" fontId="29" fillId="48" borderId="0" applyNumberFormat="0" applyBorder="0" applyAlignment="0" applyProtection="0"/>
    <xf numFmtId="0" fontId="30" fillId="15"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0" fillId="19"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0" fontId="29" fillId="45"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30" fillId="23"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0" fontId="29" fillId="46"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0" fontId="29" fillId="46"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30" fillId="31"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9" fillId="51" borderId="0" applyNumberFormat="0" applyBorder="0" applyAlignment="0" applyProtection="0"/>
    <xf numFmtId="0" fontId="30" fillId="35" borderId="0" applyNumberFormat="0" applyBorder="0" applyAlignment="0" applyProtection="0"/>
    <xf numFmtId="168" fontId="31" fillId="51"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0" fontId="29" fillId="51"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168" fontId="31" fillId="51"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168" fontId="31" fillId="51"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168" fontId="31" fillId="51"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168" fontId="31" fillId="51" borderId="0" applyNumberFormat="0" applyBorder="0" applyAlignment="0" applyProtection="0"/>
    <xf numFmtId="0" fontId="29" fillId="51" borderId="0" applyNumberFormat="0" applyBorder="0" applyAlignment="0" applyProtection="0"/>
    <xf numFmtId="0" fontId="27" fillId="52" borderId="0" applyNumberFormat="0" applyBorder="0" applyAlignment="0" applyProtection="0"/>
    <xf numFmtId="0" fontId="27" fillId="52" borderId="0" applyNumberFormat="0" applyBorder="0" applyAlignment="0" applyProtection="0"/>
    <xf numFmtId="0" fontId="29" fillId="53" borderId="0" applyNumberFormat="0" applyBorder="0" applyAlignment="0" applyProtection="0"/>
    <xf numFmtId="0" fontId="29" fillId="54" borderId="0" applyNumberFormat="0" applyBorder="0" applyAlignment="0" applyProtection="0"/>
    <xf numFmtId="0" fontId="30" fillId="12" borderId="0" applyNumberFormat="0" applyBorder="0" applyAlignment="0" applyProtection="0"/>
    <xf numFmtId="168" fontId="31" fillId="54"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0" fontId="29" fillId="54"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168" fontId="31" fillId="54"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168" fontId="31" fillId="54"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168" fontId="31" fillId="54"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168" fontId="31" fillId="54" borderId="0" applyNumberFormat="0" applyBorder="0" applyAlignment="0" applyProtection="0"/>
    <xf numFmtId="0" fontId="29" fillId="54" borderId="0" applyNumberFormat="0" applyBorder="0" applyAlignment="0" applyProtection="0"/>
    <xf numFmtId="0" fontId="29" fillId="54" borderId="0" applyNumberFormat="0" applyBorder="0" applyAlignment="0" applyProtection="0"/>
    <xf numFmtId="0" fontId="29" fillId="54" borderId="0" applyNumberFormat="0" applyBorder="0" applyAlignment="0" applyProtection="0"/>
    <xf numFmtId="0" fontId="27" fillId="55" borderId="0" applyNumberFormat="0" applyBorder="0" applyAlignment="0" applyProtection="0"/>
    <xf numFmtId="0" fontId="27" fillId="56" borderId="0" applyNumberFormat="0" applyBorder="0" applyAlignment="0" applyProtection="0"/>
    <xf numFmtId="0" fontId="29" fillId="57" borderId="0" applyNumberFormat="0" applyBorder="0" applyAlignment="0" applyProtection="0"/>
    <xf numFmtId="0" fontId="29" fillId="58" borderId="0" applyNumberFormat="0" applyBorder="0" applyAlignment="0" applyProtection="0"/>
    <xf numFmtId="0" fontId="30" fillId="16" borderId="0" applyNumberFormat="0" applyBorder="0" applyAlignment="0" applyProtection="0"/>
    <xf numFmtId="168" fontId="31" fillId="58"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0" fontId="29" fillId="58"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168" fontId="31" fillId="58"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168" fontId="31" fillId="58"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168" fontId="31" fillId="58"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168" fontId="31" fillId="5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7" fillId="55" borderId="0" applyNumberFormat="0" applyBorder="0" applyAlignment="0" applyProtection="0"/>
    <xf numFmtId="0" fontId="27" fillId="59" borderId="0" applyNumberFormat="0" applyBorder="0" applyAlignment="0" applyProtection="0"/>
    <xf numFmtId="0" fontId="29" fillId="56" borderId="0" applyNumberFormat="0" applyBorder="0" applyAlignment="0" applyProtection="0"/>
    <xf numFmtId="0" fontId="29" fillId="60" borderId="0" applyNumberFormat="0" applyBorder="0" applyAlignment="0" applyProtection="0"/>
    <xf numFmtId="0" fontId="30" fillId="20" borderId="0" applyNumberFormat="0" applyBorder="0" applyAlignment="0" applyProtection="0"/>
    <xf numFmtId="168" fontId="31" fillId="6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0" fontId="29" fillId="6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168" fontId="31" fillId="6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168" fontId="31" fillId="6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168" fontId="31" fillId="6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168" fontId="31" fillId="60" borderId="0" applyNumberFormat="0" applyBorder="0" applyAlignment="0" applyProtection="0"/>
    <xf numFmtId="0" fontId="29" fillId="60" borderId="0" applyNumberFormat="0" applyBorder="0" applyAlignment="0" applyProtection="0"/>
    <xf numFmtId="0" fontId="29" fillId="60" borderId="0" applyNumberFormat="0" applyBorder="0" applyAlignment="0" applyProtection="0"/>
    <xf numFmtId="0" fontId="29" fillId="60" borderId="0" applyNumberFormat="0" applyBorder="0" applyAlignment="0" applyProtection="0"/>
    <xf numFmtId="0" fontId="27" fillId="52" borderId="0" applyNumberFormat="0" applyBorder="0" applyAlignment="0" applyProtection="0"/>
    <xf numFmtId="0" fontId="27" fillId="56" borderId="0" applyNumberFormat="0" applyBorder="0" applyAlignment="0" applyProtection="0"/>
    <xf numFmtId="0" fontId="29" fillId="56" borderId="0" applyNumberFormat="0" applyBorder="0" applyAlignment="0" applyProtection="0"/>
    <xf numFmtId="0" fontId="29" fillId="49" borderId="0" applyNumberFormat="0" applyBorder="0" applyAlignment="0" applyProtection="0"/>
    <xf numFmtId="0" fontId="30" fillId="24"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7" fillId="61" borderId="0" applyNumberFormat="0" applyBorder="0" applyAlignment="0" applyProtection="0"/>
    <xf numFmtId="0" fontId="27" fillId="52" borderId="0" applyNumberFormat="0" applyBorder="0" applyAlignment="0" applyProtection="0"/>
    <xf numFmtId="0" fontId="29" fillId="53" borderId="0" applyNumberFormat="0" applyBorder="0" applyAlignment="0" applyProtection="0"/>
    <xf numFmtId="0" fontId="29" fillId="50" borderId="0" applyNumberFormat="0" applyBorder="0" applyAlignment="0" applyProtection="0"/>
    <xf numFmtId="0" fontId="30" fillId="28"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7" fillId="55" borderId="0" applyNumberFormat="0" applyBorder="0" applyAlignment="0" applyProtection="0"/>
    <xf numFmtId="0" fontId="27" fillId="62" borderId="0" applyNumberFormat="0" applyBorder="0" applyAlignment="0" applyProtection="0"/>
    <xf numFmtId="0" fontId="29" fillId="62" borderId="0" applyNumberFormat="0" applyBorder="0" applyAlignment="0" applyProtection="0"/>
    <xf numFmtId="0" fontId="29" fillId="63" borderId="0" applyNumberFormat="0" applyBorder="0" applyAlignment="0" applyProtection="0"/>
    <xf numFmtId="0" fontId="30" fillId="32" borderId="0" applyNumberFormat="0" applyBorder="0" applyAlignment="0" applyProtection="0"/>
    <xf numFmtId="168" fontId="31" fillId="63"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0" fontId="29" fillId="63"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168" fontId="31" fillId="63"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168" fontId="31" fillId="63"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168" fontId="31" fillId="63"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168" fontId="31" fillId="63" borderId="0" applyNumberFormat="0" applyBorder="0" applyAlignment="0" applyProtection="0"/>
    <xf numFmtId="0" fontId="29" fillId="63" borderId="0" applyNumberFormat="0" applyBorder="0" applyAlignment="0" applyProtection="0"/>
    <xf numFmtId="0" fontId="29" fillId="63" borderId="0" applyNumberFormat="0" applyBorder="0" applyAlignment="0" applyProtection="0"/>
    <xf numFmtId="0" fontId="29" fillId="63" borderId="0" applyNumberFormat="0" applyBorder="0" applyAlignment="0" applyProtection="0"/>
    <xf numFmtId="0" fontId="32" fillId="39" borderId="0" applyNumberFormat="0" applyBorder="0" applyAlignment="0" applyProtection="0"/>
    <xf numFmtId="0" fontId="33" fillId="6" borderId="0" applyNumberFormat="0" applyBorder="0" applyAlignment="0" applyProtection="0"/>
    <xf numFmtId="168" fontId="34" fillId="39"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0" fontId="32" fillId="39"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168" fontId="34" fillId="39"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168" fontId="34" fillId="39"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168" fontId="34" fillId="39"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168" fontId="34" fillId="39" borderId="0" applyNumberFormat="0" applyBorder="0" applyAlignment="0" applyProtection="0"/>
    <xf numFmtId="0" fontId="32" fillId="39" borderId="0" applyNumberFormat="0" applyBorder="0" applyAlignment="0" applyProtection="0"/>
    <xf numFmtId="170" fontId="35"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1" fontId="37" fillId="0" borderId="0" applyFill="0" applyBorder="0" applyAlignment="0"/>
    <xf numFmtId="171" fontId="37"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2" fontId="37" fillId="0" borderId="0" applyFill="0" applyBorder="0" applyAlignment="0"/>
    <xf numFmtId="173" fontId="37" fillId="0" borderId="0" applyFill="0" applyBorder="0" applyAlignment="0"/>
    <xf numFmtId="174" fontId="37" fillId="0" borderId="0" applyFill="0" applyBorder="0" applyAlignment="0"/>
    <xf numFmtId="175"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38" fillId="64" borderId="37" applyNumberFormat="0" applyAlignment="0" applyProtection="0"/>
    <xf numFmtId="0" fontId="39" fillId="9" borderId="30"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168" fontId="40"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168" fontId="40"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169" fontId="40"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9" fillId="9" borderId="30"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9" fillId="9" borderId="30"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9" fillId="9" borderId="30"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9" fillId="9" borderId="30"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9" fillId="9" borderId="30"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9" fillId="9" borderId="30"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9" fillId="9" borderId="30"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0" fontId="38" fillId="64" borderId="37" applyNumberFormat="0" applyAlignment="0" applyProtection="0"/>
    <xf numFmtId="168" fontId="40" fillId="64" borderId="37" applyNumberFormat="0" applyAlignment="0" applyProtection="0"/>
    <xf numFmtId="169" fontId="40" fillId="64" borderId="37" applyNumberFormat="0" applyAlignment="0" applyProtection="0"/>
    <xf numFmtId="168" fontId="40" fillId="64" borderId="37" applyNumberFormat="0" applyAlignment="0" applyProtection="0"/>
    <xf numFmtId="168" fontId="40" fillId="64" borderId="37" applyNumberFormat="0" applyAlignment="0" applyProtection="0"/>
    <xf numFmtId="169" fontId="40" fillId="64" borderId="37" applyNumberFormat="0" applyAlignment="0" applyProtection="0"/>
    <xf numFmtId="168" fontId="40" fillId="64" borderId="37" applyNumberFormat="0" applyAlignment="0" applyProtection="0"/>
    <xf numFmtId="168" fontId="40" fillId="64" borderId="37" applyNumberFormat="0" applyAlignment="0" applyProtection="0"/>
    <xf numFmtId="169" fontId="40" fillId="64" borderId="37" applyNumberFormat="0" applyAlignment="0" applyProtection="0"/>
    <xf numFmtId="168" fontId="40" fillId="64" borderId="37" applyNumberFormat="0" applyAlignment="0" applyProtection="0"/>
    <xf numFmtId="168" fontId="40" fillId="64" borderId="37" applyNumberFormat="0" applyAlignment="0" applyProtection="0"/>
    <xf numFmtId="169" fontId="40" fillId="64" borderId="37" applyNumberFormat="0" applyAlignment="0" applyProtection="0"/>
    <xf numFmtId="168" fontId="40" fillId="64" borderId="37" applyNumberFormat="0" applyAlignment="0" applyProtection="0"/>
    <xf numFmtId="0" fontId="38" fillId="64" borderId="37" applyNumberFormat="0" applyAlignment="0" applyProtection="0"/>
    <xf numFmtId="0" fontId="41" fillId="65" borderId="38" applyNumberFormat="0" applyAlignment="0" applyProtection="0"/>
    <xf numFmtId="0" fontId="42" fillId="10" borderId="33" applyNumberFormat="0" applyAlignment="0" applyProtection="0"/>
    <xf numFmtId="168" fontId="43" fillId="65" borderId="38" applyNumberFormat="0" applyAlignment="0" applyProtection="0"/>
    <xf numFmtId="168"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0" fontId="41"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0" fontId="42" fillId="10" borderId="33" applyNumberFormat="0" applyAlignment="0" applyProtection="0"/>
    <xf numFmtId="168"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168"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168"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168"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169" fontId="43" fillId="65" borderId="38" applyNumberFormat="0" applyAlignment="0" applyProtection="0"/>
    <xf numFmtId="168" fontId="43" fillId="65" borderId="38" applyNumberFormat="0" applyAlignment="0" applyProtection="0"/>
    <xf numFmtId="0" fontId="41" fillId="65" borderId="38"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5" fillId="0" borderId="0"/>
    <xf numFmtId="172" fontId="37"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5" fillId="0" borderId="0"/>
    <xf numFmtId="14" fontId="46" fillId="0" borderId="0" applyFill="0" applyBorder="0" applyAlignment="0"/>
    <xf numFmtId="38" fontId="26" fillId="0" borderId="39">
      <alignment vertical="center"/>
    </xf>
    <xf numFmtId="38" fontId="26" fillId="0" borderId="39">
      <alignment vertical="center"/>
    </xf>
    <xf numFmtId="38" fontId="26" fillId="0" borderId="39">
      <alignment vertical="center"/>
    </xf>
    <xf numFmtId="38" fontId="26" fillId="0" borderId="39">
      <alignment vertical="center"/>
    </xf>
    <xf numFmtId="38" fontId="26" fillId="0" borderId="39">
      <alignment vertical="center"/>
    </xf>
    <xf numFmtId="38" fontId="26" fillId="0" borderId="39">
      <alignment vertical="center"/>
    </xf>
    <xf numFmtId="38" fontId="26" fillId="0" borderId="39">
      <alignment vertical="center"/>
    </xf>
    <xf numFmtId="38" fontId="26" fillId="0" borderId="0" applyFont="0" applyFill="0" applyBorder="0" applyAlignment="0" applyProtection="0"/>
    <xf numFmtId="180" fontId="2" fillId="0" borderId="0" applyFont="0" applyFill="0" applyBorder="0" applyAlignment="0" applyProtection="0"/>
    <xf numFmtId="0" fontId="47" fillId="66" borderId="0" applyNumberFormat="0" applyBorder="0" applyAlignment="0" applyProtection="0"/>
    <xf numFmtId="0" fontId="47" fillId="67" borderId="0" applyNumberFormat="0" applyBorder="0" applyAlignment="0" applyProtection="0"/>
    <xf numFmtId="0" fontId="47" fillId="68" borderId="0" applyNumberFormat="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0" fontId="48" fillId="0" borderId="0" applyNumberFormat="0" applyFill="0" applyBorder="0" applyAlignment="0" applyProtection="0"/>
    <xf numFmtId="168" fontId="2" fillId="0" borderId="0"/>
    <xf numFmtId="0" fontId="2" fillId="0" borderId="0"/>
    <xf numFmtId="168" fontId="2" fillId="0" borderId="0"/>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51" fillId="40" borderId="0" applyNumberFormat="0" applyBorder="0" applyAlignment="0" applyProtection="0"/>
    <xf numFmtId="0" fontId="52" fillId="5" borderId="0" applyNumberFormat="0" applyBorder="0" applyAlignment="0" applyProtection="0"/>
    <xf numFmtId="168" fontId="53" fillId="40"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0" fontId="51" fillId="40"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168" fontId="53" fillId="40"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168" fontId="53" fillId="40"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168" fontId="53" fillId="40"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168" fontId="53" fillId="40" borderId="0" applyNumberFormat="0" applyBorder="0" applyAlignment="0" applyProtection="0"/>
    <xf numFmtId="0" fontId="51" fillId="40" borderId="0" applyNumberFormat="0" applyBorder="0" applyAlignment="0" applyProtection="0"/>
    <xf numFmtId="0" fontId="2" fillId="69" borderId="3" applyNumberFormat="0" applyFont="0" applyBorder="0" applyProtection="0">
      <alignment horizontal="center" vertical="center"/>
    </xf>
    <xf numFmtId="0" fontId="54" fillId="0" borderId="29" applyNumberFormat="0" applyAlignment="0" applyProtection="0">
      <alignment horizontal="left" vertical="center"/>
    </xf>
    <xf numFmtId="0" fontId="54" fillId="0" borderId="29" applyNumberFormat="0" applyAlignment="0" applyProtection="0">
      <alignment horizontal="left" vertical="center"/>
    </xf>
    <xf numFmtId="168" fontId="54" fillId="0" borderId="29" applyNumberFormat="0" applyAlignment="0" applyProtection="0">
      <alignment horizontal="left" vertical="center"/>
    </xf>
    <xf numFmtId="0" fontId="54" fillId="0" borderId="9">
      <alignment horizontal="left" vertical="center"/>
    </xf>
    <xf numFmtId="0" fontId="54" fillId="0" borderId="9">
      <alignment horizontal="left" vertical="center"/>
    </xf>
    <xf numFmtId="168" fontId="54" fillId="0" borderId="9">
      <alignment horizontal="left" vertical="center"/>
    </xf>
    <xf numFmtId="0" fontId="55" fillId="0" borderId="40" applyNumberFormat="0" applyFill="0" applyAlignment="0" applyProtection="0"/>
    <xf numFmtId="169" fontId="55" fillId="0" borderId="40" applyNumberFormat="0" applyFill="0" applyAlignment="0" applyProtection="0"/>
    <xf numFmtId="0"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0" fontId="55" fillId="0" borderId="40" applyNumberFormat="0" applyFill="0" applyAlignment="0" applyProtection="0"/>
    <xf numFmtId="0" fontId="56" fillId="0" borderId="41" applyNumberFormat="0" applyFill="0" applyAlignment="0" applyProtection="0"/>
    <xf numFmtId="169" fontId="56" fillId="0" borderId="41" applyNumberFormat="0" applyFill="0" applyAlignment="0" applyProtection="0"/>
    <xf numFmtId="0"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0" fontId="56" fillId="0" borderId="41" applyNumberFormat="0" applyFill="0" applyAlignment="0" applyProtection="0"/>
    <xf numFmtId="0" fontId="57" fillId="0" borderId="42" applyNumberFormat="0" applyFill="0" applyAlignment="0" applyProtection="0"/>
    <xf numFmtId="169" fontId="57" fillId="0" borderId="42" applyNumberFormat="0" applyFill="0" applyAlignment="0" applyProtection="0"/>
    <xf numFmtId="0" fontId="57" fillId="0" borderId="42" applyNumberFormat="0" applyFill="0" applyAlignment="0" applyProtection="0"/>
    <xf numFmtId="168" fontId="57" fillId="0" borderId="42" applyNumberFormat="0" applyFill="0" applyAlignment="0" applyProtection="0"/>
    <xf numFmtId="0" fontId="57" fillId="0" borderId="42" applyNumberFormat="0" applyFill="0" applyAlignment="0" applyProtection="0"/>
    <xf numFmtId="168" fontId="57" fillId="0" borderId="42" applyNumberFormat="0" applyFill="0" applyAlignment="0" applyProtection="0"/>
    <xf numFmtId="0" fontId="57" fillId="0" borderId="42" applyNumberFormat="0" applyFill="0" applyAlignment="0" applyProtection="0"/>
    <xf numFmtId="0" fontId="57" fillId="0" borderId="42" applyNumberFormat="0" applyFill="0" applyAlignment="0" applyProtection="0"/>
    <xf numFmtId="168" fontId="57" fillId="0" borderId="42" applyNumberFormat="0" applyFill="0" applyAlignment="0" applyProtection="0"/>
    <xf numFmtId="169" fontId="57" fillId="0" borderId="42" applyNumberFormat="0" applyFill="0" applyAlignment="0" applyProtection="0"/>
    <xf numFmtId="168" fontId="57" fillId="0" borderId="42" applyNumberFormat="0" applyFill="0" applyAlignment="0" applyProtection="0"/>
    <xf numFmtId="168" fontId="57" fillId="0" borderId="42" applyNumberFormat="0" applyFill="0" applyAlignment="0" applyProtection="0"/>
    <xf numFmtId="169" fontId="57" fillId="0" borderId="42" applyNumberFormat="0" applyFill="0" applyAlignment="0" applyProtection="0"/>
    <xf numFmtId="168" fontId="57" fillId="0" borderId="42" applyNumberFormat="0" applyFill="0" applyAlignment="0" applyProtection="0"/>
    <xf numFmtId="168" fontId="57" fillId="0" borderId="42" applyNumberFormat="0" applyFill="0" applyAlignment="0" applyProtection="0"/>
    <xf numFmtId="169" fontId="57" fillId="0" borderId="42" applyNumberFormat="0" applyFill="0" applyAlignment="0" applyProtection="0"/>
    <xf numFmtId="168" fontId="57" fillId="0" borderId="42" applyNumberFormat="0" applyFill="0" applyAlignment="0" applyProtection="0"/>
    <xf numFmtId="168" fontId="57" fillId="0" borderId="42" applyNumberFormat="0" applyFill="0" applyAlignment="0" applyProtection="0"/>
    <xf numFmtId="169" fontId="57" fillId="0" borderId="42" applyNumberFormat="0" applyFill="0" applyAlignment="0" applyProtection="0"/>
    <xf numFmtId="168" fontId="57" fillId="0" borderId="42" applyNumberFormat="0" applyFill="0" applyAlignment="0" applyProtection="0"/>
    <xf numFmtId="0" fontId="57" fillId="0" borderId="42" applyNumberFormat="0" applyFill="0" applyAlignment="0" applyProtection="0"/>
    <xf numFmtId="0" fontId="57" fillId="0" borderId="0" applyNumberFormat="0" applyFill="0" applyBorder="0" applyAlignment="0" applyProtection="0"/>
    <xf numFmtId="169" fontId="57" fillId="0" borderId="0" applyNumberFormat="0" applyFill="0" applyBorder="0" applyAlignment="0" applyProtection="0"/>
    <xf numFmtId="0"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0" fontId="57" fillId="0" borderId="0" applyNumberFormat="0" applyFill="0" applyBorder="0" applyAlignment="0" applyProtection="0"/>
    <xf numFmtId="37" fontId="58" fillId="0" borderId="0"/>
    <xf numFmtId="168" fontId="59" fillId="0" borderId="0"/>
    <xf numFmtId="0" fontId="59" fillId="0" borderId="0"/>
    <xf numFmtId="168" fontId="59" fillId="0" borderId="0"/>
    <xf numFmtId="168" fontId="54" fillId="0" borderId="0"/>
    <xf numFmtId="0" fontId="54" fillId="0" borderId="0"/>
    <xf numFmtId="168" fontId="54"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0" fontId="62"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4" fillId="0" borderId="0" applyNumberFormat="0" applyFill="0" applyBorder="0" applyAlignment="0" applyProtection="0">
      <alignment vertical="top"/>
      <protection locked="0"/>
    </xf>
    <xf numFmtId="169" fontId="64" fillId="0" borderId="0" applyNumberFormat="0" applyFill="0" applyBorder="0" applyAlignment="0" applyProtection="0">
      <alignment vertical="top"/>
      <protection locked="0"/>
    </xf>
    <xf numFmtId="168" fontId="64" fillId="0" borderId="0" applyNumberFormat="0" applyFill="0" applyBorder="0" applyAlignment="0" applyProtection="0">
      <alignment vertical="top"/>
      <protection locked="0"/>
    </xf>
    <xf numFmtId="168" fontId="65" fillId="0" borderId="0"/>
    <xf numFmtId="0" fontId="66" fillId="43" borderId="37" applyNumberFormat="0" applyAlignment="0" applyProtection="0"/>
    <xf numFmtId="0" fontId="67" fillId="8" borderId="30"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168" fontId="68"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168" fontId="68"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169" fontId="68"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7" fillId="8" borderId="30"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7" fillId="8" borderId="30"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7" fillId="8" borderId="30"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7" fillId="8" borderId="30"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7" fillId="8" borderId="30"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7" fillId="8" borderId="30"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7" fillId="8" borderId="30"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0" fontId="66" fillId="43" borderId="37" applyNumberFormat="0" applyAlignment="0" applyProtection="0"/>
    <xf numFmtId="168" fontId="68" fillId="43" borderId="37" applyNumberFormat="0" applyAlignment="0" applyProtection="0"/>
    <xf numFmtId="169" fontId="68" fillId="43" borderId="37" applyNumberFormat="0" applyAlignment="0" applyProtection="0"/>
    <xf numFmtId="168" fontId="68" fillId="43" borderId="37" applyNumberFormat="0" applyAlignment="0" applyProtection="0"/>
    <xf numFmtId="168" fontId="68" fillId="43" borderId="37" applyNumberFormat="0" applyAlignment="0" applyProtection="0"/>
    <xf numFmtId="169" fontId="68" fillId="43" borderId="37" applyNumberFormat="0" applyAlignment="0" applyProtection="0"/>
    <xf numFmtId="168" fontId="68" fillId="43" borderId="37" applyNumberFormat="0" applyAlignment="0" applyProtection="0"/>
    <xf numFmtId="168" fontId="68" fillId="43" borderId="37" applyNumberFormat="0" applyAlignment="0" applyProtection="0"/>
    <xf numFmtId="169" fontId="68" fillId="43" borderId="37" applyNumberFormat="0" applyAlignment="0" applyProtection="0"/>
    <xf numFmtId="168" fontId="68" fillId="43" borderId="37" applyNumberFormat="0" applyAlignment="0" applyProtection="0"/>
    <xf numFmtId="168" fontId="68" fillId="43" borderId="37" applyNumberFormat="0" applyAlignment="0" applyProtection="0"/>
    <xf numFmtId="169" fontId="68" fillId="43" borderId="37" applyNumberFormat="0" applyAlignment="0" applyProtection="0"/>
    <xf numFmtId="168" fontId="68" fillId="43" borderId="37" applyNumberFormat="0" applyAlignment="0" applyProtection="0"/>
    <xf numFmtId="0" fontId="66" fillId="43" borderId="37" applyNumberFormat="0" applyAlignment="0" applyProtection="0"/>
    <xf numFmtId="3" fontId="2" fillId="72" borderId="3" applyFont="0">
      <alignment horizontal="right" vertical="center"/>
      <protection locked="0"/>
    </xf>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69" fillId="0" borderId="43" applyNumberFormat="0" applyFill="0" applyAlignment="0" applyProtection="0"/>
    <xf numFmtId="0" fontId="70" fillId="0" borderId="32" applyNumberFormat="0" applyFill="0" applyAlignment="0" applyProtection="0"/>
    <xf numFmtId="168" fontId="71" fillId="0" borderId="43" applyNumberFormat="0" applyFill="0" applyAlignment="0" applyProtection="0"/>
    <xf numFmtId="168" fontId="71" fillId="0" borderId="43" applyNumberFormat="0" applyFill="0" applyAlignment="0" applyProtection="0"/>
    <xf numFmtId="169" fontId="71" fillId="0" borderId="43" applyNumberFormat="0" applyFill="0" applyAlignment="0" applyProtection="0"/>
    <xf numFmtId="0" fontId="69" fillId="0" borderId="43" applyNumberFormat="0" applyFill="0" applyAlignment="0" applyProtection="0"/>
    <xf numFmtId="0" fontId="70" fillId="0" borderId="32" applyNumberFormat="0" applyFill="0" applyAlignment="0" applyProtection="0"/>
    <xf numFmtId="0" fontId="70" fillId="0" borderId="32" applyNumberFormat="0" applyFill="0" applyAlignment="0" applyProtection="0"/>
    <xf numFmtId="0" fontId="70" fillId="0" borderId="32" applyNumberFormat="0" applyFill="0" applyAlignment="0" applyProtection="0"/>
    <xf numFmtId="0" fontId="70" fillId="0" borderId="32" applyNumberFormat="0" applyFill="0" applyAlignment="0" applyProtection="0"/>
    <xf numFmtId="0" fontId="70" fillId="0" borderId="32" applyNumberFormat="0" applyFill="0" applyAlignment="0" applyProtection="0"/>
    <xf numFmtId="0" fontId="70" fillId="0" borderId="32" applyNumberFormat="0" applyFill="0" applyAlignment="0" applyProtection="0"/>
    <xf numFmtId="0" fontId="70" fillId="0" borderId="32" applyNumberFormat="0" applyFill="0" applyAlignment="0" applyProtection="0"/>
    <xf numFmtId="168" fontId="71" fillId="0" borderId="43" applyNumberFormat="0" applyFill="0" applyAlignment="0" applyProtection="0"/>
    <xf numFmtId="169" fontId="71" fillId="0" borderId="43" applyNumberFormat="0" applyFill="0" applyAlignment="0" applyProtection="0"/>
    <xf numFmtId="168" fontId="71" fillId="0" borderId="43" applyNumberFormat="0" applyFill="0" applyAlignment="0" applyProtection="0"/>
    <xf numFmtId="168" fontId="71" fillId="0" borderId="43" applyNumberFormat="0" applyFill="0" applyAlignment="0" applyProtection="0"/>
    <xf numFmtId="169" fontId="71" fillId="0" borderId="43" applyNumberFormat="0" applyFill="0" applyAlignment="0" applyProtection="0"/>
    <xf numFmtId="168" fontId="71" fillId="0" borderId="43" applyNumberFormat="0" applyFill="0" applyAlignment="0" applyProtection="0"/>
    <xf numFmtId="168" fontId="71" fillId="0" borderId="43" applyNumberFormat="0" applyFill="0" applyAlignment="0" applyProtection="0"/>
    <xf numFmtId="169" fontId="71" fillId="0" borderId="43" applyNumberFormat="0" applyFill="0" applyAlignment="0" applyProtection="0"/>
    <xf numFmtId="168" fontId="71" fillId="0" borderId="43" applyNumberFormat="0" applyFill="0" applyAlignment="0" applyProtection="0"/>
    <xf numFmtId="168" fontId="71" fillId="0" borderId="43" applyNumberFormat="0" applyFill="0" applyAlignment="0" applyProtection="0"/>
    <xf numFmtId="169" fontId="71" fillId="0" borderId="43" applyNumberFormat="0" applyFill="0" applyAlignment="0" applyProtection="0"/>
    <xf numFmtId="168" fontId="71" fillId="0" borderId="43" applyNumberFormat="0" applyFill="0" applyAlignment="0" applyProtection="0"/>
    <xf numFmtId="0" fontId="69" fillId="0" borderId="43"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2" fillId="73" borderId="0" applyNumberFormat="0" applyBorder="0" applyAlignment="0" applyProtection="0"/>
    <xf numFmtId="0" fontId="73" fillId="7" borderId="0" applyNumberFormat="0" applyBorder="0" applyAlignment="0" applyProtection="0"/>
    <xf numFmtId="168" fontId="74" fillId="73"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0" fontId="72" fillId="73"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168" fontId="74" fillId="73"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168" fontId="74" fillId="73"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168" fontId="74" fillId="73"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168" fontId="74" fillId="73" borderId="0" applyNumberFormat="0" applyBorder="0" applyAlignment="0" applyProtection="0"/>
    <xf numFmtId="0" fontId="72" fillId="73" borderId="0" applyNumberFormat="0" applyBorder="0" applyAlignment="0" applyProtection="0"/>
    <xf numFmtId="1" fontId="75" fillId="0" borderId="0" applyProtection="0"/>
    <xf numFmtId="168" fontId="26" fillId="0" borderId="44"/>
    <xf numFmtId="169" fontId="26" fillId="0" borderId="44"/>
    <xf numFmtId="168" fontId="26" fillId="0" borderId="44"/>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6" fillId="0" borderId="0"/>
    <xf numFmtId="181" fontId="2"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0" fontId="77" fillId="0" borderId="0"/>
    <xf numFmtId="0" fontId="76" fillId="0" borderId="0"/>
    <xf numFmtId="179" fontId="28" fillId="0" borderId="0"/>
    <xf numFmtId="179" fontId="2" fillId="0" borderId="0"/>
    <xf numFmtId="179" fontId="2" fillId="0" borderId="0"/>
    <xf numFmtId="0" fontId="2" fillId="0" borderId="0"/>
    <xf numFmtId="0" fontId="2"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8" fillId="0" borderId="0"/>
    <xf numFmtId="0" fontId="28" fillId="0" borderId="0"/>
    <xf numFmtId="168" fontId="28"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68" fontId="28" fillId="0" borderId="0"/>
    <xf numFmtId="0" fontId="28" fillId="0" borderId="0"/>
    <xf numFmtId="0" fontId="28"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179" fontId="28" fillId="0" borderId="0"/>
    <xf numFmtId="179" fontId="2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28" fillId="0" borderId="0"/>
    <xf numFmtId="179" fontId="28" fillId="0" borderId="0"/>
    <xf numFmtId="179" fontId="28"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79"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8"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28" fillId="0" borderId="0"/>
    <xf numFmtId="0" fontId="2" fillId="0" borderId="0"/>
    <xf numFmtId="0" fontId="27" fillId="0" borderId="0"/>
    <xf numFmtId="168" fontId="25" fillId="0" borderId="0"/>
    <xf numFmtId="0" fontId="2"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8" fillId="0" borderId="0"/>
    <xf numFmtId="0" fontId="28" fillId="0" borderId="0"/>
    <xf numFmtId="168" fontId="25" fillId="0" borderId="0"/>
    <xf numFmtId="0" fontId="65" fillId="0" borderId="0"/>
    <xf numFmtId="0" fontId="2" fillId="0" borderId="0"/>
    <xf numFmtId="168" fontId="25" fillId="0" borderId="0"/>
    <xf numFmtId="0" fontId="1"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179" fontId="2" fillId="0" borderId="0"/>
    <xf numFmtId="0" fontId="2" fillId="0" borderId="0"/>
    <xf numFmtId="179" fontId="2" fillId="0" borderId="0"/>
    <xf numFmtId="0" fontId="2" fillId="0" borderId="0"/>
    <xf numFmtId="179"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179" fontId="28"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79" fontId="2"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6" fillId="0" borderId="0"/>
    <xf numFmtId="0" fontId="8"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179" fontId="8" fillId="0" borderId="0"/>
    <xf numFmtId="0" fontId="26" fillId="0" borderId="0"/>
    <xf numFmtId="179" fontId="26" fillId="0" borderId="0"/>
    <xf numFmtId="0" fontId="26" fillId="0" borderId="0"/>
    <xf numFmtId="0" fontId="2" fillId="0" borderId="0"/>
    <xf numFmtId="0" fontId="26"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6" fillId="0" borderId="0"/>
    <xf numFmtId="179" fontId="8"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6" fillId="0" borderId="0"/>
    <xf numFmtId="0" fontId="26" fillId="0" borderId="0"/>
    <xf numFmtId="168" fontId="26" fillId="0" borderId="0"/>
    <xf numFmtId="0" fontId="76"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6" fillId="0" borderId="0"/>
    <xf numFmtId="0" fontId="8" fillId="0" borderId="0"/>
    <xf numFmtId="0" fontId="76" fillId="0" borderId="0"/>
    <xf numFmtId="168" fontId="8" fillId="0" borderId="0"/>
    <xf numFmtId="0" fontId="76" fillId="0" borderId="0"/>
    <xf numFmtId="168" fontId="8"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179"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179"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6"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179" fontId="26" fillId="0" borderId="0"/>
    <xf numFmtId="179" fontId="26"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4" fillId="0" borderId="0"/>
    <xf numFmtId="0" fontId="2" fillId="0" borderId="0"/>
    <xf numFmtId="0" fontId="76" fillId="0" borderId="0"/>
    <xf numFmtId="168" fontId="44"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2"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2"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69"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168" fontId="2"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0" fillId="0" borderId="0"/>
    <xf numFmtId="0" fontId="27" fillId="74" borderId="45" applyNumberFormat="0" applyFont="0" applyAlignment="0" applyProtection="0"/>
    <xf numFmtId="0" fontId="28" fillId="11" borderId="34"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8" fillId="11" borderId="34"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8" fillId="11" borderId="34"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168" fontId="2" fillId="0" borderId="0"/>
    <xf numFmtId="0" fontId="27" fillId="74" borderId="45"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 fillId="74" borderId="45" applyNumberFormat="0" applyFont="0" applyAlignment="0" applyProtection="0"/>
    <xf numFmtId="0" fontId="27" fillId="74" borderId="45" applyNumberFormat="0" applyFont="0" applyAlignment="0" applyProtection="0"/>
    <xf numFmtId="168" fontId="2" fillId="0" borderId="0"/>
    <xf numFmtId="0" fontId="27" fillId="74" borderId="45" applyNumberFormat="0" applyFont="0" applyAlignment="0" applyProtection="0"/>
    <xf numFmtId="0" fontId="27"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0" fontId="27" fillId="74" borderId="45" applyNumberFormat="0" applyFont="0" applyAlignment="0" applyProtection="0"/>
    <xf numFmtId="0" fontId="2" fillId="74" borderId="45"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169" fontId="2" fillId="0" borderId="0"/>
    <xf numFmtId="0" fontId="27" fillId="74" borderId="45"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 fillId="74" borderId="45" applyNumberFormat="0" applyFont="0" applyAlignment="0" applyProtection="0"/>
    <xf numFmtId="0" fontId="2" fillId="0" borderId="0"/>
    <xf numFmtId="0" fontId="27" fillId="74" borderId="45"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8" fillId="11" borderId="34" applyNumberFormat="0" applyFont="0" applyAlignment="0" applyProtection="0"/>
    <xf numFmtId="0" fontId="28" fillId="11" borderId="34" applyNumberFormat="0" applyFont="0" applyAlignment="0" applyProtection="0"/>
    <xf numFmtId="0" fontId="27" fillId="74" borderId="45" applyNumberFormat="0" applyFont="0" applyAlignment="0" applyProtection="0"/>
    <xf numFmtId="0" fontId="28" fillId="11" borderId="34" applyNumberFormat="0" applyFont="0" applyAlignment="0" applyProtection="0"/>
    <xf numFmtId="0" fontId="27" fillId="74" borderId="45" applyNumberFormat="0" applyFont="0" applyAlignment="0" applyProtection="0"/>
    <xf numFmtId="0" fontId="28" fillId="11" borderId="34" applyNumberFormat="0" applyFont="0" applyAlignment="0" applyProtection="0"/>
    <xf numFmtId="0" fontId="27" fillId="74" borderId="45" applyNumberFormat="0" applyFont="0" applyAlignment="0" applyProtection="0"/>
    <xf numFmtId="0" fontId="28" fillId="11" borderId="34" applyNumberFormat="0" applyFont="0" applyAlignment="0" applyProtection="0"/>
    <xf numFmtId="0" fontId="28" fillId="11" borderId="34" applyNumberFormat="0" applyFont="0" applyAlignment="0" applyProtection="0"/>
    <xf numFmtId="0" fontId="27" fillId="74" borderId="45" applyNumberFormat="0" applyFont="0" applyAlignment="0" applyProtection="0"/>
    <xf numFmtId="0" fontId="28" fillId="11" borderId="34" applyNumberFormat="0" applyFont="0" applyAlignment="0" applyProtection="0"/>
    <xf numFmtId="0" fontId="28" fillId="11" borderId="34" applyNumberFormat="0" applyFont="0" applyAlignment="0" applyProtection="0"/>
    <xf numFmtId="0" fontId="27" fillId="74" borderId="45" applyNumberFormat="0" applyFont="0" applyAlignment="0" applyProtection="0"/>
    <xf numFmtId="0" fontId="28" fillId="11" borderId="34" applyNumberFormat="0" applyFont="0" applyAlignment="0" applyProtection="0"/>
    <xf numFmtId="0" fontId="27" fillId="74" borderId="45" applyNumberFormat="0" applyFont="0" applyAlignment="0" applyProtection="0"/>
    <xf numFmtId="0" fontId="28" fillId="11" borderId="34" applyNumberFormat="0" applyFont="0" applyAlignment="0" applyProtection="0"/>
    <xf numFmtId="0" fontId="27" fillId="74" borderId="45" applyNumberFormat="0" applyFont="0" applyAlignment="0" applyProtection="0"/>
    <xf numFmtId="0" fontId="28" fillId="11" borderId="34" applyNumberFormat="0" applyFont="0" applyAlignment="0" applyProtection="0"/>
    <xf numFmtId="0" fontId="28" fillId="11" borderId="34" applyNumberFormat="0" applyFont="0" applyAlignment="0" applyProtection="0"/>
    <xf numFmtId="0" fontId="27" fillId="74" borderId="45" applyNumberFormat="0" applyFont="0" applyAlignment="0" applyProtection="0"/>
    <xf numFmtId="0" fontId="28" fillId="11" borderId="34" applyNumberFormat="0" applyFont="0" applyAlignment="0" applyProtection="0"/>
    <xf numFmtId="0" fontId="28" fillId="11" borderId="34" applyNumberFormat="0" applyFont="0" applyAlignment="0" applyProtection="0"/>
    <xf numFmtId="0" fontId="27" fillId="74" borderId="45" applyNumberFormat="0" applyFont="0" applyAlignment="0" applyProtection="0"/>
    <xf numFmtId="0" fontId="28" fillId="11" borderId="34" applyNumberFormat="0" applyFont="0" applyAlignment="0" applyProtection="0"/>
    <xf numFmtId="0" fontId="27" fillId="74" borderId="45" applyNumberFormat="0" applyFont="0" applyAlignment="0" applyProtection="0"/>
    <xf numFmtId="0" fontId="28" fillId="11" borderId="34" applyNumberFormat="0" applyFont="0" applyAlignment="0" applyProtection="0"/>
    <xf numFmtId="0" fontId="27" fillId="74" borderId="45" applyNumberFormat="0" applyFont="0" applyAlignment="0" applyProtection="0"/>
    <xf numFmtId="0" fontId="28" fillId="11" borderId="34" applyNumberFormat="0" applyFont="0" applyAlignment="0" applyProtection="0"/>
    <xf numFmtId="0" fontId="28" fillId="11" borderId="34" applyNumberFormat="0" applyFont="0" applyAlignment="0" applyProtection="0"/>
    <xf numFmtId="0" fontId="27" fillId="74" borderId="45" applyNumberFormat="0" applyFont="0" applyAlignment="0" applyProtection="0"/>
    <xf numFmtId="0" fontId="28" fillId="11" borderId="34" applyNumberFormat="0" applyFont="0" applyAlignment="0" applyProtection="0"/>
    <xf numFmtId="0" fontId="28" fillId="11" borderId="34" applyNumberFormat="0" applyFont="0" applyAlignment="0" applyProtection="0"/>
    <xf numFmtId="0" fontId="27" fillId="74" borderId="45" applyNumberFormat="0" applyFont="0" applyAlignment="0" applyProtection="0"/>
    <xf numFmtId="0" fontId="28" fillId="11" borderId="34" applyNumberFormat="0" applyFont="0" applyAlignment="0" applyProtection="0"/>
    <xf numFmtId="0" fontId="27" fillId="74" borderId="45" applyNumberFormat="0" applyFont="0" applyAlignment="0" applyProtection="0"/>
    <xf numFmtId="0" fontId="28" fillId="11" borderId="34" applyNumberFormat="0" applyFont="0" applyAlignment="0" applyProtection="0"/>
    <xf numFmtId="0" fontId="27" fillId="74" borderId="45" applyNumberFormat="0" applyFont="0" applyAlignment="0" applyProtection="0"/>
    <xf numFmtId="0" fontId="28" fillId="11" borderId="34" applyNumberFormat="0" applyFont="0" applyAlignment="0" applyProtection="0"/>
    <xf numFmtId="0" fontId="28" fillId="11" borderId="34" applyNumberFormat="0" applyFont="0" applyAlignment="0" applyProtection="0"/>
    <xf numFmtId="0" fontId="27" fillId="74" borderId="45" applyNumberFormat="0" applyFont="0" applyAlignment="0" applyProtection="0"/>
    <xf numFmtId="0" fontId="28" fillId="11" borderId="34"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8" fillId="11" borderId="34"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7"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169"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0" fontId="2" fillId="74" borderId="45" applyNumberFormat="0" applyFont="0" applyAlignment="0" applyProtection="0"/>
    <xf numFmtId="169" fontId="2" fillId="0" borderId="0"/>
    <xf numFmtId="168"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0" fontId="2" fillId="74" borderId="45" applyNumberFormat="0" applyFont="0" applyAlignment="0" applyProtection="0"/>
    <xf numFmtId="169"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0" fontId="2" fillId="74" borderId="45" applyNumberFormat="0" applyFont="0" applyAlignment="0" applyProtection="0"/>
    <xf numFmtId="169" fontId="2" fillId="0" borderId="0"/>
    <xf numFmtId="168" fontId="2" fillId="0" borderId="0"/>
    <xf numFmtId="168" fontId="2" fillId="0" borderId="0"/>
    <xf numFmtId="0" fontId="2"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1"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82" fillId="0" borderId="0"/>
    <xf numFmtId="0" fontId="82" fillId="0" borderId="0"/>
    <xf numFmtId="168" fontId="82" fillId="0" borderId="0"/>
    <xf numFmtId="0" fontId="83" fillId="64" borderId="46" applyNumberFormat="0" applyAlignment="0" applyProtection="0"/>
    <xf numFmtId="0" fontId="84" fillId="9" borderId="31"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168" fontId="85"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168" fontId="85"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169" fontId="85"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4" fillId="9" borderId="31"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4" fillId="9" borderId="31"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4" fillId="9" borderId="31"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4" fillId="9" borderId="31"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4" fillId="9" borderId="31"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4" fillId="9" borderId="31"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4" fillId="9" borderId="31"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0" fontId="83" fillId="64" borderId="46" applyNumberFormat="0" applyAlignment="0" applyProtection="0"/>
    <xf numFmtId="168" fontId="85" fillId="64" borderId="46" applyNumberFormat="0" applyAlignment="0" applyProtection="0"/>
    <xf numFmtId="169" fontId="85" fillId="64" borderId="46" applyNumberFormat="0" applyAlignment="0" applyProtection="0"/>
    <xf numFmtId="168" fontId="85" fillId="64" borderId="46" applyNumberFormat="0" applyAlignment="0" applyProtection="0"/>
    <xf numFmtId="168" fontId="85" fillId="64" borderId="46" applyNumberFormat="0" applyAlignment="0" applyProtection="0"/>
    <xf numFmtId="169" fontId="85" fillId="64" borderId="46" applyNumberFormat="0" applyAlignment="0" applyProtection="0"/>
    <xf numFmtId="168" fontId="85" fillId="64" borderId="46" applyNumberFormat="0" applyAlignment="0" applyProtection="0"/>
    <xf numFmtId="168" fontId="85" fillId="64" borderId="46" applyNumberFormat="0" applyAlignment="0" applyProtection="0"/>
    <xf numFmtId="169" fontId="85" fillId="64" borderId="46" applyNumberFormat="0" applyAlignment="0" applyProtection="0"/>
    <xf numFmtId="168" fontId="85" fillId="64" borderId="46" applyNumberFormat="0" applyAlignment="0" applyProtection="0"/>
    <xf numFmtId="168" fontId="85" fillId="64" borderId="46" applyNumberFormat="0" applyAlignment="0" applyProtection="0"/>
    <xf numFmtId="169" fontId="85" fillId="64" borderId="46" applyNumberFormat="0" applyAlignment="0" applyProtection="0"/>
    <xf numFmtId="168" fontId="85" fillId="64" borderId="46" applyNumberFormat="0" applyAlignment="0" applyProtection="0"/>
    <xf numFmtId="0" fontId="83" fillId="64" borderId="46" applyNumberFormat="0" applyAlignment="0" applyProtection="0"/>
    <xf numFmtId="0" fontId="25" fillId="0" borderId="0"/>
    <xf numFmtId="175" fontId="37" fillId="0" borderId="0" applyFont="0" applyFill="0" applyBorder="0" applyAlignment="0" applyProtection="0"/>
    <xf numFmtId="186"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86"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xf numFmtId="0" fontId="2" fillId="0" borderId="0"/>
    <xf numFmtId="168" fontId="2" fillId="0" borderId="0"/>
    <xf numFmtId="187" fontId="65" fillId="0" borderId="3" applyNumberFormat="0">
      <alignment horizontal="center" vertical="top" wrapText="1"/>
    </xf>
    <xf numFmtId="0" fontId="87"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88" fillId="0" borderId="0"/>
    <xf numFmtId="0" fontId="25" fillId="0" borderId="0"/>
    <xf numFmtId="0" fontId="89" fillId="0" borderId="0"/>
    <xf numFmtId="0" fontId="89" fillId="0" borderId="0"/>
    <xf numFmtId="168" fontId="25" fillId="0" borderId="0"/>
    <xf numFmtId="168"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49" fontId="46" fillId="0" borderId="0" applyFill="0" applyBorder="0" applyAlignment="0"/>
    <xf numFmtId="189" fontId="37" fillId="0" borderId="0" applyFill="0" applyBorder="0" applyAlignment="0"/>
    <xf numFmtId="190" fontId="37" fillId="0" borderId="0" applyFill="0" applyBorder="0" applyAlignment="0"/>
    <xf numFmtId="0" fontId="92" fillId="0" borderId="0">
      <alignment horizontal="center" vertical="top"/>
    </xf>
    <xf numFmtId="0" fontId="93" fillId="0" borderId="0" applyNumberFormat="0" applyFill="0" applyBorder="0" applyAlignment="0" applyProtection="0"/>
    <xf numFmtId="169" fontId="93" fillId="0" borderId="0" applyNumberFormat="0" applyFill="0" applyBorder="0" applyAlignment="0" applyProtection="0"/>
    <xf numFmtId="0"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0" fontId="93" fillId="0" borderId="0" applyNumberFormat="0" applyFill="0" applyBorder="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168" fontId="94"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168" fontId="94"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169" fontId="94"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168" fontId="94" fillId="0" borderId="47" applyNumberFormat="0" applyFill="0" applyAlignment="0" applyProtection="0"/>
    <xf numFmtId="169" fontId="94" fillId="0" borderId="47" applyNumberFormat="0" applyFill="0" applyAlignment="0" applyProtection="0"/>
    <xf numFmtId="168" fontId="94" fillId="0" borderId="47" applyNumberFormat="0" applyFill="0" applyAlignment="0" applyProtection="0"/>
    <xf numFmtId="168" fontId="94" fillId="0" borderId="47" applyNumberFormat="0" applyFill="0" applyAlignment="0" applyProtection="0"/>
    <xf numFmtId="169" fontId="94" fillId="0" borderId="47" applyNumberFormat="0" applyFill="0" applyAlignment="0" applyProtection="0"/>
    <xf numFmtId="168" fontId="94" fillId="0" borderId="47" applyNumberFormat="0" applyFill="0" applyAlignment="0" applyProtection="0"/>
    <xf numFmtId="168" fontId="94" fillId="0" borderId="47" applyNumberFormat="0" applyFill="0" applyAlignment="0" applyProtection="0"/>
    <xf numFmtId="169" fontId="94" fillId="0" borderId="47" applyNumberFormat="0" applyFill="0" applyAlignment="0" applyProtection="0"/>
    <xf numFmtId="168" fontId="94" fillId="0" borderId="47" applyNumberFormat="0" applyFill="0" applyAlignment="0" applyProtection="0"/>
    <xf numFmtId="168" fontId="94" fillId="0" borderId="47" applyNumberFormat="0" applyFill="0" applyAlignment="0" applyProtection="0"/>
    <xf numFmtId="169" fontId="94" fillId="0" borderId="47" applyNumberFormat="0" applyFill="0" applyAlignment="0" applyProtection="0"/>
    <xf numFmtId="168" fontId="94" fillId="0" borderId="47" applyNumberFormat="0" applyFill="0" applyAlignment="0" applyProtection="0"/>
    <xf numFmtId="0" fontId="47" fillId="0" borderId="47" applyNumberFormat="0" applyFill="0" applyAlignment="0" applyProtection="0"/>
    <xf numFmtId="0" fontId="25" fillId="0" borderId="48"/>
    <xf numFmtId="185" fontId="81"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6" fillId="0" borderId="0" applyFont="0" applyFill="0" applyBorder="0" applyAlignment="0" applyProtection="0"/>
    <xf numFmtId="192" fontId="2" fillId="0" borderId="0" applyFon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0" fontId="95" fillId="0" borderId="0" applyNumberFormat="0" applyFill="0" applyBorder="0" applyAlignment="0" applyProtection="0"/>
    <xf numFmtId="1" fontId="97" fillId="0" borderId="0" applyFill="0" applyProtection="0">
      <alignment horizontal="right"/>
    </xf>
    <xf numFmtId="42" fontId="98" fillId="0" borderId="0" applyFont="0" applyFill="0" applyBorder="0" applyAlignment="0" applyProtection="0"/>
    <xf numFmtId="44" fontId="98" fillId="0" borderId="0" applyFont="0" applyFill="0" applyBorder="0" applyAlignment="0" applyProtection="0"/>
    <xf numFmtId="0" fontId="99" fillId="0" borderId="0"/>
    <xf numFmtId="0" fontId="100" fillId="0" borderId="0"/>
    <xf numFmtId="38" fontId="26" fillId="0" borderId="0" applyFont="0" applyFill="0" applyBorder="0" applyAlignment="0" applyProtection="0"/>
    <xf numFmtId="40" fontId="26" fillId="0" borderId="0" applyFont="0" applyFill="0" applyBorder="0" applyAlignment="0" applyProtection="0"/>
    <xf numFmtId="41" fontId="98" fillId="0" borderId="0" applyFont="0" applyFill="0" applyBorder="0" applyAlignment="0" applyProtection="0"/>
    <xf numFmtId="43" fontId="98" fillId="0" borderId="0" applyFont="0" applyFill="0" applyBorder="0" applyAlignment="0" applyProtection="0"/>
    <xf numFmtId="0" fontId="2" fillId="0" borderId="0"/>
    <xf numFmtId="9" fontId="1" fillId="0" borderId="0" applyFont="0" applyFill="0" applyBorder="0" applyAlignment="0" applyProtection="0"/>
    <xf numFmtId="0" fontId="47" fillId="0" borderId="101" applyNumberFormat="0" applyFill="0" applyAlignment="0" applyProtection="0"/>
    <xf numFmtId="168" fontId="94" fillId="0" borderId="101" applyNumberFormat="0" applyFill="0" applyAlignment="0" applyProtection="0"/>
    <xf numFmtId="169" fontId="94" fillId="0" borderId="101" applyNumberFormat="0" applyFill="0" applyAlignment="0" applyProtection="0"/>
    <xf numFmtId="168" fontId="94" fillId="0" borderId="101" applyNumberFormat="0" applyFill="0" applyAlignment="0" applyProtection="0"/>
    <xf numFmtId="168" fontId="94" fillId="0" borderId="101" applyNumberFormat="0" applyFill="0" applyAlignment="0" applyProtection="0"/>
    <xf numFmtId="169" fontId="94" fillId="0" borderId="101" applyNumberFormat="0" applyFill="0" applyAlignment="0" applyProtection="0"/>
    <xf numFmtId="168" fontId="94" fillId="0" borderId="101" applyNumberFormat="0" applyFill="0" applyAlignment="0" applyProtection="0"/>
    <xf numFmtId="168" fontId="94" fillId="0" borderId="101" applyNumberFormat="0" applyFill="0" applyAlignment="0" applyProtection="0"/>
    <xf numFmtId="169" fontId="94" fillId="0" borderId="101" applyNumberFormat="0" applyFill="0" applyAlignment="0" applyProtection="0"/>
    <xf numFmtId="168" fontId="94" fillId="0" borderId="101" applyNumberFormat="0" applyFill="0" applyAlignment="0" applyProtection="0"/>
    <xf numFmtId="168" fontId="94" fillId="0" borderId="101" applyNumberFormat="0" applyFill="0" applyAlignment="0" applyProtection="0"/>
    <xf numFmtId="169" fontId="94" fillId="0" borderId="101" applyNumberFormat="0" applyFill="0" applyAlignment="0" applyProtection="0"/>
    <xf numFmtId="168" fontId="94"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169" fontId="94"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168" fontId="94"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168" fontId="94"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0" fontId="47" fillId="0" borderId="101" applyNumberFormat="0" applyFill="0" applyAlignment="0" applyProtection="0"/>
    <xf numFmtId="188" fontId="2" fillId="70" borderId="95" applyFont="0">
      <alignment horizontal="right" vertical="center"/>
    </xf>
    <xf numFmtId="3" fontId="2" fillId="70" borderId="95" applyFont="0">
      <alignment horizontal="right" vertical="center"/>
    </xf>
    <xf numFmtId="0" fontId="83" fillId="64" borderId="100" applyNumberFormat="0" applyAlignment="0" applyProtection="0"/>
    <xf numFmtId="168" fontId="85" fillId="64" borderId="100" applyNumberFormat="0" applyAlignment="0" applyProtection="0"/>
    <xf numFmtId="169" fontId="85" fillId="64" borderId="100" applyNumberFormat="0" applyAlignment="0" applyProtection="0"/>
    <xf numFmtId="168" fontId="85" fillId="64" borderId="100" applyNumberFormat="0" applyAlignment="0" applyProtection="0"/>
    <xf numFmtId="168" fontId="85" fillId="64" borderId="100" applyNumberFormat="0" applyAlignment="0" applyProtection="0"/>
    <xf numFmtId="169" fontId="85" fillId="64" borderId="100" applyNumberFormat="0" applyAlignment="0" applyProtection="0"/>
    <xf numFmtId="168" fontId="85" fillId="64" borderId="100" applyNumberFormat="0" applyAlignment="0" applyProtection="0"/>
    <xf numFmtId="168" fontId="85" fillId="64" borderId="100" applyNumberFormat="0" applyAlignment="0" applyProtection="0"/>
    <xf numFmtId="169" fontId="85" fillId="64" borderId="100" applyNumberFormat="0" applyAlignment="0" applyProtection="0"/>
    <xf numFmtId="168" fontId="85" fillId="64" borderId="100" applyNumberFormat="0" applyAlignment="0" applyProtection="0"/>
    <xf numFmtId="168" fontId="85" fillId="64" borderId="100" applyNumberFormat="0" applyAlignment="0" applyProtection="0"/>
    <xf numFmtId="169" fontId="85" fillId="64" borderId="100" applyNumberFormat="0" applyAlignment="0" applyProtection="0"/>
    <xf numFmtId="168" fontId="85"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169" fontId="85"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168" fontId="85"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168" fontId="85"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0" fontId="83" fillId="64" borderId="100" applyNumberFormat="0" applyAlignment="0" applyProtection="0"/>
    <xf numFmtId="3" fontId="2" fillId="75" borderId="95" applyFont="0">
      <alignment horizontal="right" vertical="center"/>
      <protection locked="0"/>
    </xf>
    <xf numFmtId="0" fontId="2" fillId="74" borderId="99" applyNumberFormat="0" applyFont="0" applyAlignment="0" applyProtection="0"/>
    <xf numFmtId="0" fontId="2" fillId="74" borderId="99" applyNumberFormat="0" applyFont="0" applyAlignment="0" applyProtection="0"/>
    <xf numFmtId="0" fontId="2" fillId="74" borderId="99" applyNumberFormat="0" applyFont="0" applyAlignment="0" applyProtection="0"/>
    <xf numFmtId="0" fontId="2" fillId="74" borderId="99" applyNumberFormat="0" applyFont="0" applyAlignment="0" applyProtection="0"/>
    <xf numFmtId="0" fontId="2" fillId="74" borderId="99" applyNumberFormat="0" applyFont="0" applyAlignment="0" applyProtection="0"/>
    <xf numFmtId="0" fontId="2" fillId="74" borderId="99" applyNumberFormat="0" applyFont="0" applyAlignment="0" applyProtection="0"/>
    <xf numFmtId="0" fontId="2" fillId="74" borderId="99" applyNumberFormat="0" applyFont="0" applyAlignment="0" applyProtection="0"/>
    <xf numFmtId="0" fontId="2" fillId="74" borderId="99" applyNumberFormat="0" applyFont="0" applyAlignment="0" applyProtection="0"/>
    <xf numFmtId="0" fontId="2" fillId="74" borderId="99" applyNumberFormat="0" applyFont="0" applyAlignment="0" applyProtection="0"/>
    <xf numFmtId="0" fontId="2" fillId="74" borderId="99" applyNumberFormat="0" applyFont="0" applyAlignment="0" applyProtection="0"/>
    <xf numFmtId="0" fontId="2" fillId="74" borderId="99" applyNumberFormat="0" applyFont="0" applyAlignment="0" applyProtection="0"/>
    <xf numFmtId="0" fontId="2" fillId="74" borderId="99" applyNumberFormat="0" applyFont="0" applyAlignment="0" applyProtection="0"/>
    <xf numFmtId="0" fontId="2" fillId="74" borderId="99" applyNumberFormat="0" applyFont="0" applyAlignment="0" applyProtection="0"/>
    <xf numFmtId="0" fontId="2" fillId="74" borderId="99" applyNumberFormat="0" applyFont="0" applyAlignment="0" applyProtection="0"/>
    <xf numFmtId="0" fontId="2" fillId="74" borderId="99" applyNumberFormat="0" applyFont="0" applyAlignment="0" applyProtection="0"/>
    <xf numFmtId="0" fontId="2" fillId="74" borderId="99" applyNumberFormat="0" applyFont="0" applyAlignment="0" applyProtection="0"/>
    <xf numFmtId="0" fontId="2"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 fillId="74" borderId="99" applyNumberFormat="0" applyFont="0" applyAlignment="0" applyProtection="0"/>
    <xf numFmtId="0" fontId="27" fillId="74" borderId="99" applyNumberFormat="0" applyFont="0" applyAlignment="0" applyProtection="0"/>
    <xf numFmtId="0" fontId="2" fillId="74" borderId="99" applyNumberFormat="0" applyFont="0" applyAlignment="0" applyProtection="0"/>
    <xf numFmtId="0" fontId="2"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0" fontId="27" fillId="74" borderId="99" applyNumberFormat="0" applyFont="0" applyAlignment="0" applyProtection="0"/>
    <xf numFmtId="3" fontId="2" fillId="72" borderId="95" applyFont="0">
      <alignment horizontal="right" vertical="center"/>
      <protection locked="0"/>
    </xf>
    <xf numFmtId="0" fontId="66" fillId="43" borderId="98" applyNumberFormat="0" applyAlignment="0" applyProtection="0"/>
    <xf numFmtId="168" fontId="68" fillId="43" borderId="98" applyNumberFormat="0" applyAlignment="0" applyProtection="0"/>
    <xf numFmtId="169" fontId="68" fillId="43" borderId="98" applyNumberFormat="0" applyAlignment="0" applyProtection="0"/>
    <xf numFmtId="168" fontId="68" fillId="43" borderId="98" applyNumberFormat="0" applyAlignment="0" applyProtection="0"/>
    <xf numFmtId="168" fontId="68" fillId="43" borderId="98" applyNumberFormat="0" applyAlignment="0" applyProtection="0"/>
    <xf numFmtId="169" fontId="68" fillId="43" borderId="98" applyNumberFormat="0" applyAlignment="0" applyProtection="0"/>
    <xf numFmtId="168" fontId="68" fillId="43" borderId="98" applyNumberFormat="0" applyAlignment="0" applyProtection="0"/>
    <xf numFmtId="168" fontId="68" fillId="43" borderId="98" applyNumberFormat="0" applyAlignment="0" applyProtection="0"/>
    <xf numFmtId="169" fontId="68" fillId="43" borderId="98" applyNumberFormat="0" applyAlignment="0" applyProtection="0"/>
    <xf numFmtId="168" fontId="68" fillId="43" borderId="98" applyNumberFormat="0" applyAlignment="0" applyProtection="0"/>
    <xf numFmtId="168" fontId="68" fillId="43" borderId="98" applyNumberFormat="0" applyAlignment="0" applyProtection="0"/>
    <xf numFmtId="169" fontId="68" fillId="43" borderId="98" applyNumberFormat="0" applyAlignment="0" applyProtection="0"/>
    <xf numFmtId="168" fontId="68"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169" fontId="68"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168" fontId="68"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168" fontId="68"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66" fillId="43" borderId="98" applyNumberFormat="0" applyAlignment="0" applyProtection="0"/>
    <xf numFmtId="0" fontId="2" fillId="71" borderId="96" applyNumberFormat="0" applyFont="0" applyBorder="0" applyProtection="0">
      <alignment horizontal="left" vertical="center"/>
    </xf>
    <xf numFmtId="9" fontId="2" fillId="71" borderId="95" applyFont="0" applyProtection="0">
      <alignment horizontal="right" vertical="center"/>
    </xf>
    <xf numFmtId="3" fontId="2" fillId="71" borderId="95" applyFont="0" applyProtection="0">
      <alignment horizontal="right" vertical="center"/>
    </xf>
    <xf numFmtId="0" fontId="62" fillId="70" borderId="96" applyFont="0" applyBorder="0">
      <alignment horizontal="center" wrapText="1"/>
    </xf>
    <xf numFmtId="168" fontId="54" fillId="0" borderId="93">
      <alignment horizontal="left" vertical="center"/>
    </xf>
    <xf numFmtId="0" fontId="54" fillId="0" borderId="93">
      <alignment horizontal="left" vertical="center"/>
    </xf>
    <xf numFmtId="0" fontId="54" fillId="0" borderId="93">
      <alignment horizontal="left" vertical="center"/>
    </xf>
    <xf numFmtId="0" fontId="2" fillId="69" borderId="95" applyNumberFormat="0" applyFont="0" applyBorder="0" applyProtection="0">
      <alignment horizontal="center" vertical="center"/>
    </xf>
    <xf numFmtId="0" fontId="36" fillId="0" borderId="95" applyNumberFormat="0" applyAlignment="0">
      <alignment horizontal="right"/>
      <protection locked="0"/>
    </xf>
    <xf numFmtId="0" fontId="36" fillId="0" borderId="95" applyNumberFormat="0" applyAlignment="0">
      <alignment horizontal="right"/>
      <protection locked="0"/>
    </xf>
    <xf numFmtId="0" fontId="36" fillId="0" borderId="95" applyNumberFormat="0" applyAlignment="0">
      <alignment horizontal="right"/>
      <protection locked="0"/>
    </xf>
    <xf numFmtId="0" fontId="36" fillId="0" borderId="95" applyNumberFormat="0" applyAlignment="0">
      <alignment horizontal="right"/>
      <protection locked="0"/>
    </xf>
    <xf numFmtId="0" fontId="36" fillId="0" borderId="95" applyNumberFormat="0" applyAlignment="0">
      <alignment horizontal="right"/>
      <protection locked="0"/>
    </xf>
    <xf numFmtId="0" fontId="36" fillId="0" borderId="95" applyNumberFormat="0" applyAlignment="0">
      <alignment horizontal="right"/>
      <protection locked="0"/>
    </xf>
    <xf numFmtId="0" fontId="36" fillId="0" borderId="95" applyNumberFormat="0" applyAlignment="0">
      <alignment horizontal="right"/>
      <protection locked="0"/>
    </xf>
    <xf numFmtId="0" fontId="36" fillId="0" borderId="95" applyNumberFormat="0" applyAlignment="0">
      <alignment horizontal="right"/>
      <protection locked="0"/>
    </xf>
    <xf numFmtId="0" fontId="36" fillId="0" borderId="95" applyNumberFormat="0" applyAlignment="0">
      <alignment horizontal="right"/>
      <protection locked="0"/>
    </xf>
    <xf numFmtId="0" fontId="36" fillId="0" borderId="95" applyNumberFormat="0" applyAlignment="0">
      <alignment horizontal="right"/>
      <protection locked="0"/>
    </xf>
    <xf numFmtId="0" fontId="38" fillId="64" borderId="98" applyNumberFormat="0" applyAlignment="0" applyProtection="0"/>
    <xf numFmtId="168" fontId="40" fillId="64" borderId="98" applyNumberFormat="0" applyAlignment="0" applyProtection="0"/>
    <xf numFmtId="169" fontId="40" fillId="64" borderId="98" applyNumberFormat="0" applyAlignment="0" applyProtection="0"/>
    <xf numFmtId="168" fontId="40" fillId="64" borderId="98" applyNumberFormat="0" applyAlignment="0" applyProtection="0"/>
    <xf numFmtId="168" fontId="40" fillId="64" borderId="98" applyNumberFormat="0" applyAlignment="0" applyProtection="0"/>
    <xf numFmtId="169" fontId="40" fillId="64" borderId="98" applyNumberFormat="0" applyAlignment="0" applyProtection="0"/>
    <xf numFmtId="168" fontId="40" fillId="64" borderId="98" applyNumberFormat="0" applyAlignment="0" applyProtection="0"/>
    <xf numFmtId="168" fontId="40" fillId="64" borderId="98" applyNumberFormat="0" applyAlignment="0" applyProtection="0"/>
    <xf numFmtId="169" fontId="40" fillId="64" borderId="98" applyNumberFormat="0" applyAlignment="0" applyProtection="0"/>
    <xf numFmtId="168" fontId="40" fillId="64" borderId="98" applyNumberFormat="0" applyAlignment="0" applyProtection="0"/>
    <xf numFmtId="168" fontId="40" fillId="64" borderId="98" applyNumberFormat="0" applyAlignment="0" applyProtection="0"/>
    <xf numFmtId="169" fontId="40" fillId="64" borderId="98" applyNumberFormat="0" applyAlignment="0" applyProtection="0"/>
    <xf numFmtId="168" fontId="40"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169" fontId="40"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168" fontId="40"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168" fontId="40"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38" fillId="64" borderId="98" applyNumberFormat="0" applyAlignment="0" applyProtection="0"/>
    <xf numFmtId="0" fontId="1" fillId="0" borderId="0"/>
    <xf numFmtId="169" fontId="26" fillId="37" borderId="0"/>
    <xf numFmtId="0" fontId="2" fillId="0" borderId="0">
      <alignment vertical="center"/>
    </xf>
    <xf numFmtId="166" fontId="1" fillId="0" borderId="0" applyFont="0" applyFill="0" applyBorder="0" applyAlignment="0" applyProtection="0"/>
    <xf numFmtId="0" fontId="129" fillId="0" borderId="0"/>
  </cellStyleXfs>
  <cellXfs count="886">
    <xf numFmtId="0" fontId="0" fillId="0" borderId="0" xfId="0"/>
    <xf numFmtId="0" fontId="4" fillId="0" borderId="0" xfId="0" applyFont="1"/>
    <xf numFmtId="0" fontId="0" fillId="0" borderId="0" xfId="0" applyAlignment="1">
      <alignment wrapText="1"/>
    </xf>
    <xf numFmtId="167" fontId="3" fillId="0" borderId="0" xfId="0" applyNumberFormat="1" applyFont="1" applyAlignment="1">
      <alignment horizontal="center"/>
    </xf>
    <xf numFmtId="167" fontId="0" fillId="0" borderId="0" xfId="0" applyNumberFormat="1" applyAlignment="1">
      <alignment horizontal="center"/>
    </xf>
    <xf numFmtId="167" fontId="5" fillId="0" borderId="0" xfId="0" applyNumberFormat="1" applyFont="1" applyAlignment="1">
      <alignment horizontal="center"/>
    </xf>
    <xf numFmtId="0" fontId="4" fillId="0" borderId="3" xfId="0" applyFont="1" applyBorder="1"/>
    <xf numFmtId="0" fontId="9" fillId="0" borderId="16" xfId="0" applyFont="1" applyBorder="1"/>
    <xf numFmtId="0" fontId="12" fillId="0" borderId="0" xfId="0" applyFont="1"/>
    <xf numFmtId="0" fontId="9" fillId="0" borderId="0" xfId="0" applyFont="1" applyAlignment="1">
      <alignment horizontal="right" wrapText="1"/>
    </xf>
    <xf numFmtId="0" fontId="9" fillId="0" borderId="19" xfId="0" applyFont="1" applyBorder="1" applyAlignment="1">
      <alignment vertical="center"/>
    </xf>
    <xf numFmtId="0" fontId="9" fillId="0" borderId="22" xfId="0" applyFont="1" applyBorder="1"/>
    <xf numFmtId="0" fontId="7" fillId="0" borderId="0" xfId="0" applyFont="1"/>
    <xf numFmtId="0" fontId="9" fillId="0" borderId="0" xfId="11" applyFont="1"/>
    <xf numFmtId="0" fontId="9" fillId="0" borderId="0" xfId="0" applyFont="1"/>
    <xf numFmtId="0" fontId="9" fillId="0" borderId="0" xfId="0" applyFont="1" applyAlignment="1">
      <alignment horizontal="right"/>
    </xf>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2" fillId="0" borderId="0" xfId="0" applyFont="1" applyAlignment="1">
      <alignment horizontal="center"/>
    </xf>
    <xf numFmtId="0" fontId="10" fillId="0" borderId="0" xfId="11" applyFont="1"/>
    <xf numFmtId="0" fontId="9" fillId="0" borderId="8" xfId="0" applyFont="1" applyBorder="1" applyAlignment="1">
      <alignment wrapText="1"/>
    </xf>
    <xf numFmtId="0" fontId="9" fillId="0" borderId="21" xfId="0" applyFont="1" applyBorder="1" applyAlignment="1">
      <alignment wrapText="1"/>
    </xf>
    <xf numFmtId="0" fontId="6" fillId="0" borderId="0" xfId="0" applyFont="1" applyAlignment="1">
      <alignment horizontal="center"/>
    </xf>
    <xf numFmtId="0" fontId="10" fillId="0" borderId="0" xfId="0" applyFont="1" applyAlignment="1">
      <alignment horizontal="center" wrapText="1"/>
    </xf>
    <xf numFmtId="0" fontId="13" fillId="0" borderId="8" xfId="0" applyFont="1" applyBorder="1" applyAlignment="1">
      <alignment wrapText="1"/>
    </xf>
    <xf numFmtId="0" fontId="4" fillId="0" borderId="21" xfId="0" applyFont="1" applyBorder="1"/>
    <xf numFmtId="0" fontId="13" fillId="0" borderId="25" xfId="0" applyFont="1" applyBorder="1" applyAlignment="1">
      <alignment wrapText="1"/>
    </xf>
    <xf numFmtId="0" fontId="23" fillId="0" borderId="0" xfId="0" applyFont="1" applyAlignment="1">
      <alignment horizontal="center" vertical="center"/>
    </xf>
    <xf numFmtId="0" fontId="2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3" fillId="0" borderId="0" xfId="0" applyFont="1"/>
    <xf numFmtId="0" fontId="9" fillId="0" borderId="1" xfId="0" applyFont="1" applyBorder="1"/>
    <xf numFmtId="0" fontId="4" fillId="0" borderId="0" xfId="0" applyFont="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6" borderId="3" xfId="0" applyFont="1" applyFill="1" applyBorder="1" applyAlignment="1">
      <alignment horizontal="left" vertical="top" wrapText="1"/>
    </xf>
    <xf numFmtId="1" fontId="15" fillId="36" borderId="3" xfId="2" applyNumberFormat="1" applyFont="1" applyFill="1" applyBorder="1" applyAlignment="1" applyProtection="1">
      <alignment horizontal="left" vertical="top" wrapText="1"/>
    </xf>
    <xf numFmtId="0" fontId="15" fillId="36" borderId="3" xfId="13" applyFont="1" applyFill="1" applyBorder="1" applyAlignment="1" applyProtection="1">
      <alignment vertical="center" wrapText="1"/>
      <protection locked="0"/>
    </xf>
    <xf numFmtId="0" fontId="4" fillId="0" borderId="19" xfId="0" applyFont="1" applyBorder="1"/>
    <xf numFmtId="0" fontId="23" fillId="0" borderId="3" xfId="0" applyFont="1" applyBorder="1"/>
    <xf numFmtId="0" fontId="22" fillId="0" borderId="0" xfId="0" applyFont="1"/>
    <xf numFmtId="0" fontId="7" fillId="0" borderId="3" xfId="13" applyFont="1" applyBorder="1" applyAlignment="1" applyProtection="1">
      <alignment horizontal="center" vertical="center" wrapText="1"/>
      <protection locked="0"/>
    </xf>
    <xf numFmtId="0" fontId="4" fillId="0" borderId="0" xfId="0" applyFont="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19" xfId="1" applyNumberFormat="1" applyFont="1" applyFill="1" applyBorder="1" applyAlignment="1" applyProtection="1">
      <alignment horizontal="center" vertical="center" wrapText="1"/>
      <protection locked="0"/>
    </xf>
    <xf numFmtId="164" fontId="7"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7" fillId="3" borderId="22" xfId="9" applyFont="1" applyFill="1" applyBorder="1" applyAlignment="1" applyProtection="1">
      <alignment horizontal="left" vertical="center"/>
      <protection locked="0"/>
    </xf>
    <xf numFmtId="0" fontId="15" fillId="3" borderId="24" xfId="16" applyFont="1" applyFill="1" applyBorder="1" applyProtection="1">
      <protection locked="0"/>
    </xf>
    <xf numFmtId="0" fontId="9" fillId="3" borderId="3" xfId="5" applyFont="1" applyFill="1" applyBorder="1" applyProtection="1">
      <protection locked="0"/>
    </xf>
    <xf numFmtId="0" fontId="9" fillId="0" borderId="3" xfId="13" applyFont="1" applyBorder="1" applyAlignment="1" applyProtection="1">
      <alignment horizontal="center" vertical="center" wrapText="1"/>
      <protection locked="0"/>
    </xf>
    <xf numFmtId="0" fontId="9" fillId="3" borderId="3" xfId="13" applyFont="1" applyFill="1" applyBorder="1" applyAlignment="1" applyProtection="1">
      <alignment horizontal="center" vertical="center" wrapText="1"/>
      <protection locked="0"/>
    </xf>
    <xf numFmtId="3" fontId="9" fillId="3" borderId="3" xfId="1" applyNumberFormat="1" applyFont="1" applyFill="1" applyBorder="1" applyAlignment="1" applyProtection="1">
      <alignment horizontal="center" vertical="center" wrapText="1"/>
      <protection locked="0"/>
    </xf>
    <xf numFmtId="9" fontId="9" fillId="3" borderId="3" xfId="15" applyNumberFormat="1" applyFont="1" applyFill="1" applyBorder="1" applyAlignment="1" applyProtection="1">
      <alignment horizontal="center" vertical="center"/>
      <protection locked="0"/>
    </xf>
    <xf numFmtId="0" fontId="10" fillId="3" borderId="3" xfId="13" applyFont="1" applyFill="1" applyBorder="1" applyAlignment="1" applyProtection="1">
      <alignment wrapText="1"/>
      <protection locked="0"/>
    </xf>
    <xf numFmtId="0" fontId="9" fillId="3" borderId="3" xfId="13" applyFont="1" applyFill="1" applyBorder="1" applyAlignment="1" applyProtection="1">
      <alignment horizontal="left" vertical="center" wrapText="1"/>
      <protection locked="0"/>
    </xf>
    <xf numFmtId="0" fontId="9" fillId="0" borderId="3" xfId="13" applyFont="1" applyBorder="1" applyAlignment="1" applyProtection="1">
      <alignment horizontal="left" vertical="center" wrapText="1"/>
      <protection locked="0"/>
    </xf>
    <xf numFmtId="165" fontId="9" fillId="4" borderId="3" xfId="8" applyNumberFormat="1" applyFont="1" applyFill="1" applyBorder="1" applyAlignment="1" applyProtection="1">
      <alignment horizontal="right" wrapText="1"/>
      <protection locked="0"/>
    </xf>
    <xf numFmtId="0" fontId="10" fillId="0" borderId="3" xfId="13" applyFont="1" applyBorder="1" applyAlignment="1" applyProtection="1">
      <alignment wrapText="1"/>
      <protection locked="0"/>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0" xfId="11" applyFont="1" applyAlignment="1">
      <alignment vertical="center"/>
    </xf>
    <xf numFmtId="0" fontId="4" fillId="0" borderId="19" xfId="0" applyFont="1" applyBorder="1" applyAlignment="1">
      <alignment vertical="center"/>
    </xf>
    <xf numFmtId="0" fontId="9" fillId="2" borderId="22" xfId="0" applyFont="1" applyFill="1" applyBorder="1" applyAlignment="1">
      <alignment horizontal="right" vertical="center"/>
    </xf>
    <xf numFmtId="0" fontId="4" fillId="0" borderId="53" xfId="0" applyFont="1" applyBorder="1"/>
    <xf numFmtId="0" fontId="20" fillId="0" borderId="22" xfId="0" applyFont="1" applyBorder="1" applyAlignment="1">
      <alignment horizontal="center" vertical="center" wrapText="1"/>
    </xf>
    <xf numFmtId="0" fontId="4" fillId="0" borderId="54" xfId="0" applyFont="1" applyBorder="1"/>
    <xf numFmtId="0" fontId="7" fillId="0" borderId="16" xfId="9" applyFont="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0" fontId="7" fillId="0" borderId="19" xfId="9" applyFont="1" applyBorder="1" applyAlignment="1" applyProtection="1">
      <alignment horizontal="center" vertical="center"/>
      <protection locked="0"/>
    </xf>
    <xf numFmtId="0" fontId="7" fillId="0" borderId="0" xfId="13" applyFont="1" applyAlignment="1" applyProtection="1">
      <alignment wrapText="1"/>
      <protection locked="0"/>
    </xf>
    <xf numFmtId="0" fontId="7" fillId="0" borderId="19" xfId="9" applyFont="1" applyBorder="1" applyAlignment="1" applyProtection="1">
      <alignment horizontal="center" vertical="center" wrapText="1"/>
      <protection locked="0"/>
    </xf>
    <xf numFmtId="0" fontId="15" fillId="36" borderId="23" xfId="13" applyFont="1" applyFill="1" applyBorder="1" applyAlignment="1" applyProtection="1">
      <alignment vertical="center" wrapText="1"/>
      <protection locked="0"/>
    </xf>
    <xf numFmtId="167" fontId="23" fillId="0" borderId="57" xfId="0" applyNumberFormat="1" applyFont="1" applyBorder="1" applyAlignment="1">
      <alignment horizontal="center"/>
    </xf>
    <xf numFmtId="167" fontId="19" fillId="0" borderId="57" xfId="0" applyNumberFormat="1" applyFont="1" applyBorder="1" applyAlignment="1">
      <alignment horizontal="center"/>
    </xf>
    <xf numFmtId="167" fontId="23" fillId="0" borderId="59" xfId="0" applyNumberFormat="1" applyFont="1" applyBorder="1" applyAlignment="1">
      <alignment horizontal="center"/>
    </xf>
    <xf numFmtId="167" fontId="23" fillId="0" borderId="60" xfId="0" applyNumberFormat="1" applyFont="1" applyBorder="1" applyAlignment="1">
      <alignment horizont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1" xfId="0" applyFont="1" applyBorder="1"/>
    <xf numFmtId="0" fontId="4" fillId="0" borderId="17" xfId="0" applyFont="1" applyBorder="1"/>
    <xf numFmtId="0" fontId="4" fillId="0" borderId="22" xfId="0" applyFont="1" applyBorder="1"/>
    <xf numFmtId="0" fontId="7" fillId="3" borderId="19" xfId="5" applyFont="1" applyFill="1" applyBorder="1" applyAlignment="1" applyProtection="1">
      <alignment horizontal="right" vertical="center"/>
      <protection locked="0"/>
    </xf>
    <xf numFmtId="0" fontId="15" fillId="3" borderId="23" xfId="16" applyFont="1" applyFill="1" applyBorder="1" applyProtection="1">
      <protection locked="0"/>
    </xf>
    <xf numFmtId="0" fontId="4" fillId="0" borderId="17" xfId="0" applyFont="1" applyBorder="1" applyAlignment="1">
      <alignment wrapText="1"/>
    </xf>
    <xf numFmtId="0" fontId="4" fillId="0" borderId="18" xfId="0" applyFont="1" applyBorder="1" applyAlignment="1">
      <alignment wrapText="1"/>
    </xf>
    <xf numFmtId="0" fontId="6" fillId="0" borderId="23" xfId="0" applyFont="1" applyBorder="1"/>
    <xf numFmtId="0" fontId="9" fillId="3" borderId="19" xfId="5" applyFont="1" applyFill="1" applyBorder="1" applyAlignment="1" applyProtection="1">
      <alignment horizontal="left" vertical="center"/>
      <protection locked="0"/>
    </xf>
    <xf numFmtId="0" fontId="9" fillId="3" borderId="20" xfId="13" applyFont="1" applyFill="1" applyBorder="1" applyAlignment="1" applyProtection="1">
      <alignment horizontal="center" vertical="center" wrapText="1"/>
      <protection locked="0"/>
    </xf>
    <xf numFmtId="0" fontId="9" fillId="3" borderId="19" xfId="5" applyFont="1" applyFill="1" applyBorder="1" applyAlignment="1" applyProtection="1">
      <alignment horizontal="right" vertical="center"/>
      <protection locked="0"/>
    </xf>
    <xf numFmtId="3" fontId="9" fillId="36" borderId="20" xfId="5" applyNumberFormat="1" applyFont="1" applyFill="1" applyBorder="1" applyProtection="1">
      <protection locked="0"/>
    </xf>
    <xf numFmtId="0" fontId="9" fillId="3" borderId="22" xfId="9" applyFont="1" applyFill="1" applyBorder="1" applyAlignment="1" applyProtection="1">
      <alignment horizontal="right" vertical="center"/>
      <protection locked="0"/>
    </xf>
    <xf numFmtId="0" fontId="10" fillId="3" borderId="23" xfId="16" applyFont="1" applyFill="1" applyBorder="1" applyProtection="1">
      <protection locked="0"/>
    </xf>
    <xf numFmtId="3" fontId="10" fillId="36" borderId="23" xfId="16" applyNumberFormat="1" applyFont="1" applyFill="1" applyBorder="1" applyProtection="1">
      <protection locked="0"/>
    </xf>
    <xf numFmtId="164" fontId="10" fillId="36" borderId="24" xfId="1" applyNumberFormat="1" applyFont="1" applyFill="1" applyBorder="1" applyAlignment="1" applyProtection="1">
      <protection locked="0"/>
    </xf>
    <xf numFmtId="0" fontId="4" fillId="0" borderId="53" xfId="0" applyFont="1" applyBorder="1" applyAlignment="1">
      <alignment horizontal="center"/>
    </xf>
    <xf numFmtId="0" fontId="4" fillId="0" borderId="54" xfId="0" applyFont="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1" fillId="0" borderId="0" xfId="0" applyFont="1"/>
    <xf numFmtId="0" fontId="9" fillId="3" borderId="3" xfId="20960" applyFont="1" applyFill="1" applyBorder="1" applyAlignment="1">
      <alignment horizontal="left" wrapText="1" indent="1"/>
    </xf>
    <xf numFmtId="0" fontId="9" fillId="0" borderId="3" xfId="20960" applyFont="1" applyBorder="1" applyAlignment="1">
      <alignment horizontal="left" wrapText="1" indent="1"/>
    </xf>
    <xf numFmtId="0" fontId="103" fillId="0" borderId="3" xfId="20960" applyFont="1" applyBorder="1" applyAlignment="1">
      <alignment horizontal="center" vertical="center"/>
    </xf>
    <xf numFmtId="0" fontId="104" fillId="0" borderId="0" xfId="0" applyFont="1" applyAlignment="1">
      <alignment wrapText="1"/>
    </xf>
    <xf numFmtId="0" fontId="9" fillId="0" borderId="2" xfId="20960" applyFont="1" applyBorder="1" applyAlignment="1">
      <alignment horizontal="left" wrapText="1" indent="1"/>
    </xf>
    <xf numFmtId="0" fontId="15" fillId="0" borderId="17" xfId="11" applyFont="1" applyBorder="1" applyAlignment="1">
      <alignment horizontal="center" vertical="center"/>
    </xf>
    <xf numFmtId="0" fontId="9" fillId="0" borderId="0" xfId="11" applyFont="1" applyAlignment="1">
      <alignment horizontal="left"/>
    </xf>
    <xf numFmtId="0" fontId="18" fillId="0" borderId="0" xfId="11" applyFont="1" applyAlignment="1">
      <alignment horizontal="right"/>
    </xf>
    <xf numFmtId="0" fontId="0" fillId="0" borderId="16" xfId="0" applyBorder="1" applyAlignment="1">
      <alignment horizontal="center" vertical="center"/>
    </xf>
    <xf numFmtId="0" fontId="6" fillId="36" borderId="27" xfId="0" applyFont="1" applyFill="1" applyBorder="1" applyAlignment="1">
      <alignment wrapText="1"/>
    </xf>
    <xf numFmtId="0" fontId="4" fillId="0" borderId="9" xfId="0" applyFont="1" applyBorder="1" applyAlignment="1">
      <alignment vertical="center" wrapText="1"/>
    </xf>
    <xf numFmtId="0" fontId="6" fillId="36" borderId="9" xfId="0" applyFont="1" applyFill="1" applyBorder="1" applyAlignment="1">
      <alignment wrapText="1"/>
    </xf>
    <xf numFmtId="0" fontId="6" fillId="36" borderId="66" xfId="0" applyFont="1" applyFill="1" applyBorder="1" applyAlignment="1">
      <alignment wrapText="1"/>
    </xf>
    <xf numFmtId="0" fontId="15" fillId="0" borderId="0" xfId="11" applyFont="1" applyAlignment="1">
      <alignment horizontal="center" vertical="center" wrapText="1"/>
    </xf>
    <xf numFmtId="0" fontId="4" fillId="0" borderId="19" xfId="0" applyFont="1" applyBorder="1" applyAlignment="1">
      <alignment horizontal="center" vertical="center" wrapText="1"/>
    </xf>
    <xf numFmtId="0" fontId="4" fillId="0" borderId="9" xfId="0" applyFont="1" applyBorder="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Border="1" applyAlignment="1">
      <alignment vertical="center"/>
    </xf>
    <xf numFmtId="0" fontId="10" fillId="0" borderId="0" xfId="11" applyFont="1" applyAlignment="1">
      <alignment horizontal="center"/>
    </xf>
    <xf numFmtId="0" fontId="18" fillId="0" borderId="0" xfId="0" applyFont="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7"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8" fillId="0" borderId="1" xfId="0" applyFont="1" applyBorder="1" applyAlignment="1">
      <alignment horizontal="center"/>
    </xf>
    <xf numFmtId="0" fontId="4" fillId="0" borderId="22" xfId="0" applyFont="1" applyBorder="1" applyAlignment="1">
      <alignment horizontal="center" vertical="center"/>
    </xf>
    <xf numFmtId="0" fontId="106" fillId="0" borderId="0" xfId="0" applyFont="1"/>
    <xf numFmtId="49" fontId="106" fillId="0" borderId="7" xfId="0" applyNumberFormat="1" applyFont="1" applyBorder="1" applyAlignment="1">
      <alignment horizontal="right" vertical="center"/>
    </xf>
    <xf numFmtId="49" fontId="106" fillId="0" borderId="74" xfId="0" applyNumberFormat="1" applyFont="1" applyBorder="1" applyAlignment="1">
      <alignment horizontal="right" vertical="center"/>
    </xf>
    <xf numFmtId="49" fontId="106" fillId="0" borderId="77" xfId="0" applyNumberFormat="1" applyFont="1" applyBorder="1" applyAlignment="1">
      <alignment horizontal="right" vertical="center"/>
    </xf>
    <xf numFmtId="49" fontId="106" fillId="0" borderId="82" xfId="0" applyNumberFormat="1" applyFont="1" applyBorder="1" applyAlignment="1">
      <alignment horizontal="right" vertical="center"/>
    </xf>
    <xf numFmtId="0" fontId="106" fillId="0" borderId="0" xfId="0" applyFont="1" applyAlignment="1">
      <alignment horizontal="left"/>
    </xf>
    <xf numFmtId="0" fontId="106" fillId="0" borderId="82" xfId="0" applyFont="1" applyBorder="1" applyAlignment="1">
      <alignment horizontal="right" vertical="center"/>
    </xf>
    <xf numFmtId="49" fontId="106" fillId="0" borderId="0" xfId="0" applyNumberFormat="1" applyFont="1" applyAlignment="1">
      <alignment horizontal="right" vertical="center"/>
    </xf>
    <xf numFmtId="0" fontId="106" fillId="0" borderId="0" xfId="0" applyFont="1" applyAlignment="1">
      <alignment vertical="center" wrapText="1"/>
    </xf>
    <xf numFmtId="0" fontId="106" fillId="0" borderId="0" xfId="0" applyFont="1" applyAlignment="1">
      <alignment horizontal="left" vertical="center" wrapText="1"/>
    </xf>
    <xf numFmtId="0" fontId="9" fillId="0" borderId="0" xfId="0" applyFont="1" applyAlignment="1">
      <alignment horizontal="left" wrapText="1"/>
    </xf>
    <xf numFmtId="0" fontId="9" fillId="0" borderId="1" xfId="11" applyFont="1" applyBorder="1"/>
    <xf numFmtId="0" fontId="15" fillId="0" borderId="1" xfId="11" applyFont="1" applyBorder="1" applyAlignment="1">
      <alignment horizontal="left" vertical="center"/>
    </xf>
    <xf numFmtId="0" fontId="7" fillId="3" borderId="3" xfId="20960" applyFont="1" applyFill="1" applyBorder="1" applyAlignment="1">
      <alignment horizontal="right" indent="1"/>
    </xf>
    <xf numFmtId="0" fontId="7" fillId="3" borderId="2" xfId="20960" applyFont="1" applyFill="1" applyBorder="1" applyAlignment="1">
      <alignment horizontal="right" indent="1"/>
    </xf>
    <xf numFmtId="193" fontId="9" fillId="2" borderId="23" xfId="0" applyNumberFormat="1" applyFont="1" applyFill="1" applyBorder="1" applyAlignment="1" applyProtection="1">
      <alignment vertical="center"/>
      <protection locked="0"/>
    </xf>
    <xf numFmtId="3" fontId="21" fillId="36" borderId="23" xfId="0" applyNumberFormat="1" applyFont="1" applyFill="1" applyBorder="1" applyAlignment="1">
      <alignment vertical="center" wrapText="1"/>
    </xf>
    <xf numFmtId="3" fontId="21" fillId="36" borderId="24" xfId="0" applyNumberFormat="1" applyFont="1" applyFill="1" applyBorder="1" applyAlignment="1">
      <alignment vertical="center" wrapText="1"/>
    </xf>
    <xf numFmtId="193" fontId="0" fillId="36" borderId="18" xfId="0" applyNumberFormat="1" applyFill="1" applyBorder="1" applyAlignment="1">
      <alignment horizontal="center" vertical="center"/>
    </xf>
    <xf numFmtId="193" fontId="0" fillId="0" borderId="20" xfId="0" applyNumberFormat="1" applyBorder="1"/>
    <xf numFmtId="193" fontId="0" fillId="36" borderId="20" xfId="0" applyNumberFormat="1" applyFill="1" applyBorder="1" applyAlignment="1">
      <alignment horizontal="center" vertical="center" wrapText="1"/>
    </xf>
    <xf numFmtId="193" fontId="0" fillId="36" borderId="24" xfId="0" applyNumberFormat="1" applyFill="1" applyBorder="1" applyAlignment="1">
      <alignment horizontal="center" vertical="center" wrapText="1"/>
    </xf>
    <xf numFmtId="193" fontId="4" fillId="36" borderId="23" xfId="0" applyNumberFormat="1" applyFont="1" applyFill="1" applyBorder="1"/>
    <xf numFmtId="193" fontId="4" fillId="36" borderId="50" xfId="0" applyNumberFormat="1" applyFont="1" applyFill="1" applyBorder="1"/>
    <xf numFmtId="193" fontId="4" fillId="36" borderId="22" xfId="0" applyNumberFormat="1" applyFont="1" applyFill="1" applyBorder="1"/>
    <xf numFmtId="193" fontId="4" fillId="36" borderId="24" xfId="0" applyNumberFormat="1" applyFont="1" applyFill="1" applyBorder="1"/>
    <xf numFmtId="193" fontId="4" fillId="36" borderId="51" xfId="0" applyNumberFormat="1" applyFont="1" applyFill="1" applyBorder="1"/>
    <xf numFmtId="193" fontId="9" fillId="36" borderId="3" xfId="5" applyNumberFormat="1" applyFont="1" applyFill="1" applyBorder="1" applyProtection="1">
      <protection locked="0"/>
    </xf>
    <xf numFmtId="193" fontId="9" fillId="3" borderId="3" xfId="5" applyNumberFormat="1" applyFont="1" applyFill="1" applyBorder="1" applyProtection="1">
      <protection locked="0"/>
    </xf>
    <xf numFmtId="193" fontId="10" fillId="36" borderId="23" xfId="16" applyNumberFormat="1" applyFont="1" applyFill="1" applyBorder="1" applyProtection="1">
      <protection locked="0"/>
    </xf>
    <xf numFmtId="193" fontId="9" fillId="36" borderId="3" xfId="1" applyNumberFormat="1" applyFont="1" applyFill="1" applyBorder="1" applyProtection="1">
      <protection locked="0"/>
    </xf>
    <xf numFmtId="193" fontId="9" fillId="0" borderId="3" xfId="1" applyNumberFormat="1" applyFont="1" applyFill="1" applyBorder="1" applyProtection="1">
      <protection locked="0"/>
    </xf>
    <xf numFmtId="193" fontId="10" fillId="36" borderId="23" xfId="1" applyNumberFormat="1" applyFont="1" applyFill="1" applyBorder="1" applyAlignment="1" applyProtection="1">
      <protection locked="0"/>
    </xf>
    <xf numFmtId="193" fontId="23" fillId="0" borderId="0" xfId="0" applyNumberFormat="1" applyFont="1"/>
    <xf numFmtId="0" fontId="4" fillId="0" borderId="26" xfId="0" applyFont="1" applyBorder="1" applyAlignment="1">
      <alignment horizontal="center" vertical="center"/>
    </xf>
    <xf numFmtId="0" fontId="4" fillId="0" borderId="26" xfId="0" applyFont="1" applyBorder="1" applyAlignment="1">
      <alignment wrapText="1"/>
    </xf>
    <xf numFmtId="0" fontId="4" fillId="0" borderId="3" xfId="0" applyFont="1" applyBorder="1" applyAlignment="1">
      <alignment horizontal="center" vertical="center" wrapText="1"/>
    </xf>
    <xf numFmtId="9" fontId="107" fillId="0" borderId="3" xfId="0" applyNumberFormat="1" applyFont="1" applyBorder="1" applyAlignment="1">
      <alignment horizontal="center" vertical="center"/>
    </xf>
    <xf numFmtId="0" fontId="6" fillId="0" borderId="0" xfId="0" applyFont="1" applyAlignment="1">
      <alignment horizontal="center" wrapText="1"/>
    </xf>
    <xf numFmtId="9" fontId="4" fillId="0" borderId="20" xfId="20961" applyFont="1" applyBorder="1"/>
    <xf numFmtId="9" fontId="4" fillId="36" borderId="24" xfId="20961" applyFont="1" applyFill="1" applyBorder="1"/>
    <xf numFmtId="167" fontId="6" fillId="36" borderId="23" xfId="0" applyNumberFormat="1" applyFont="1" applyFill="1" applyBorder="1" applyAlignment="1">
      <alignment horizontal="center" vertical="center"/>
    </xf>
    <xf numFmtId="0" fontId="9" fillId="0" borderId="16" xfId="0" applyFont="1" applyBorder="1" applyAlignment="1">
      <alignment horizontal="right" vertical="center" wrapText="1"/>
    </xf>
    <xf numFmtId="0" fontId="7" fillId="0" borderId="17" xfId="0" applyFont="1" applyBorder="1" applyAlignment="1">
      <alignment vertical="center" wrapText="1"/>
    </xf>
    <xf numFmtId="169" fontId="26" fillId="37" borderId="0" xfId="20"/>
    <xf numFmtId="169" fontId="26" fillId="37" borderId="90" xfId="20" applyBorder="1"/>
    <xf numFmtId="0" fontId="4" fillId="0" borderId="7" xfId="0" applyFont="1" applyBorder="1" applyAlignment="1">
      <alignment vertical="center"/>
    </xf>
    <xf numFmtId="0" fontId="4" fillId="0" borderId="95" xfId="0" applyFont="1" applyBorder="1" applyAlignment="1">
      <alignment vertical="center"/>
    </xf>
    <xf numFmtId="0" fontId="6" fillId="0" borderId="95" xfId="0" applyFont="1" applyBorder="1" applyAlignment="1">
      <alignment vertical="center"/>
    </xf>
    <xf numFmtId="0" fontId="4" fillId="0" borderId="17" xfId="0" applyFont="1" applyBorder="1" applyAlignment="1">
      <alignment vertical="center"/>
    </xf>
    <xf numFmtId="0" fontId="4" fillId="0" borderId="91" xfId="0" applyFont="1" applyBorder="1" applyAlignment="1">
      <alignment vertical="center"/>
    </xf>
    <xf numFmtId="0" fontId="4" fillId="0" borderId="92" xfId="0" applyFont="1" applyBorder="1" applyAlignment="1">
      <alignment vertical="center"/>
    </xf>
    <xf numFmtId="0" fontId="4" fillId="0" borderId="16" xfId="0" applyFont="1" applyBorder="1" applyAlignment="1">
      <alignment horizontal="center" vertical="center"/>
    </xf>
    <xf numFmtId="0" fontId="4" fillId="0" borderId="103" xfId="0" applyFont="1" applyBorder="1" applyAlignment="1">
      <alignment horizontal="center" vertical="center"/>
    </xf>
    <xf numFmtId="0" fontId="4" fillId="0" borderId="105" xfId="0" applyFont="1" applyBorder="1" applyAlignment="1">
      <alignment horizontal="center" vertical="center"/>
    </xf>
    <xf numFmtId="169" fontId="26" fillId="37" borderId="106" xfId="20" applyBorder="1"/>
    <xf numFmtId="0" fontId="4" fillId="3" borderId="61" xfId="0" applyFont="1" applyFill="1" applyBorder="1" applyAlignment="1">
      <alignment horizontal="center" vertical="center"/>
    </xf>
    <xf numFmtId="0" fontId="4" fillId="3" borderId="0" xfId="0" applyFont="1" applyFill="1" applyAlignment="1">
      <alignment vertical="center"/>
    </xf>
    <xf numFmtId="0" fontId="4" fillId="0" borderId="67" xfId="0" applyFont="1" applyBorder="1" applyAlignment="1">
      <alignment horizontal="center" vertical="center"/>
    </xf>
    <xf numFmtId="0" fontId="4" fillId="3" borderId="93" xfId="0" applyFont="1" applyFill="1" applyBorder="1" applyAlignment="1">
      <alignment vertical="center"/>
    </xf>
    <xf numFmtId="0" fontId="14" fillId="3" borderId="107" xfId="0" applyFont="1" applyFill="1" applyBorder="1" applyAlignment="1">
      <alignment horizontal="left"/>
    </xf>
    <xf numFmtId="0" fontId="14" fillId="3" borderId="108" xfId="0" applyFont="1" applyFill="1" applyBorder="1" applyAlignment="1">
      <alignment horizontal="left"/>
    </xf>
    <xf numFmtId="0" fontId="4" fillId="0" borderId="95" xfId="0" applyFont="1" applyBorder="1" applyAlignment="1">
      <alignment horizontal="center" vertical="center" wrapText="1"/>
    </xf>
    <xf numFmtId="0" fontId="106" fillId="0" borderId="84" xfId="0" applyFont="1" applyBorder="1" applyAlignment="1">
      <alignment horizontal="right" vertical="center"/>
    </xf>
    <xf numFmtId="0" fontId="4" fillId="0" borderId="109" xfId="0" applyFont="1" applyBorder="1" applyAlignment="1">
      <alignment horizontal="center" vertical="center" wrapText="1"/>
    </xf>
    <xf numFmtId="0" fontId="6" fillId="3" borderId="110" xfId="0" applyFont="1" applyFill="1" applyBorder="1" applyAlignment="1">
      <alignment vertical="center"/>
    </xf>
    <xf numFmtId="0" fontId="4" fillId="3" borderId="21" xfId="0" applyFont="1" applyFill="1" applyBorder="1" applyAlignment="1">
      <alignment vertical="center"/>
    </xf>
    <xf numFmtId="0" fontId="4" fillId="0" borderId="111" xfId="0" applyFont="1" applyBorder="1" applyAlignment="1">
      <alignment horizontal="center" vertical="center"/>
    </xf>
    <xf numFmtId="0" fontId="6" fillId="0" borderId="23" xfId="0" applyFont="1" applyBorder="1" applyAlignment="1">
      <alignment vertical="center"/>
    </xf>
    <xf numFmtId="169" fontId="26" fillId="37" borderId="25" xfId="20" applyBorder="1"/>
    <xf numFmtId="0" fontId="4" fillId="0" borderId="7" xfId="0" applyFont="1" applyBorder="1" applyAlignment="1">
      <alignment horizontal="center" vertical="center" wrapText="1"/>
    </xf>
    <xf numFmtId="0" fontId="4" fillId="0" borderId="62" xfId="0" applyFont="1" applyBorder="1" applyAlignment="1">
      <alignment horizontal="center" vertical="center" wrapText="1"/>
    </xf>
    <xf numFmtId="0" fontId="7" fillId="0" borderId="16" xfId="11" applyFont="1" applyBorder="1" applyAlignment="1">
      <alignment vertical="center"/>
    </xf>
    <xf numFmtId="0" fontId="7" fillId="0" borderId="17" xfId="11" applyFont="1" applyBorder="1" applyAlignment="1">
      <alignment vertical="center"/>
    </xf>
    <xf numFmtId="0" fontId="15" fillId="0" borderId="18" xfId="11" applyFont="1" applyBorder="1" applyAlignment="1">
      <alignment horizontal="center" vertical="center"/>
    </xf>
    <xf numFmtId="0" fontId="0" fillId="0" borderId="111" xfId="0" applyBorder="1"/>
    <xf numFmtId="0" fontId="0" fillId="0" borderId="22" xfId="0" applyBorder="1"/>
    <xf numFmtId="0" fontId="6" fillId="36" borderId="112" xfId="0" applyFont="1" applyFill="1" applyBorder="1" applyAlignment="1">
      <alignment vertical="center" wrapText="1"/>
    </xf>
    <xf numFmtId="0" fontId="7" fillId="0" borderId="0" xfId="0" applyFont="1" applyAlignment="1">
      <alignment wrapText="1"/>
    </xf>
    <xf numFmtId="0" fontId="6" fillId="36" borderId="17" xfId="0" applyFont="1" applyFill="1" applyBorder="1" applyAlignment="1">
      <alignment horizontal="center" vertical="center" wrapText="1"/>
    </xf>
    <xf numFmtId="0" fontId="6" fillId="36" borderId="18" xfId="0" applyFont="1" applyFill="1" applyBorder="1" applyAlignment="1">
      <alignment horizontal="center" vertical="center" wrapText="1"/>
    </xf>
    <xf numFmtId="0" fontId="6" fillId="36" borderId="111" xfId="0" applyFont="1" applyFill="1" applyBorder="1" applyAlignment="1">
      <alignment horizontal="left" vertical="center" wrapText="1"/>
    </xf>
    <xf numFmtId="0" fontId="6" fillId="36" borderId="95" xfId="0" applyFont="1" applyFill="1" applyBorder="1" applyAlignment="1">
      <alignment horizontal="left" vertical="center" wrapText="1"/>
    </xf>
    <xf numFmtId="0" fontId="6" fillId="36" borderId="109" xfId="0" applyFont="1" applyFill="1" applyBorder="1" applyAlignment="1">
      <alignment horizontal="left" vertical="center" wrapText="1"/>
    </xf>
    <xf numFmtId="0" fontId="4" fillId="0" borderId="111" xfId="0" applyFont="1" applyBorder="1" applyAlignment="1">
      <alignment horizontal="right" vertical="center" wrapText="1"/>
    </xf>
    <xf numFmtId="0" fontId="4" fillId="0" borderId="95" xfId="0" applyFont="1" applyBorder="1" applyAlignment="1">
      <alignment horizontal="left" vertical="center" wrapText="1"/>
    </xf>
    <xf numFmtId="0" fontId="109" fillId="0" borderId="111" xfId="0" applyFont="1" applyBorder="1" applyAlignment="1">
      <alignment horizontal="right" vertical="center" wrapText="1"/>
    </xf>
    <xf numFmtId="0" fontId="109" fillId="0" borderId="95" xfId="0" applyFont="1" applyBorder="1" applyAlignment="1">
      <alignment horizontal="left" vertical="center" wrapText="1"/>
    </xf>
    <xf numFmtId="0" fontId="6" fillId="0" borderId="111" xfId="0" applyFont="1" applyBorder="1" applyAlignment="1">
      <alignment horizontal="left" vertical="center" wrapText="1"/>
    </xf>
    <xf numFmtId="0" fontId="6" fillId="0" borderId="0" xfId="21410" applyFont="1" applyAlignment="1" applyProtection="1">
      <alignment horizontal="left" vertical="center"/>
      <protection locked="0"/>
    </xf>
    <xf numFmtId="0" fontId="4" fillId="0" borderId="0" xfId="0" applyFont="1" applyAlignment="1">
      <alignment horizontal="left" vertical="center"/>
    </xf>
    <xf numFmtId="0" fontId="109" fillId="0" borderId="0" xfId="0" applyFont="1" applyAlignment="1">
      <alignment horizontal="left" vertical="center"/>
    </xf>
    <xf numFmtId="49" fontId="110" fillId="0" borderId="22" xfId="5" applyNumberFormat="1" applyFont="1" applyBorder="1" applyAlignment="1" applyProtection="1">
      <alignment horizontal="left" vertical="center"/>
      <protection locked="0"/>
    </xf>
    <xf numFmtId="0" fontId="111" fillId="0" borderId="23" xfId="9" applyFont="1" applyBorder="1" applyAlignment="1" applyProtection="1">
      <alignment horizontal="left" vertical="center" wrapText="1"/>
      <protection locked="0"/>
    </xf>
    <xf numFmtId="0" fontId="20" fillId="0" borderId="111" xfId="0" applyFont="1" applyBorder="1" applyAlignment="1">
      <alignment horizontal="center" vertical="center" wrapText="1"/>
    </xf>
    <xf numFmtId="3" fontId="21" fillId="36" borderId="95" xfId="0" applyNumberFormat="1" applyFont="1" applyFill="1" applyBorder="1" applyAlignment="1">
      <alignment vertical="center" wrapText="1"/>
    </xf>
    <xf numFmtId="3" fontId="21" fillId="36" borderId="109" xfId="0" applyNumberFormat="1" applyFont="1" applyFill="1" applyBorder="1" applyAlignment="1">
      <alignment vertical="center" wrapText="1"/>
    </xf>
    <xf numFmtId="14" fontId="7" fillId="3" borderId="95" xfId="8" quotePrefix="1" applyNumberFormat="1" applyFont="1" applyFill="1" applyBorder="1" applyAlignment="1" applyProtection="1">
      <alignment horizontal="left" vertical="center" wrapText="1" indent="2"/>
      <protection locked="0"/>
    </xf>
    <xf numFmtId="3" fontId="21" fillId="0" borderId="95" xfId="0" applyNumberFormat="1" applyFont="1" applyBorder="1" applyAlignment="1">
      <alignment vertical="center" wrapText="1"/>
    </xf>
    <xf numFmtId="14" fontId="7" fillId="3" borderId="95" xfId="8" quotePrefix="1" applyNumberFormat="1" applyFont="1" applyFill="1" applyBorder="1" applyAlignment="1" applyProtection="1">
      <alignment horizontal="left" vertical="center" wrapText="1" indent="3"/>
      <protection locked="0"/>
    </xf>
    <xf numFmtId="0" fontId="11" fillId="0" borderId="95" xfId="17" applyFill="1" applyBorder="1" applyAlignment="1" applyProtection="1"/>
    <xf numFmtId="49" fontId="109" fillId="0" borderId="111" xfId="0" applyNumberFormat="1" applyFont="1" applyBorder="1" applyAlignment="1">
      <alignment horizontal="right" vertical="center" wrapText="1"/>
    </xf>
    <xf numFmtId="0" fontId="7" fillId="3" borderId="95" xfId="20960" applyFont="1" applyFill="1" applyBorder="1"/>
    <xf numFmtId="0" fontId="103" fillId="0" borderId="95" xfId="20960" applyFont="1" applyBorder="1" applyAlignment="1">
      <alignment horizontal="center" vertical="center"/>
    </xf>
    <xf numFmtId="0" fontId="4" fillId="0" borderId="95" xfId="0" applyFont="1" applyBorder="1"/>
    <xf numFmtId="0" fontId="11" fillId="0" borderId="95" xfId="17" applyFill="1" applyBorder="1" applyAlignment="1" applyProtection="1">
      <alignment horizontal="left" vertical="center" wrapText="1"/>
    </xf>
    <xf numFmtId="49" fontId="109" fillId="0" borderId="95" xfId="0" applyNumberFormat="1" applyFont="1" applyBorder="1" applyAlignment="1">
      <alignment horizontal="right" vertical="center" wrapText="1"/>
    </xf>
    <xf numFmtId="0" fontId="11" fillId="0" borderId="95" xfId="17" applyFill="1" applyBorder="1" applyAlignment="1" applyProtection="1">
      <alignment horizontal="left" vertical="center"/>
    </xf>
    <xf numFmtId="0" fontId="112" fillId="78" borderId="96" xfId="21412" applyFont="1" applyFill="1" applyBorder="1" applyAlignment="1" applyProtection="1">
      <alignment vertical="center" wrapText="1"/>
      <protection locked="0"/>
    </xf>
    <xf numFmtId="0" fontId="113" fillId="70" borderId="91" xfId="21412" applyFont="1" applyFill="1" applyBorder="1" applyAlignment="1" applyProtection="1">
      <alignment horizontal="center" vertical="center"/>
      <protection locked="0"/>
    </xf>
    <xf numFmtId="0" fontId="112" fillId="79" borderId="95" xfId="21412" applyFont="1" applyFill="1" applyBorder="1" applyAlignment="1" applyProtection="1">
      <alignment horizontal="center" vertical="center"/>
      <protection locked="0"/>
    </xf>
    <xf numFmtId="0" fontId="112" fillId="78" borderId="96" xfId="21412" applyFont="1" applyFill="1" applyBorder="1" applyProtection="1">
      <alignment vertical="center"/>
      <protection locked="0"/>
    </xf>
    <xf numFmtId="0" fontId="114" fillId="70" borderId="91" xfId="21412" applyFont="1" applyFill="1" applyBorder="1" applyAlignment="1" applyProtection="1">
      <alignment horizontal="center" vertical="center"/>
      <protection locked="0"/>
    </xf>
    <xf numFmtId="0" fontId="114" fillId="3" borderId="91" xfId="21412" applyFont="1" applyFill="1" applyBorder="1" applyAlignment="1" applyProtection="1">
      <alignment horizontal="center" vertical="center"/>
      <protection locked="0"/>
    </xf>
    <xf numFmtId="0" fontId="114" fillId="0" borderId="91" xfId="21412" applyFont="1" applyBorder="1" applyAlignment="1" applyProtection="1">
      <alignment horizontal="center" vertical="center"/>
      <protection locked="0"/>
    </xf>
    <xf numFmtId="0" fontId="115" fillId="79" borderId="95" xfId="21412" applyFont="1" applyFill="1" applyBorder="1" applyAlignment="1" applyProtection="1">
      <alignment horizontal="center" vertical="center"/>
      <protection locked="0"/>
    </xf>
    <xf numFmtId="0" fontId="112" fillId="78" borderId="96" xfId="21412" applyFont="1" applyFill="1" applyBorder="1" applyAlignment="1" applyProtection="1">
      <alignment horizontal="center" vertical="center"/>
      <protection locked="0"/>
    </xf>
    <xf numFmtId="0" fontId="62" fillId="78" borderId="96" xfId="21412" applyFont="1" applyFill="1" applyBorder="1" applyProtection="1">
      <alignment vertical="center"/>
      <protection locked="0"/>
    </xf>
    <xf numFmtId="0" fontId="114" fillId="70" borderId="95" xfId="21412" applyFont="1" applyFill="1" applyBorder="1" applyAlignment="1" applyProtection="1">
      <alignment horizontal="center" vertical="center"/>
      <protection locked="0"/>
    </xf>
    <xf numFmtId="0" fontId="36" fillId="70" borderId="95" xfId="21412" applyFont="1" applyFill="1" applyBorder="1" applyAlignment="1" applyProtection="1">
      <alignment horizontal="center" vertical="center"/>
      <protection locked="0"/>
    </xf>
    <xf numFmtId="0" fontId="62" fillId="78" borderId="94" xfId="21412" applyFont="1" applyFill="1" applyBorder="1" applyProtection="1">
      <alignment vertical="center"/>
      <protection locked="0"/>
    </xf>
    <xf numFmtId="0" fontId="113" fillId="0" borderId="94" xfId="21412" applyFont="1" applyBorder="1" applyAlignment="1" applyProtection="1">
      <alignment horizontal="left" vertical="center" wrapText="1"/>
      <protection locked="0"/>
    </xf>
    <xf numFmtId="164" fontId="113" fillId="0" borderId="95" xfId="948" applyNumberFormat="1" applyFont="1" applyFill="1" applyBorder="1" applyAlignment="1" applyProtection="1">
      <alignment horizontal="right" vertical="center"/>
      <protection locked="0"/>
    </xf>
    <xf numFmtId="0" fontId="112" fillId="79" borderId="94" xfId="21412" applyFont="1" applyFill="1" applyBorder="1" applyAlignment="1" applyProtection="1">
      <alignment vertical="top" wrapText="1"/>
      <protection locked="0"/>
    </xf>
    <xf numFmtId="164" fontId="113" fillId="79" borderId="95" xfId="948" applyNumberFormat="1" applyFont="1" applyFill="1" applyBorder="1" applyAlignment="1" applyProtection="1">
      <alignment horizontal="right" vertical="center"/>
    </xf>
    <xf numFmtId="164" fontId="62" fillId="78" borderId="94" xfId="948" applyNumberFormat="1" applyFont="1" applyFill="1" applyBorder="1" applyAlignment="1" applyProtection="1">
      <alignment horizontal="right" vertical="center"/>
      <protection locked="0"/>
    </xf>
    <xf numFmtId="0" fontId="113" fillId="70" borderId="94" xfId="21412" applyFont="1" applyFill="1" applyBorder="1" applyAlignment="1" applyProtection="1">
      <alignment vertical="center" wrapText="1"/>
      <protection locked="0"/>
    </xf>
    <xf numFmtId="0" fontId="113" fillId="70" borderId="94" xfId="21412" applyFont="1" applyFill="1" applyBorder="1" applyAlignment="1" applyProtection="1">
      <alignment horizontal="left" vertical="center" wrapText="1"/>
      <protection locked="0"/>
    </xf>
    <xf numFmtId="0" fontId="113" fillId="0" borderId="94" xfId="21412" applyFont="1" applyBorder="1" applyAlignment="1" applyProtection="1">
      <alignment vertical="center" wrapText="1"/>
      <protection locked="0"/>
    </xf>
    <xf numFmtId="0" fontId="113" fillId="3" borderId="94" xfId="21412" applyFont="1" applyFill="1" applyBorder="1" applyAlignment="1" applyProtection="1">
      <alignment horizontal="left" vertical="center" wrapText="1"/>
      <protection locked="0"/>
    </xf>
    <xf numFmtId="0" fontId="112" fillId="79" borderId="94" xfId="21412" applyFont="1" applyFill="1" applyBorder="1" applyAlignment="1" applyProtection="1">
      <alignment vertical="center" wrapText="1"/>
      <protection locked="0"/>
    </xf>
    <xf numFmtId="164" fontId="112" fillId="78" borderId="94" xfId="948" applyNumberFormat="1" applyFont="1" applyFill="1" applyBorder="1" applyAlignment="1" applyProtection="1">
      <alignment horizontal="right" vertical="center"/>
      <protection locked="0"/>
    </xf>
    <xf numFmtId="1" fontId="6" fillId="36" borderId="109" xfId="0" applyNumberFormat="1" applyFont="1" applyFill="1" applyBorder="1" applyAlignment="1">
      <alignment horizontal="right" vertical="center" wrapText="1"/>
    </xf>
    <xf numFmtId="1" fontId="6" fillId="36" borderId="109" xfId="0" applyNumberFormat="1" applyFont="1" applyFill="1" applyBorder="1" applyAlignment="1">
      <alignment horizontal="center" vertical="center" wrapText="1"/>
    </xf>
    <xf numFmtId="10" fontId="7" fillId="0" borderId="95" xfId="20961" applyNumberFormat="1" applyFont="1" applyFill="1" applyBorder="1" applyAlignment="1">
      <alignment horizontal="left" vertical="center" wrapText="1"/>
    </xf>
    <xf numFmtId="10" fontId="6" fillId="36" borderId="95" xfId="0" applyNumberFormat="1" applyFont="1" applyFill="1" applyBorder="1" applyAlignment="1">
      <alignment horizontal="left" vertical="center" wrapText="1"/>
    </xf>
    <xf numFmtId="10" fontId="109" fillId="0" borderId="95" xfId="20961" applyNumberFormat="1" applyFont="1" applyFill="1" applyBorder="1" applyAlignment="1">
      <alignment horizontal="left" vertical="center" wrapText="1"/>
    </xf>
    <xf numFmtId="10" fontId="6" fillId="36" borderId="95" xfId="20961" applyNumberFormat="1" applyFont="1" applyFill="1" applyBorder="1" applyAlignment="1">
      <alignment horizontal="left" vertical="center" wrapText="1"/>
    </xf>
    <xf numFmtId="10" fontId="6" fillId="36" borderId="95" xfId="0" applyNumberFormat="1" applyFont="1" applyFill="1" applyBorder="1" applyAlignment="1">
      <alignment horizontal="center" vertical="center" wrapText="1"/>
    </xf>
    <xf numFmtId="43" fontId="7" fillId="0" borderId="0" xfId="7" applyFont="1"/>
    <xf numFmtId="0" fontId="107" fillId="0" borderId="0" xfId="0" applyFont="1" applyAlignment="1">
      <alignment wrapText="1"/>
    </xf>
    <xf numFmtId="0" fontId="10" fillId="0" borderId="26" xfId="0" applyFont="1" applyBorder="1" applyAlignment="1">
      <alignment horizontal="center" wrapText="1"/>
    </xf>
    <xf numFmtId="0" fontId="10" fillId="0" borderId="8" xfId="0" applyFont="1" applyBorder="1" applyAlignment="1">
      <alignment horizontal="center" vertical="center" wrapText="1"/>
    </xf>
    <xf numFmtId="0" fontId="9" fillId="0" borderId="111" xfId="0" applyFont="1" applyBorder="1" applyAlignment="1">
      <alignment horizontal="right" vertical="center" wrapText="1"/>
    </xf>
    <xf numFmtId="0" fontId="7" fillId="0" borderId="95" xfId="0" applyFont="1" applyBorder="1" applyAlignment="1">
      <alignment vertical="center" wrapText="1"/>
    </xf>
    <xf numFmtId="0" fontId="4" fillId="0" borderId="95" xfId="0" applyFont="1" applyBorder="1" applyAlignment="1">
      <alignment vertical="center" wrapText="1"/>
    </xf>
    <xf numFmtId="0" fontId="4" fillId="0" borderId="95" xfId="0" applyFont="1" applyBorder="1" applyAlignment="1">
      <alignment horizontal="left" vertical="center" wrapText="1" indent="2"/>
    </xf>
    <xf numFmtId="3" fontId="21" fillId="36" borderId="96" xfId="0" applyNumberFormat="1" applyFont="1" applyFill="1" applyBorder="1" applyAlignment="1">
      <alignment vertical="center" wrapText="1"/>
    </xf>
    <xf numFmtId="3" fontId="21" fillId="36" borderId="21" xfId="0" applyNumberFormat="1" applyFont="1" applyFill="1" applyBorder="1" applyAlignment="1">
      <alignment vertical="center" wrapText="1"/>
    </xf>
    <xf numFmtId="3" fontId="21" fillId="36" borderId="25" xfId="0" applyNumberFormat="1" applyFont="1" applyFill="1" applyBorder="1" applyAlignment="1">
      <alignment vertical="center" wrapText="1"/>
    </xf>
    <xf numFmtId="3" fontId="21" fillId="36" borderId="36" xfId="0" applyNumberFormat="1" applyFont="1" applyFill="1" applyBorder="1" applyAlignment="1">
      <alignment vertical="center" wrapText="1"/>
    </xf>
    <xf numFmtId="0" fontId="6" fillId="0" borderId="23" xfId="0" applyFont="1" applyBorder="1" applyAlignment="1">
      <alignment vertical="center" wrapText="1"/>
    </xf>
    <xf numFmtId="0" fontId="4" fillId="0" borderId="109" xfId="0" applyFont="1" applyBorder="1"/>
    <xf numFmtId="0" fontId="9" fillId="0" borderId="109" xfId="0" applyFont="1" applyBorder="1"/>
    <xf numFmtId="0" fontId="9" fillId="0" borderId="109" xfId="0" applyFont="1" applyBorder="1" applyAlignment="1">
      <alignment wrapText="1"/>
    </xf>
    <xf numFmtId="0" fontId="10" fillId="0" borderId="18" xfId="0" applyFont="1" applyBorder="1" applyAlignment="1">
      <alignment horizontal="center"/>
    </xf>
    <xf numFmtId="0" fontId="10" fillId="0" borderId="109" xfId="0" applyFont="1" applyBorder="1" applyAlignment="1">
      <alignment horizontal="center" vertical="center" wrapText="1"/>
    </xf>
    <xf numFmtId="0" fontId="2" fillId="0" borderId="17" xfId="0" applyFont="1" applyBorder="1" applyAlignment="1">
      <alignment horizontal="left" vertical="center" wrapText="1" indent="1"/>
    </xf>
    <xf numFmtId="0" fontId="2" fillId="0" borderId="18" xfId="0" applyFont="1" applyBorder="1" applyAlignment="1">
      <alignment horizontal="left" vertical="center" wrapText="1" indent="1"/>
    </xf>
    <xf numFmtId="0" fontId="9" fillId="0" borderId="111" xfId="0" applyFont="1" applyBorder="1" applyAlignment="1">
      <alignment horizontal="center" vertical="center" wrapText="1"/>
    </xf>
    <xf numFmtId="0" fontId="15" fillId="0" borderId="95" xfId="0" applyFont="1" applyBorder="1" applyAlignment="1">
      <alignment horizontal="center" vertical="center" wrapText="1"/>
    </xf>
    <xf numFmtId="0" fontId="16" fillId="0" borderId="95" xfId="0" applyFont="1" applyBorder="1" applyAlignment="1">
      <alignment horizontal="left" vertical="center" wrapText="1"/>
    </xf>
    <xf numFmtId="193" fontId="7" fillId="0" borderId="95" xfId="0" applyNumberFormat="1" applyFont="1" applyBorder="1" applyAlignment="1" applyProtection="1">
      <alignment vertical="center" wrapText="1"/>
      <protection locked="0"/>
    </xf>
    <xf numFmtId="193" fontId="4" fillId="0" borderId="95" xfId="0" applyNumberFormat="1" applyFont="1" applyBorder="1" applyAlignment="1" applyProtection="1">
      <alignment vertical="center" wrapText="1"/>
      <protection locked="0"/>
    </xf>
    <xf numFmtId="193" fontId="4" fillId="0" borderId="109" xfId="0" applyNumberFormat="1" applyFont="1" applyBorder="1" applyAlignment="1" applyProtection="1">
      <alignment vertical="center" wrapText="1"/>
      <protection locked="0"/>
    </xf>
    <xf numFmtId="0" fontId="9" fillId="2" borderId="111" xfId="0" applyFont="1" applyFill="1" applyBorder="1" applyAlignment="1">
      <alignment horizontal="right" vertical="center"/>
    </xf>
    <xf numFmtId="0" fontId="9" fillId="2" borderId="95" xfId="0" applyFont="1" applyFill="1" applyBorder="1" applyAlignment="1">
      <alignment vertical="center"/>
    </xf>
    <xf numFmtId="193" fontId="9" fillId="2" borderId="95" xfId="0" applyNumberFormat="1" applyFont="1" applyFill="1" applyBorder="1" applyAlignment="1" applyProtection="1">
      <alignment vertical="center"/>
      <protection locked="0"/>
    </xf>
    <xf numFmtId="193" fontId="17" fillId="2" borderId="95" xfId="0" applyNumberFormat="1" applyFont="1" applyFill="1" applyBorder="1" applyAlignment="1" applyProtection="1">
      <alignment vertical="center"/>
      <protection locked="0"/>
    </xf>
    <xf numFmtId="193" fontId="17" fillId="2" borderId="109" xfId="0" applyNumberFormat="1" applyFont="1" applyFill="1" applyBorder="1" applyAlignment="1" applyProtection="1">
      <alignment vertical="center"/>
      <protection locked="0"/>
    </xf>
    <xf numFmtId="193" fontId="9" fillId="2" borderId="109" xfId="0" applyNumberFormat="1" applyFont="1" applyFill="1" applyBorder="1" applyAlignment="1" applyProtection="1">
      <alignment vertical="center"/>
      <protection locked="0"/>
    </xf>
    <xf numFmtId="0" fontId="15" fillId="0" borderId="111" xfId="0" applyFont="1" applyBorder="1" applyAlignment="1">
      <alignment horizontal="center" vertical="center" wrapText="1"/>
    </xf>
    <xf numFmtId="14" fontId="4" fillId="0" borderId="0" xfId="0" applyNumberFormat="1" applyFont="1"/>
    <xf numFmtId="10" fontId="4" fillId="0" borderId="95" xfId="20961" applyNumberFormat="1" applyFont="1" applyBorder="1" applyAlignment="1" applyProtection="1">
      <alignment vertical="center" wrapText="1"/>
      <protection locked="0"/>
    </xf>
    <xf numFmtId="10" fontId="4" fillId="0" borderId="109" xfId="20961" applyNumberFormat="1" applyFont="1" applyBorder="1" applyAlignment="1" applyProtection="1">
      <alignment vertical="center" wrapText="1"/>
      <protection locked="0"/>
    </xf>
    <xf numFmtId="0" fontId="4" fillId="3" borderId="53" xfId="0" applyFont="1" applyFill="1" applyBorder="1"/>
    <xf numFmtId="0" fontId="4" fillId="3" borderId="114" xfId="0" applyFont="1" applyFill="1" applyBorder="1" applyAlignment="1">
      <alignment wrapText="1"/>
    </xf>
    <xf numFmtId="0" fontId="4" fillId="3" borderId="115" xfId="0" applyFont="1" applyFill="1" applyBorder="1"/>
    <xf numFmtId="0" fontId="6" fillId="3" borderId="11" xfId="0" applyFont="1" applyFill="1" applyBorder="1" applyAlignment="1">
      <alignment horizontal="center" wrapText="1"/>
    </xf>
    <xf numFmtId="0" fontId="4" fillId="0" borderId="95" xfId="0" applyFont="1" applyBorder="1" applyAlignment="1">
      <alignment horizontal="center"/>
    </xf>
    <xf numFmtId="0" fontId="4" fillId="3" borderId="61" xfId="0" applyFont="1" applyFill="1" applyBorder="1"/>
    <xf numFmtId="0" fontId="6" fillId="3" borderId="0" xfId="0" applyFont="1" applyFill="1" applyAlignment="1">
      <alignment horizontal="center" wrapText="1"/>
    </xf>
    <xf numFmtId="0" fontId="4" fillId="3" borderId="0" xfId="0" applyFont="1" applyFill="1" applyAlignment="1">
      <alignment horizontal="center"/>
    </xf>
    <xf numFmtId="0" fontId="4" fillId="3" borderId="90" xfId="0" applyFont="1" applyFill="1" applyBorder="1" applyAlignment="1">
      <alignment horizontal="center" vertical="center" wrapText="1"/>
    </xf>
    <xf numFmtId="0" fontId="4" fillId="0" borderId="111" xfId="0" applyFont="1" applyBorder="1"/>
    <xf numFmtId="0" fontId="4" fillId="0" borderId="95" xfId="0" applyFont="1" applyBorder="1" applyAlignment="1">
      <alignment wrapText="1"/>
    </xf>
    <xf numFmtId="164" fontId="4" fillId="0" borderId="95" xfId="7" applyNumberFormat="1" applyFont="1" applyBorder="1"/>
    <xf numFmtId="164" fontId="4" fillId="0" borderId="109" xfId="7" applyNumberFormat="1" applyFont="1" applyBorder="1"/>
    <xf numFmtId="0" fontId="14" fillId="0" borderId="95" xfId="0" applyFont="1" applyBorder="1" applyAlignment="1">
      <alignment horizontal="left" wrapText="1" indent="2"/>
    </xf>
    <xf numFmtId="169" fontId="26" fillId="37" borderId="95" xfId="20" applyBorder="1"/>
    <xf numFmtId="164" fontId="4" fillId="0" borderId="95" xfId="7" applyNumberFormat="1" applyFont="1" applyBorder="1" applyAlignment="1">
      <alignment vertical="center"/>
    </xf>
    <xf numFmtId="0" fontId="6" fillId="0" borderId="111" xfId="0" applyFont="1" applyBorder="1"/>
    <xf numFmtId="0" fontId="6" fillId="0" borderId="95" xfId="0" applyFont="1" applyBorder="1" applyAlignment="1">
      <alignment wrapText="1"/>
    </xf>
    <xf numFmtId="164" fontId="6" fillId="0" borderId="109" xfId="7" applyNumberFormat="1" applyFont="1" applyBorder="1"/>
    <xf numFmtId="0" fontId="3" fillId="3" borderId="61"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90" xfId="7" applyNumberFormat="1" applyFont="1" applyFill="1" applyBorder="1"/>
    <xf numFmtId="164" fontId="4" fillId="0" borderId="95" xfId="7" applyNumberFormat="1" applyFont="1" applyFill="1" applyBorder="1"/>
    <xf numFmtId="164" fontId="4" fillId="0" borderId="95" xfId="7" applyNumberFormat="1" applyFont="1" applyFill="1" applyBorder="1" applyAlignment="1">
      <alignment vertical="center"/>
    </xf>
    <xf numFmtId="0" fontId="14" fillId="0" borderId="95" xfId="0" applyFont="1" applyBorder="1" applyAlignment="1">
      <alignment horizontal="left" wrapText="1" indent="4"/>
    </xf>
    <xf numFmtId="0" fontId="4" fillId="3" borderId="0" xfId="0" applyFont="1" applyFill="1" applyAlignment="1">
      <alignment wrapText="1"/>
    </xf>
    <xf numFmtId="0" fontId="4" fillId="3" borderId="0" xfId="0" applyFont="1" applyFill="1"/>
    <xf numFmtId="0" fontId="4" fillId="3" borderId="90" xfId="0" applyFont="1" applyFill="1" applyBorder="1"/>
    <xf numFmtId="0" fontId="6" fillId="0" borderId="22" xfId="0" applyFont="1" applyBorder="1"/>
    <xf numFmtId="0" fontId="6" fillId="0" borderId="23" xfId="0" applyFont="1" applyBorder="1" applyAlignment="1">
      <alignment wrapText="1"/>
    </xf>
    <xf numFmtId="169" fontId="26" fillId="37" borderId="112" xfId="20" applyBorder="1"/>
    <xf numFmtId="10" fontId="6" fillId="0" borderId="24" xfId="20961" applyNumberFormat="1" applyFont="1" applyBorder="1"/>
    <xf numFmtId="0" fontId="9" fillId="2" borderId="103" xfId="0" applyFont="1" applyFill="1" applyBorder="1" applyAlignment="1">
      <alignment horizontal="right" vertical="center"/>
    </xf>
    <xf numFmtId="0" fontId="9" fillId="2" borderId="91" xfId="0" applyFont="1" applyFill="1" applyBorder="1" applyAlignment="1">
      <alignment vertical="center"/>
    </xf>
    <xf numFmtId="193" fontId="17" fillId="2" borderId="91" xfId="0" applyNumberFormat="1" applyFont="1" applyFill="1" applyBorder="1" applyAlignment="1" applyProtection="1">
      <alignment vertical="center"/>
      <protection locked="0"/>
    </xf>
    <xf numFmtId="193" fontId="17" fillId="2" borderId="104" xfId="0" applyNumberFormat="1" applyFont="1" applyFill="1" applyBorder="1" applyAlignment="1" applyProtection="1">
      <alignment vertical="center"/>
      <protection locked="0"/>
    </xf>
    <xf numFmtId="0" fontId="9" fillId="0" borderId="95" xfId="0" applyFont="1" applyBorder="1" applyAlignment="1">
      <alignment horizontal="left" vertical="center" wrapText="1"/>
    </xf>
    <xf numFmtId="0" fontId="6" fillId="3" borderId="0" xfId="0" applyFont="1" applyFill="1" applyAlignment="1">
      <alignment horizontal="center"/>
    </xf>
    <xf numFmtId="0" fontId="106" fillId="0" borderId="84" xfId="0" applyFont="1" applyBorder="1" applyAlignment="1">
      <alignment horizontal="left" vertical="center"/>
    </xf>
    <xf numFmtId="0" fontId="106" fillId="0" borderId="82" xfId="0" applyFont="1" applyBorder="1" applyAlignment="1">
      <alignment vertical="center" wrapText="1"/>
    </xf>
    <xf numFmtId="0" fontId="106" fillId="0" borderId="82" xfId="0" applyFont="1" applyBorder="1" applyAlignment="1">
      <alignment horizontal="left" vertical="center" wrapText="1"/>
    </xf>
    <xf numFmtId="0" fontId="116" fillId="0" borderId="0" xfId="11" applyFont="1"/>
    <xf numFmtId="0" fontId="117" fillId="0" borderId="0" xfId="0" applyFont="1"/>
    <xf numFmtId="0" fontId="118" fillId="0" borderId="0" xfId="11" applyFont="1"/>
    <xf numFmtId="14" fontId="117" fillId="0" borderId="0" xfId="0" applyNumberFormat="1" applyFont="1"/>
    <xf numFmtId="0" fontId="117" fillId="0" borderId="0" xfId="0" applyFont="1" applyAlignment="1">
      <alignment wrapText="1"/>
    </xf>
    <xf numFmtId="0" fontId="120" fillId="0" borderId="0" xfId="0" applyFont="1"/>
    <xf numFmtId="0" fontId="117" fillId="0" borderId="0" xfId="0" applyFont="1" applyAlignment="1">
      <alignment horizontal="left"/>
    </xf>
    <xf numFmtId="0" fontId="119" fillId="0" borderId="125" xfId="0" applyFont="1" applyBorder="1" applyAlignment="1">
      <alignment horizontal="left" vertical="center" wrapText="1"/>
    </xf>
    <xf numFmtId="0" fontId="125" fillId="0" borderId="0" xfId="0" applyFont="1"/>
    <xf numFmtId="49" fontId="106" fillId="0" borderId="95" xfId="0" applyNumberFormat="1" applyFont="1" applyBorder="1" applyAlignment="1">
      <alignment horizontal="right" vertical="center"/>
    </xf>
    <xf numFmtId="0" fontId="126" fillId="0" borderId="0" xfId="0" applyFont="1"/>
    <xf numFmtId="0" fontId="117" fillId="0" borderId="0" xfId="0" applyFont="1" applyAlignment="1">
      <alignment horizontal="left" indent="1"/>
    </xf>
    <xf numFmtId="0" fontId="117" fillId="0" borderId="0" xfId="0" applyFont="1" applyAlignment="1">
      <alignment horizontal="left" indent="2"/>
    </xf>
    <xf numFmtId="49" fontId="117" fillId="0" borderId="0" xfId="0" applyNumberFormat="1" applyFont="1" applyAlignment="1">
      <alignment horizontal="left" indent="3"/>
    </xf>
    <xf numFmtId="49" fontId="117" fillId="0" borderId="0" xfId="0" applyNumberFormat="1" applyFont="1" applyAlignment="1">
      <alignment horizontal="left" indent="1"/>
    </xf>
    <xf numFmtId="49" fontId="117" fillId="0" borderId="0" xfId="0" applyNumberFormat="1" applyFont="1" applyAlignment="1">
      <alignment horizontal="left" wrapText="1" indent="2"/>
    </xf>
    <xf numFmtId="49" fontId="117" fillId="0" borderId="0" xfId="0" applyNumberFormat="1" applyFont="1" applyAlignment="1">
      <alignment horizontal="left" wrapText="1" indent="3"/>
    </xf>
    <xf numFmtId="0" fontId="117" fillId="0" borderId="0" xfId="0" applyFont="1" applyAlignment="1">
      <alignment horizontal="left" wrapText="1" indent="1"/>
    </xf>
    <xf numFmtId="0" fontId="117" fillId="0" borderId="0" xfId="0" applyFont="1" applyAlignment="1">
      <alignment horizontal="left" vertical="top" wrapText="1"/>
    </xf>
    <xf numFmtId="0" fontId="3" fillId="0" borderId="95" xfId="0" applyFont="1" applyBorder="1" applyAlignment="1">
      <alignment horizontal="center" vertical="center"/>
    </xf>
    <xf numFmtId="0" fontId="130" fillId="3" borderId="95" xfId="21414" applyFont="1" applyFill="1" applyBorder="1" applyAlignment="1">
      <alignment horizontal="left" vertical="center" wrapText="1"/>
    </xf>
    <xf numFmtId="0" fontId="131" fillId="0" borderId="95" xfId="21414" applyFont="1" applyBorder="1" applyAlignment="1">
      <alignment horizontal="left" vertical="center" wrapText="1" indent="1"/>
    </xf>
    <xf numFmtId="0" fontId="132" fillId="3" borderId="95" xfId="21414" applyFont="1" applyFill="1" applyBorder="1" applyAlignment="1">
      <alignment horizontal="left" vertical="center" wrapText="1"/>
    </xf>
    <xf numFmtId="0" fontId="131" fillId="3" borderId="95" xfId="21414" applyFont="1" applyFill="1" applyBorder="1" applyAlignment="1">
      <alignment horizontal="left" vertical="center" wrapText="1" indent="1"/>
    </xf>
    <xf numFmtId="0" fontId="130" fillId="0" borderId="132" xfId="0" applyFont="1" applyBorder="1" applyAlignment="1">
      <alignment horizontal="left" vertical="center" wrapText="1"/>
    </xf>
    <xf numFmtId="0" fontId="132" fillId="0" borderId="132" xfId="0" applyFont="1" applyBorder="1" applyAlignment="1">
      <alignment horizontal="left" vertical="center" wrapText="1"/>
    </xf>
    <xf numFmtId="0" fontId="133" fillId="3" borderId="132" xfId="0" applyFont="1" applyFill="1" applyBorder="1" applyAlignment="1">
      <alignment horizontal="left" vertical="center" wrapText="1" indent="1"/>
    </xf>
    <xf numFmtId="0" fontId="132" fillId="3" borderId="132" xfId="0" applyFont="1" applyFill="1" applyBorder="1" applyAlignment="1">
      <alignment horizontal="left" vertical="center" wrapText="1"/>
    </xf>
    <xf numFmtId="0" fontId="132" fillId="3" borderId="133" xfId="0" applyFont="1" applyFill="1" applyBorder="1" applyAlignment="1">
      <alignment horizontal="left" vertical="center" wrapText="1"/>
    </xf>
    <xf numFmtId="0" fontId="133" fillId="0" borderId="132" xfId="0" applyFont="1" applyBorder="1" applyAlignment="1">
      <alignment horizontal="left" vertical="center" wrapText="1" indent="1"/>
    </xf>
    <xf numFmtId="0" fontId="133" fillId="0" borderId="95" xfId="21414" applyFont="1" applyBorder="1" applyAlignment="1">
      <alignment horizontal="left" vertical="center" wrapText="1" indent="1"/>
    </xf>
    <xf numFmtId="0" fontId="132" fillId="0" borderId="95" xfId="21414" applyFont="1" applyBorder="1" applyAlignment="1">
      <alignment horizontal="left" vertical="center" wrapText="1"/>
    </xf>
    <xf numFmtId="0" fontId="134" fillId="0" borderId="95" xfId="21414" applyFont="1" applyBorder="1" applyAlignment="1">
      <alignment horizontal="center" vertical="center" wrapText="1"/>
    </xf>
    <xf numFmtId="0" fontId="132" fillId="3" borderId="134" xfId="0" applyFont="1" applyFill="1" applyBorder="1" applyAlignment="1">
      <alignment horizontal="left" vertical="center" wrapText="1"/>
    </xf>
    <xf numFmtId="0" fontId="131" fillId="3" borderId="135" xfId="21414" applyFont="1" applyFill="1" applyBorder="1" applyAlignment="1">
      <alignment horizontal="left" vertical="center" wrapText="1" indent="1"/>
    </xf>
    <xf numFmtId="0" fontId="131" fillId="3" borderId="132" xfId="0" applyFont="1" applyFill="1" applyBorder="1" applyAlignment="1">
      <alignment horizontal="left" vertical="center" wrapText="1" indent="1"/>
    </xf>
    <xf numFmtId="0" fontId="131" fillId="0" borderId="135" xfId="21414" applyFont="1" applyBorder="1" applyAlignment="1">
      <alignment horizontal="left" vertical="center" wrapText="1" indent="1"/>
    </xf>
    <xf numFmtId="0" fontId="131" fillId="0" borderId="132" xfId="0" applyFont="1" applyBorder="1" applyAlignment="1">
      <alignment horizontal="left" vertical="center" wrapText="1" indent="1"/>
    </xf>
    <xf numFmtId="0" fontId="131" fillId="0" borderId="133" xfId="0" applyFont="1" applyBorder="1" applyAlignment="1">
      <alignment horizontal="left" vertical="center" wrapText="1" indent="1"/>
    </xf>
    <xf numFmtId="0" fontId="132" fillId="0" borderId="135" xfId="21414" applyFont="1" applyBorder="1" applyAlignment="1">
      <alignment horizontal="left" vertical="center" wrapText="1"/>
    </xf>
    <xf numFmtId="0" fontId="132" fillId="3" borderId="135" xfId="21414" applyFont="1" applyFill="1" applyBorder="1" applyAlignment="1">
      <alignment horizontal="left" vertical="center" wrapText="1"/>
    </xf>
    <xf numFmtId="0" fontId="134" fillId="0" borderId="135" xfId="21414" applyFont="1" applyBorder="1" applyAlignment="1">
      <alignment horizontal="center" vertical="center" wrapText="1"/>
    </xf>
    <xf numFmtId="0" fontId="135" fillId="0" borderId="135" xfId="0" applyFont="1" applyBorder="1" applyAlignment="1">
      <alignment horizontal="left"/>
    </xf>
    <xf numFmtId="0" fontId="132" fillId="0" borderId="135" xfId="0" applyFont="1" applyBorder="1" applyAlignment="1">
      <alignment horizontal="left" vertical="center" wrapText="1"/>
    </xf>
    <xf numFmtId="0" fontId="0" fillId="0" borderId="0" xfId="0" applyAlignment="1">
      <alignment horizontal="left" vertical="center"/>
    </xf>
    <xf numFmtId="0" fontId="132" fillId="0" borderId="140" xfId="0" applyFont="1" applyBorder="1" applyAlignment="1">
      <alignment horizontal="justify" vertical="center" wrapText="1"/>
    </xf>
    <xf numFmtId="0" fontId="131" fillId="0" borderId="134" xfId="0" applyFont="1" applyBorder="1" applyAlignment="1">
      <alignment horizontal="left" vertical="center" wrapText="1" indent="1"/>
    </xf>
    <xf numFmtId="0" fontId="132" fillId="0" borderId="132" xfId="0" applyFont="1" applyBorder="1" applyAlignment="1">
      <alignment horizontal="justify" vertical="center" wrapText="1"/>
    </xf>
    <xf numFmtId="0" fontId="130" fillId="0" borderId="132" xfId="0" applyFont="1" applyBorder="1" applyAlignment="1">
      <alignment horizontal="justify" vertical="center" wrapText="1"/>
    </xf>
    <xf numFmtId="0" fontId="132" fillId="3" borderId="132" xfId="0" applyFont="1" applyFill="1" applyBorder="1" applyAlignment="1">
      <alignment horizontal="justify" vertical="center" wrapText="1"/>
    </xf>
    <xf numFmtId="0" fontId="132" fillId="0" borderId="133" xfId="0" applyFont="1" applyBorder="1" applyAlignment="1">
      <alignment horizontal="justify" vertical="center" wrapText="1"/>
    </xf>
    <xf numFmtId="0" fontId="132" fillId="0" borderId="134" xfId="0" applyFont="1" applyBorder="1" applyAlignment="1">
      <alignment horizontal="justify" vertical="center" wrapText="1"/>
    </xf>
    <xf numFmtId="0" fontId="132" fillId="0" borderId="135" xfId="21414" applyFont="1" applyBorder="1" applyAlignment="1">
      <alignment horizontal="justify" vertical="center" wrapText="1"/>
    </xf>
    <xf numFmtId="0" fontId="133" fillId="0" borderId="126" xfId="0" applyFont="1" applyBorder="1" applyAlignment="1">
      <alignment horizontal="left" vertical="center" wrapText="1" indent="1"/>
    </xf>
    <xf numFmtId="0" fontId="130" fillId="0" borderId="132" xfId="0" applyFont="1" applyBorder="1" applyAlignment="1">
      <alignment vertical="center" wrapText="1"/>
    </xf>
    <xf numFmtId="0" fontId="132" fillId="0" borderId="132" xfId="0" applyFont="1" applyBorder="1" applyAlignment="1">
      <alignment vertical="center" wrapText="1"/>
    </xf>
    <xf numFmtId="0" fontId="132" fillId="0" borderId="135" xfId="21414" applyFont="1" applyBorder="1" applyAlignment="1">
      <alignment vertical="center" wrapText="1"/>
    </xf>
    <xf numFmtId="0" fontId="0" fillId="0" borderId="135" xfId="0" applyBorder="1" applyAlignment="1">
      <alignment horizontal="center"/>
    </xf>
    <xf numFmtId="0" fontId="15" fillId="0" borderId="135" xfId="0" applyFont="1" applyBorder="1" applyAlignment="1">
      <alignment vertical="center" wrapText="1"/>
    </xf>
    <xf numFmtId="0" fontId="7" fillId="0" borderId="135" xfId="0" applyFont="1" applyBorder="1" applyAlignment="1">
      <alignment horizontal="left" vertical="center" wrapText="1" indent="1"/>
    </xf>
    <xf numFmtId="0" fontId="3" fillId="0" borderId="135" xfId="0" applyFont="1" applyBorder="1" applyAlignment="1">
      <alignment vertical="center"/>
    </xf>
    <xf numFmtId="0" fontId="136" fillId="0" borderId="135" xfId="0" applyFont="1" applyBorder="1" applyAlignment="1" applyProtection="1">
      <alignment horizontal="left" vertical="center" indent="1"/>
      <protection locked="0"/>
    </xf>
    <xf numFmtId="0" fontId="137" fillId="0" borderId="135" xfId="0" applyFont="1" applyBorder="1" applyAlignment="1" applyProtection="1">
      <alignment horizontal="left" vertical="center" indent="3"/>
      <protection locked="0"/>
    </xf>
    <xf numFmtId="0" fontId="138" fillId="0" borderId="135" xfId="0" applyFont="1" applyBorder="1" applyAlignment="1" applyProtection="1">
      <alignment horizontal="left" vertical="center" indent="3"/>
      <protection locked="0"/>
    </xf>
    <xf numFmtId="0" fontId="3" fillId="0" borderId="135" xfId="0" applyFont="1" applyBorder="1"/>
    <xf numFmtId="0" fontId="0" fillId="0" borderId="0" xfId="0" applyAlignment="1">
      <alignment horizontal="center"/>
    </xf>
    <xf numFmtId="49" fontId="106" fillId="0" borderId="135" xfId="0" applyNumberFormat="1" applyFont="1" applyBorder="1" applyAlignment="1">
      <alignment horizontal="right" vertical="center"/>
    </xf>
    <xf numFmtId="0" fontId="0" fillId="0" borderId="135" xfId="0" applyBorder="1" applyAlignment="1">
      <alignment horizontal="center" vertical="center"/>
    </xf>
    <xf numFmtId="43" fontId="4" fillId="0" borderId="135" xfId="7" applyFont="1" applyFill="1" applyBorder="1" applyAlignment="1">
      <alignment vertical="center" wrapText="1"/>
    </xf>
    <xf numFmtId="43" fontId="4" fillId="0" borderId="135" xfId="7" applyFont="1" applyBorder="1" applyAlignment="1">
      <alignment vertical="center"/>
    </xf>
    <xf numFmtId="0" fontId="0" fillId="0" borderId="139" xfId="0" applyBorder="1" applyAlignment="1">
      <alignment horizontal="center"/>
    </xf>
    <xf numFmtId="0" fontId="131" fillId="0" borderId="139" xfId="21414" applyFont="1" applyBorder="1" applyAlignment="1">
      <alignment horizontal="left" vertical="center" wrapText="1" indent="1"/>
    </xf>
    <xf numFmtId="0" fontId="131" fillId="3" borderId="135" xfId="0" applyFont="1" applyFill="1" applyBorder="1" applyAlignment="1">
      <alignment horizontal="left" vertical="center" wrapText="1" indent="1"/>
    </xf>
    <xf numFmtId="0" fontId="131" fillId="0" borderId="135" xfId="0" applyFont="1" applyBorder="1" applyAlignment="1">
      <alignment horizontal="left" vertical="center" wrapText="1" indent="1"/>
    </xf>
    <xf numFmtId="0" fontId="133" fillId="3" borderId="135" xfId="0" applyFont="1" applyFill="1" applyBorder="1" applyAlignment="1">
      <alignment horizontal="left" vertical="center" wrapText="1" indent="1"/>
    </xf>
    <xf numFmtId="0" fontId="133" fillId="0" borderId="135" xfId="0" applyFont="1" applyBorder="1" applyAlignment="1">
      <alignment horizontal="left" vertical="center" wrapText="1" indent="1"/>
    </xf>
    <xf numFmtId="193" fontId="23" fillId="0" borderId="12" xfId="0" applyNumberFormat="1" applyFont="1" applyBorder="1" applyAlignment="1">
      <alignment horizontal="center" vertical="center"/>
    </xf>
    <xf numFmtId="193" fontId="19" fillId="0" borderId="12" xfId="0" applyNumberFormat="1" applyFont="1" applyBorder="1" applyAlignment="1">
      <alignment horizontal="center" vertical="center"/>
    </xf>
    <xf numFmtId="193" fontId="23" fillId="0" borderId="13" xfId="0" applyNumberFormat="1" applyFont="1" applyBorder="1" applyAlignment="1">
      <alignment horizontal="center" vertical="center"/>
    </xf>
    <xf numFmtId="193" fontId="104" fillId="0" borderId="12" xfId="0" applyNumberFormat="1" applyFont="1" applyBorder="1" applyAlignment="1">
      <alignment horizontal="center" vertical="center"/>
    </xf>
    <xf numFmtId="193" fontId="22" fillId="0" borderId="12" xfId="0" applyNumberFormat="1" applyFont="1" applyBorder="1" applyAlignment="1">
      <alignment horizontal="center" vertical="center"/>
    </xf>
    <xf numFmtId="193" fontId="22" fillId="0" borderId="15" xfId="0" applyNumberFormat="1" applyFont="1" applyBorder="1" applyAlignment="1">
      <alignment horizontal="center" vertical="center"/>
    </xf>
    <xf numFmtId="193" fontId="22" fillId="0" borderId="13" xfId="0" applyNumberFormat="1" applyFont="1" applyBorder="1" applyAlignment="1">
      <alignment horizontal="center" vertical="center"/>
    </xf>
    <xf numFmtId="0" fontId="120" fillId="0" borderId="135" xfId="0" applyFont="1" applyBorder="1"/>
    <xf numFmtId="49" fontId="122" fillId="0" borderId="135" xfId="5" applyNumberFormat="1" applyFont="1" applyBorder="1" applyAlignment="1" applyProtection="1">
      <alignment horizontal="right" vertical="center"/>
      <protection locked="0"/>
    </xf>
    <xf numFmtId="0" fontId="121" fillId="3" borderId="135" xfId="13" applyFont="1" applyFill="1" applyBorder="1" applyAlignment="1" applyProtection="1">
      <alignment horizontal="left" vertical="center" wrapText="1"/>
      <protection locked="0"/>
    </xf>
    <xf numFmtId="49" fontId="121" fillId="3" borderId="135" xfId="5" applyNumberFormat="1" applyFont="1" applyFill="1" applyBorder="1" applyAlignment="1" applyProtection="1">
      <alignment horizontal="right" vertical="center"/>
      <protection locked="0"/>
    </xf>
    <xf numFmtId="0" fontId="121" fillId="0" borderId="135" xfId="13" applyFont="1" applyBorder="1" applyAlignment="1" applyProtection="1">
      <alignment horizontal="left" vertical="center" wrapText="1"/>
      <protection locked="0"/>
    </xf>
    <xf numFmtId="49" fontId="121" fillId="0" borderId="135" xfId="5" applyNumberFormat="1" applyFont="1" applyBorder="1" applyAlignment="1" applyProtection="1">
      <alignment horizontal="right" vertical="center"/>
      <protection locked="0"/>
    </xf>
    <xf numFmtId="0" fontId="123" fillId="0" borderId="135" xfId="13" applyFont="1" applyBorder="1" applyAlignment="1" applyProtection="1">
      <alignment horizontal="left" vertical="center" wrapText="1"/>
      <protection locked="0"/>
    </xf>
    <xf numFmtId="166" fontId="116" fillId="36" borderId="143" xfId="21413" applyFont="1" applyFill="1" applyBorder="1"/>
    <xf numFmtId="0" fontId="116" fillId="0" borderId="143" xfId="0" applyFont="1" applyBorder="1"/>
    <xf numFmtId="0" fontId="116" fillId="0" borderId="143" xfId="0" applyFont="1" applyBorder="1" applyAlignment="1">
      <alignment horizontal="left" indent="8"/>
    </xf>
    <xf numFmtId="0" fontId="116" fillId="0" borderId="143" xfId="0" applyFont="1" applyBorder="1" applyAlignment="1">
      <alignment wrapText="1"/>
    </xf>
    <xf numFmtId="0" fontId="119" fillId="0" borderId="143" xfId="0" applyFont="1" applyBorder="1"/>
    <xf numFmtId="49" fontId="122" fillId="0" borderId="143" xfId="5" applyNumberFormat="1" applyFont="1" applyBorder="1" applyAlignment="1" applyProtection="1">
      <alignment horizontal="right" vertical="center" wrapText="1"/>
      <protection locked="0"/>
    </xf>
    <xf numFmtId="49" fontId="121" fillId="3" borderId="143" xfId="5" applyNumberFormat="1" applyFont="1" applyFill="1" applyBorder="1" applyAlignment="1" applyProtection="1">
      <alignment horizontal="right" vertical="center" wrapText="1"/>
      <protection locked="0"/>
    </xf>
    <xf numFmtId="49" fontId="121" fillId="0" borderId="143" xfId="5" applyNumberFormat="1" applyFont="1" applyBorder="1" applyAlignment="1" applyProtection="1">
      <alignment horizontal="right" vertical="center" wrapText="1"/>
      <protection locked="0"/>
    </xf>
    <xf numFmtId="0" fontId="116" fillId="0" borderId="143" xfId="0" applyFont="1" applyBorder="1" applyAlignment="1">
      <alignment horizontal="center" vertical="center" wrapText="1"/>
    </xf>
    <xf numFmtId="0" fontId="116" fillId="0" borderId="144" xfId="0" applyFont="1" applyBorder="1" applyAlignment="1">
      <alignment horizontal="center" vertical="center" wrapText="1"/>
    </xf>
    <xf numFmtId="0" fontId="116" fillId="0" borderId="143" xfId="0" applyFont="1" applyBorder="1" applyAlignment="1">
      <alignment horizontal="center" vertical="center"/>
    </xf>
    <xf numFmtId="0" fontId="116" fillId="0" borderId="0" xfId="0" applyFont="1"/>
    <xf numFmtId="0" fontId="116" fillId="0" borderId="0" xfId="0" applyFont="1" applyAlignment="1">
      <alignment wrapText="1"/>
    </xf>
    <xf numFmtId="14" fontId="116" fillId="0" borderId="0" xfId="0" applyNumberFormat="1" applyFont="1"/>
    <xf numFmtId="0" fontId="116" fillId="0" borderId="143" xfId="0" applyFont="1" applyBorder="1" applyAlignment="1">
      <alignment horizontal="left" vertical="center" wrapText="1"/>
    </xf>
    <xf numFmtId="0" fontId="119" fillId="0" borderId="143" xfId="0" applyFont="1" applyBorder="1" applyAlignment="1">
      <alignment horizontal="left" wrapText="1" indent="1"/>
    </xf>
    <xf numFmtId="0" fontId="119" fillId="0" borderId="143" xfId="0" applyFont="1" applyBorder="1" applyAlignment="1">
      <alignment horizontal="left" vertical="center" indent="1"/>
    </xf>
    <xf numFmtId="0" fontId="117" fillId="0" borderId="143" xfId="0" applyFont="1" applyBorder="1"/>
    <xf numFmtId="0" fontId="116" fillId="0" borderId="143" xfId="0" applyFont="1" applyBorder="1" applyAlignment="1">
      <alignment horizontal="left" wrapText="1" indent="1"/>
    </xf>
    <xf numFmtId="0" fontId="116" fillId="0" borderId="143" xfId="0" applyFont="1" applyBorder="1" applyAlignment="1">
      <alignment horizontal="left" indent="1"/>
    </xf>
    <xf numFmtId="0" fontId="116" fillId="0" borderId="143" xfId="0" applyFont="1" applyBorder="1" applyAlignment="1">
      <alignment horizontal="left" wrapText="1" indent="4"/>
    </xf>
    <xf numFmtId="0" fontId="116" fillId="0" borderId="143" xfId="0" applyFont="1" applyBorder="1" applyAlignment="1">
      <alignment horizontal="left" indent="3"/>
    </xf>
    <xf numFmtId="0" fontId="119" fillId="0" borderId="143" xfId="0" applyFont="1" applyBorder="1" applyAlignment="1">
      <alignment horizontal="left" indent="1"/>
    </xf>
    <xf numFmtId="0" fontId="120" fillId="0" borderId="143" xfId="0" applyFont="1" applyBorder="1" applyAlignment="1">
      <alignment horizontal="center" vertical="center" wrapText="1"/>
    </xf>
    <xf numFmtId="0" fontId="119" fillId="0" borderId="7" xfId="0" applyFont="1" applyBorder="1"/>
    <xf numFmtId="0" fontId="116" fillId="0" borderId="143" xfId="0" applyFont="1" applyBorder="1" applyAlignment="1">
      <alignment horizontal="left" wrapText="1" indent="2"/>
    </xf>
    <xf numFmtId="0" fontId="116" fillId="0" borderId="143" xfId="0" applyFont="1" applyBorder="1" applyAlignment="1">
      <alignment horizontal="left" wrapText="1"/>
    </xf>
    <xf numFmtId="0" fontId="116" fillId="0" borderId="143" xfId="0" applyFont="1" applyBorder="1" applyAlignment="1">
      <alignment horizontal="center"/>
    </xf>
    <xf numFmtId="0" fontId="116" fillId="0" borderId="0" xfId="0" applyFont="1" applyAlignment="1">
      <alignment horizontal="center" vertical="center"/>
    </xf>
    <xf numFmtId="0" fontId="116" fillId="0" borderId="7"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52" xfId="0" applyFont="1" applyBorder="1" applyAlignment="1">
      <alignment wrapText="1"/>
    </xf>
    <xf numFmtId="0" fontId="116" fillId="0" borderId="7" xfId="0" applyFont="1" applyBorder="1" applyAlignment="1">
      <alignment wrapText="1"/>
    </xf>
    <xf numFmtId="0" fontId="116" fillId="0" borderId="0" xfId="0" applyFont="1" applyAlignment="1">
      <alignment horizontal="center" vertical="center" wrapText="1"/>
    </xf>
    <xf numFmtId="0" fontId="116" fillId="0" borderId="142" xfId="0" applyFont="1" applyBorder="1" applyAlignment="1">
      <alignment horizontal="center" vertical="center" wrapText="1"/>
    </xf>
    <xf numFmtId="0" fontId="116" fillId="0" borderId="145" xfId="0" applyFont="1" applyBorder="1" applyAlignment="1">
      <alignment horizontal="center" vertical="center" wrapText="1"/>
    </xf>
    <xf numFmtId="0" fontId="116" fillId="0" borderId="141" xfId="0" applyFont="1" applyBorder="1" applyAlignment="1">
      <alignment horizontal="center" vertical="center" wrapText="1"/>
    </xf>
    <xf numFmtId="49" fontId="116" fillId="0" borderId="149" xfId="0" applyNumberFormat="1" applyFont="1" applyBorder="1" applyAlignment="1">
      <alignment horizontal="left" wrapText="1" indent="1"/>
    </xf>
    <xf numFmtId="0" fontId="116" fillId="0" borderId="151" xfId="0" applyFont="1" applyBorder="1" applyAlignment="1">
      <alignment horizontal="left" wrapText="1" indent="1"/>
    </xf>
    <xf numFmtId="49" fontId="116" fillId="0" borderId="152" xfId="0" applyNumberFormat="1" applyFont="1" applyBorder="1" applyAlignment="1">
      <alignment horizontal="left" wrapText="1" indent="1"/>
    </xf>
    <xf numFmtId="0" fontId="116" fillId="0" borderId="153" xfId="0" applyFont="1" applyBorder="1" applyAlignment="1">
      <alignment horizontal="left" wrapText="1" indent="1"/>
    </xf>
    <xf numFmtId="49" fontId="116" fillId="0" borderId="153" xfId="0" applyNumberFormat="1" applyFont="1" applyBorder="1" applyAlignment="1">
      <alignment horizontal="left" wrapText="1" indent="3"/>
    </xf>
    <xf numFmtId="49" fontId="116" fillId="0" borderId="152" xfId="0" applyNumberFormat="1" applyFont="1" applyBorder="1" applyAlignment="1">
      <alignment horizontal="left" wrapText="1" indent="3"/>
    </xf>
    <xf numFmtId="49" fontId="116" fillId="0" borderId="152" xfId="0" applyNumberFormat="1" applyFont="1" applyBorder="1" applyAlignment="1">
      <alignment horizontal="left" wrapText="1" indent="2"/>
    </xf>
    <xf numFmtId="49" fontId="116" fillId="0" borderId="153" xfId="0" applyNumberFormat="1" applyFont="1" applyBorder="1" applyAlignment="1">
      <alignment horizontal="left" wrapText="1" indent="2"/>
    </xf>
    <xf numFmtId="49" fontId="116" fillId="0" borderId="152" xfId="0" applyNumberFormat="1" applyFont="1" applyBorder="1" applyAlignment="1">
      <alignment horizontal="left" vertical="top" wrapText="1" indent="2"/>
    </xf>
    <xf numFmtId="0" fontId="116" fillId="81" borderId="143" xfId="0" applyFont="1" applyFill="1" applyBorder="1"/>
    <xf numFmtId="49" fontId="116" fillId="0" borderId="152" xfId="0" applyNumberFormat="1" applyFont="1" applyBorder="1" applyAlignment="1">
      <alignment horizontal="left" indent="1"/>
    </xf>
    <xf numFmtId="0" fontId="116" fillId="0" borderId="153" xfId="0" applyFont="1" applyBorder="1" applyAlignment="1">
      <alignment horizontal="left" indent="1"/>
    </xf>
    <xf numFmtId="49" fontId="116" fillId="0" borderId="153" xfId="0" applyNumberFormat="1" applyFont="1" applyBorder="1" applyAlignment="1">
      <alignment horizontal="left" indent="1"/>
    </xf>
    <xf numFmtId="49" fontId="116" fillId="0" borderId="152" xfId="0" applyNumberFormat="1" applyFont="1" applyBorder="1" applyAlignment="1">
      <alignment horizontal="left" indent="3"/>
    </xf>
    <xf numFmtId="49" fontId="116" fillId="0" borderId="153" xfId="0" applyNumberFormat="1" applyFont="1" applyBorder="1" applyAlignment="1">
      <alignment horizontal="left" indent="3"/>
    </xf>
    <xf numFmtId="0" fontId="116" fillId="0" borderId="153" xfId="0" applyFont="1" applyBorder="1" applyAlignment="1">
      <alignment horizontal="left" indent="2"/>
    </xf>
    <xf numFmtId="0" fontId="116" fillId="0" borderId="152" xfId="0" applyFont="1" applyBorder="1" applyAlignment="1">
      <alignment horizontal="left" indent="2"/>
    </xf>
    <xf numFmtId="0" fontId="116" fillId="0" borderId="152" xfId="0" applyFont="1" applyBorder="1" applyAlignment="1">
      <alignment horizontal="left" indent="1"/>
    </xf>
    <xf numFmtId="0" fontId="119" fillId="0" borderId="62" xfId="0" applyFont="1" applyBorder="1"/>
    <xf numFmtId="0" fontId="116" fillId="0" borderId="67" xfId="0" applyFont="1" applyBorder="1"/>
    <xf numFmtId="0" fontId="116" fillId="0" borderId="0" xfId="0" applyFont="1" applyAlignment="1">
      <alignment horizontal="left"/>
    </xf>
    <xf numFmtId="0" fontId="119" fillId="0" borderId="143" xfId="0" applyFont="1" applyBorder="1" applyAlignment="1">
      <alignment horizontal="left" vertical="center" wrapText="1"/>
    </xf>
    <xf numFmtId="0" fontId="9" fillId="0" borderId="0" xfId="0" applyFont="1" applyAlignment="1">
      <alignment wrapText="1"/>
    </xf>
    <xf numFmtId="0" fontId="119" fillId="0" borderId="143" xfId="0" applyFont="1" applyBorder="1" applyAlignment="1">
      <alignment horizontal="center" vertical="center" wrapText="1"/>
    </xf>
    <xf numFmtId="0" fontId="121" fillId="0" borderId="0" xfId="0" applyFont="1" applyAlignment="1">
      <alignment horizontal="center" vertical="center"/>
    </xf>
    <xf numFmtId="0" fontId="121" fillId="0" borderId="0" xfId="0" applyFont="1"/>
    <xf numFmtId="0" fontId="139" fillId="0" borderId="0" xfId="0" applyFont="1"/>
    <xf numFmtId="0" fontId="116" fillId="0" borderId="130" xfId="0" applyFont="1" applyBorder="1" applyAlignment="1">
      <alignment horizontal="left" vertical="center" wrapText="1" indent="1" readingOrder="1"/>
    </xf>
    <xf numFmtId="0" fontId="121" fillId="0" borderId="143" xfId="0" applyFont="1" applyBorder="1" applyAlignment="1">
      <alignment horizontal="left" indent="3"/>
    </xf>
    <xf numFmtId="0" fontId="119" fillId="0" borderId="143" xfId="0" applyFont="1" applyBorder="1" applyAlignment="1">
      <alignment vertical="center" wrapText="1" readingOrder="1"/>
    </xf>
    <xf numFmtId="0" fontId="121" fillId="0" borderId="143" xfId="0" applyFont="1" applyBorder="1" applyAlignment="1">
      <alignment horizontal="left" indent="2"/>
    </xf>
    <xf numFmtId="0" fontId="116" fillId="0" borderId="131" xfId="0" applyFont="1" applyBorder="1" applyAlignment="1">
      <alignment vertical="center" wrapText="1" readingOrder="1"/>
    </xf>
    <xf numFmtId="0" fontId="121" fillId="0" borderId="144" xfId="0" applyFont="1" applyBorder="1" applyAlignment="1">
      <alignment horizontal="left" indent="2"/>
    </xf>
    <xf numFmtId="0" fontId="116" fillId="0" borderId="130" xfId="0" applyFont="1" applyBorder="1" applyAlignment="1">
      <alignment vertical="center" wrapText="1" readingOrder="1"/>
    </xf>
    <xf numFmtId="0" fontId="116" fillId="0" borderId="129" xfId="0" applyFont="1" applyBorder="1" applyAlignment="1">
      <alignment vertical="center" wrapText="1" readingOrder="1"/>
    </xf>
    <xf numFmtId="0" fontId="139" fillId="0" borderId="7" xfId="0" applyFont="1" applyBorder="1"/>
    <xf numFmtId="0" fontId="106" fillId="0" borderId="143" xfId="0" applyFont="1" applyBorder="1" applyAlignment="1">
      <alignment vertical="center" wrapText="1"/>
    </xf>
    <xf numFmtId="0" fontId="106" fillId="0" borderId="143" xfId="0" applyFont="1" applyBorder="1" applyAlignment="1">
      <alignment horizontal="left" vertical="center" wrapText="1"/>
    </xf>
    <xf numFmtId="0" fontId="106" fillId="0" borderId="143" xfId="0" applyFont="1" applyBorder="1" applyAlignment="1">
      <alignment horizontal="left" indent="2"/>
    </xf>
    <xf numFmtId="0" fontId="106" fillId="0" borderId="143" xfId="0" applyFont="1" applyBorder="1" applyAlignment="1">
      <alignment horizontal="left" vertical="center" indent="1"/>
    </xf>
    <xf numFmtId="0" fontId="106" fillId="0" borderId="143" xfId="0" applyFont="1" applyBorder="1" applyAlignment="1">
      <alignment horizontal="left" vertical="center" wrapText="1" indent="1"/>
    </xf>
    <xf numFmtId="0" fontId="106" fillId="0" borderId="143" xfId="0" applyFont="1" applyBorder="1" applyAlignment="1">
      <alignment horizontal="right" vertical="center"/>
    </xf>
    <xf numFmtId="49" fontId="106" fillId="0" borderId="143" xfId="0" applyNumberFormat="1" applyFont="1" applyBorder="1" applyAlignment="1">
      <alignment horizontal="right" vertical="center"/>
    </xf>
    <xf numFmtId="0" fontId="106" fillId="0" borderId="144" xfId="0" applyFont="1" applyBorder="1" applyAlignment="1">
      <alignment horizontal="left" vertical="top" wrapText="1"/>
    </xf>
    <xf numFmtId="49" fontId="106" fillId="0" borderId="143" xfId="0" applyNumberFormat="1" applyFont="1" applyBorder="1" applyAlignment="1">
      <alignment vertical="top" wrapText="1"/>
    </xf>
    <xf numFmtId="49" fontId="106" fillId="0" borderId="143" xfId="0" applyNumberFormat="1" applyFont="1" applyBorder="1" applyAlignment="1">
      <alignment horizontal="left" vertical="top" wrapText="1" indent="2"/>
    </xf>
    <xf numFmtId="49" fontId="106" fillId="0" borderId="143" xfId="0" applyNumberFormat="1" applyFont="1" applyBorder="1" applyAlignment="1">
      <alignment horizontal="left" vertical="center" wrapText="1" indent="3"/>
    </xf>
    <xf numFmtId="49" fontId="106" fillId="0" borderId="143" xfId="0" applyNumberFormat="1" applyFont="1" applyBorder="1" applyAlignment="1">
      <alignment horizontal="left" wrapText="1" indent="2"/>
    </xf>
    <xf numFmtId="49" fontId="106" fillId="0" borderId="143" xfId="0" applyNumberFormat="1" applyFont="1" applyBorder="1" applyAlignment="1">
      <alignment horizontal="left" vertical="top" wrapText="1"/>
    </xf>
    <xf numFmtId="49" fontId="106" fillId="0" borderId="143" xfId="0" applyNumberFormat="1" applyFont="1" applyBorder="1" applyAlignment="1">
      <alignment horizontal="left" wrapText="1" indent="3"/>
    </xf>
    <xf numFmtId="49" fontId="106" fillId="0" borderId="143" xfId="0" applyNumberFormat="1" applyFont="1" applyBorder="1" applyAlignment="1">
      <alignment vertical="center"/>
    </xf>
    <xf numFmtId="49" fontId="106" fillId="0" borderId="143" xfId="0" applyNumberFormat="1" applyFont="1" applyBorder="1" applyAlignment="1">
      <alignment horizontal="left" indent="3"/>
    </xf>
    <xf numFmtId="0" fontId="106" fillId="0" borderId="143" xfId="0" applyFont="1" applyBorder="1" applyAlignment="1">
      <alignment horizontal="left" indent="1"/>
    </xf>
    <xf numFmtId="0" fontId="106" fillId="0" borderId="143" xfId="0" applyFont="1" applyBorder="1" applyAlignment="1">
      <alignment horizontal="left" wrapText="1" indent="2"/>
    </xf>
    <xf numFmtId="0" fontId="106" fillId="0" borderId="143" xfId="0" applyFont="1" applyBorder="1" applyAlignment="1">
      <alignment horizontal="left" vertical="top" wrapText="1"/>
    </xf>
    <xf numFmtId="0" fontId="105" fillId="0" borderId="7" xfId="0" applyFont="1" applyBorder="1" applyAlignment="1">
      <alignment wrapText="1"/>
    </xf>
    <xf numFmtId="0" fontId="106" fillId="0" borderId="143" xfId="0" applyFont="1" applyBorder="1" applyAlignment="1">
      <alignment horizontal="left" vertical="top" wrapText="1" indent="2"/>
    </xf>
    <xf numFmtId="0" fontId="106" fillId="0" borderId="143" xfId="0" applyFont="1" applyBorder="1" applyAlignment="1">
      <alignment horizontal="left" wrapText="1"/>
    </xf>
    <xf numFmtId="0" fontId="106" fillId="0" borderId="143" xfId="12672" applyFont="1" applyBorder="1" applyAlignment="1">
      <alignment horizontal="left" vertical="center" wrapText="1" indent="2"/>
    </xf>
    <xf numFmtId="0" fontId="106" fillId="0" borderId="143" xfId="0" applyFont="1" applyBorder="1" applyAlignment="1">
      <alignment wrapText="1"/>
    </xf>
    <xf numFmtId="0" fontId="106" fillId="0" borderId="143" xfId="0" applyFont="1" applyBorder="1"/>
    <xf numFmtId="0" fontId="106" fillId="0" borderId="143" xfId="12672" applyFont="1" applyBorder="1" applyAlignment="1">
      <alignment horizontal="left" vertical="center" wrapText="1"/>
    </xf>
    <xf numFmtId="0" fontId="105" fillId="0" borderId="143" xfId="0" applyFont="1" applyBorder="1" applyAlignment="1">
      <alignment wrapText="1"/>
    </xf>
    <xf numFmtId="0" fontId="106" fillId="0" borderId="145" xfId="0" applyFont="1" applyBorder="1" applyAlignment="1">
      <alignment horizontal="left" vertical="center" wrapText="1"/>
    </xf>
    <xf numFmtId="0" fontId="106" fillId="3" borderId="143" xfId="5" applyFont="1" applyFill="1" applyBorder="1" applyAlignment="1" applyProtection="1">
      <alignment horizontal="right" vertical="center"/>
      <protection locked="0"/>
    </xf>
    <xf numFmtId="2" fontId="106" fillId="3" borderId="143" xfId="5" applyNumberFormat="1" applyFont="1" applyFill="1" applyBorder="1" applyAlignment="1" applyProtection="1">
      <alignment horizontal="right" vertical="center"/>
      <protection locked="0"/>
    </xf>
    <xf numFmtId="0" fontId="106" fillId="0" borderId="143" xfId="0" applyFont="1" applyBorder="1" applyAlignment="1">
      <alignment vertical="center"/>
    </xf>
    <xf numFmtId="0" fontId="106" fillId="0" borderId="145" xfId="13" applyFont="1" applyBorder="1" applyAlignment="1" applyProtection="1">
      <alignment horizontal="left" vertical="top" wrapText="1"/>
      <protection locked="0"/>
    </xf>
    <xf numFmtId="0" fontId="106" fillId="0" borderId="146" xfId="13" applyFont="1" applyBorder="1" applyAlignment="1" applyProtection="1">
      <alignment horizontal="left" vertical="top" wrapText="1"/>
      <protection locked="0"/>
    </xf>
    <xf numFmtId="0" fontId="106" fillId="0" borderId="144" xfId="0" applyFont="1" applyBorder="1" applyAlignment="1">
      <alignment vertical="center" wrapText="1"/>
    </xf>
    <xf numFmtId="0" fontId="125" fillId="0" borderId="0" xfId="0" applyFont="1" applyAlignment="1">
      <alignment horizontal="left" indent="2"/>
    </xf>
    <xf numFmtId="0" fontId="116" fillId="0" borderId="0" xfId="0" applyFont="1" applyAlignment="1">
      <alignment horizontal="left" vertical="center" indent="1"/>
    </xf>
    <xf numFmtId="0" fontId="116" fillId="0" borderId="0" xfId="0" applyFont="1" applyAlignment="1">
      <alignment vertical="center" wrapText="1"/>
    </xf>
    <xf numFmtId="0" fontId="127" fillId="0" borderId="0" xfId="0" applyFont="1" applyAlignment="1">
      <alignment horizontal="left" vertical="center" wrapText="1" readingOrder="1"/>
    </xf>
    <xf numFmtId="0" fontId="125" fillId="0" borderId="0" xfId="0" applyFont="1" applyAlignment="1">
      <alignment horizontal="left" vertical="center" wrapText="1"/>
    </xf>
    <xf numFmtId="0" fontId="116" fillId="0" borderId="0" xfId="0" applyFont="1" applyAlignment="1">
      <alignment horizontal="left" vertical="center" wrapText="1"/>
    </xf>
    <xf numFmtId="0" fontId="106" fillId="0" borderId="144" xfId="0" applyFont="1" applyBorder="1" applyAlignment="1">
      <alignment horizontal="left" indent="2"/>
    </xf>
    <xf numFmtId="0" fontId="106" fillId="0" borderId="131" xfId="0" applyFont="1" applyBorder="1" applyAlignment="1">
      <alignment horizontal="left" vertical="center" wrapText="1" readingOrder="1"/>
    </xf>
    <xf numFmtId="0" fontId="106" fillId="0" borderId="143" xfId="0" applyFont="1" applyBorder="1" applyAlignment="1">
      <alignment horizontal="left" vertical="center" wrapText="1" readingOrder="1"/>
    </xf>
    <xf numFmtId="0" fontId="2" fillId="0" borderId="16" xfId="0" applyFont="1" applyBorder="1" applyAlignment="1">
      <alignment horizontal="left" vertical="center" wrapText="1" indent="1"/>
    </xf>
    <xf numFmtId="169" fontId="26" fillId="37" borderId="61" xfId="20" applyBorder="1"/>
    <xf numFmtId="193" fontId="4" fillId="0" borderId="153" xfId="0" applyNumberFormat="1" applyFont="1" applyBorder="1" applyAlignment="1" applyProtection="1">
      <alignment vertical="center" wrapText="1"/>
      <protection locked="0"/>
    </xf>
    <xf numFmtId="193" fontId="4" fillId="0" borderId="143" xfId="0" applyNumberFormat="1" applyFont="1" applyBorder="1" applyAlignment="1" applyProtection="1">
      <alignment vertical="center" wrapText="1"/>
      <protection locked="0"/>
    </xf>
    <xf numFmtId="193" fontId="4" fillId="0" borderId="152" xfId="0" applyNumberFormat="1" applyFont="1" applyBorder="1" applyAlignment="1" applyProtection="1">
      <alignment vertical="center" wrapText="1"/>
      <protection locked="0"/>
    </xf>
    <xf numFmtId="10" fontId="4" fillId="0" borderId="153" xfId="20961" applyNumberFormat="1" applyFont="1" applyBorder="1" applyAlignment="1" applyProtection="1">
      <alignment vertical="center" wrapText="1"/>
      <protection locked="0"/>
    </xf>
    <xf numFmtId="10" fontId="4" fillId="0" borderId="143" xfId="20961" applyNumberFormat="1" applyFont="1" applyBorder="1" applyAlignment="1" applyProtection="1">
      <alignment vertical="center" wrapText="1"/>
      <protection locked="0"/>
    </xf>
    <xf numFmtId="10" fontId="4" fillId="0" borderId="152" xfId="20961" applyNumberFormat="1" applyFont="1" applyBorder="1" applyAlignment="1" applyProtection="1">
      <alignment vertical="center" wrapText="1"/>
      <protection locked="0"/>
    </xf>
    <xf numFmtId="193" fontId="17" fillId="2" borderId="153" xfId="0" applyNumberFormat="1" applyFont="1" applyFill="1" applyBorder="1" applyAlignment="1" applyProtection="1">
      <alignment vertical="center"/>
      <protection locked="0"/>
    </xf>
    <xf numFmtId="193" fontId="17" fillId="2" borderId="143" xfId="0" applyNumberFormat="1" applyFont="1" applyFill="1" applyBorder="1" applyAlignment="1" applyProtection="1">
      <alignment vertical="center"/>
      <protection locked="0"/>
    </xf>
    <xf numFmtId="193" fontId="17" fillId="2" borderId="152" xfId="0" applyNumberFormat="1" applyFont="1" applyFill="1" applyBorder="1" applyAlignment="1" applyProtection="1">
      <alignment vertical="center"/>
      <protection locked="0"/>
    </xf>
    <xf numFmtId="193" fontId="9" fillId="2" borderId="153" xfId="0" applyNumberFormat="1" applyFont="1" applyFill="1" applyBorder="1" applyAlignment="1" applyProtection="1">
      <alignment vertical="center"/>
      <protection locked="0"/>
    </xf>
    <xf numFmtId="193" fontId="9" fillId="2" borderId="143" xfId="0" applyNumberFormat="1" applyFont="1" applyFill="1" applyBorder="1" applyAlignment="1" applyProtection="1">
      <alignment vertical="center"/>
      <protection locked="0"/>
    </xf>
    <xf numFmtId="193" fontId="9" fillId="2" borderId="152" xfId="0" applyNumberFormat="1" applyFont="1" applyFill="1" applyBorder="1" applyAlignment="1" applyProtection="1">
      <alignment vertical="center"/>
      <protection locked="0"/>
    </xf>
    <xf numFmtId="193" fontId="17" fillId="2" borderId="103" xfId="0" applyNumberFormat="1" applyFont="1" applyFill="1" applyBorder="1" applyAlignment="1" applyProtection="1">
      <alignment vertical="center"/>
      <protection locked="0"/>
    </xf>
    <xf numFmtId="193" fontId="17" fillId="2" borderId="144" xfId="0" applyNumberFormat="1" applyFont="1" applyFill="1" applyBorder="1" applyAlignment="1" applyProtection="1">
      <alignment vertical="center"/>
      <protection locked="0"/>
    </xf>
    <xf numFmtId="0" fontId="11" fillId="0" borderId="95" xfId="17" applyFill="1" applyBorder="1" applyAlignment="1" applyProtection="1">
      <alignment horizontal="left" vertical="top" wrapText="1"/>
    </xf>
    <xf numFmtId="0" fontId="106" fillId="0" borderId="0" xfId="0" applyFont="1" applyAlignment="1">
      <alignment wrapText="1"/>
    </xf>
    <xf numFmtId="10" fontId="9" fillId="2" borderId="143" xfId="20961" applyNumberFormat="1" applyFont="1" applyFill="1" applyBorder="1" applyAlignment="1" applyProtection="1">
      <alignment vertical="center"/>
      <protection locked="0"/>
    </xf>
    <xf numFmtId="10" fontId="17" fillId="2" borderId="143" xfId="20961" applyNumberFormat="1" applyFont="1" applyFill="1" applyBorder="1" applyAlignment="1" applyProtection="1">
      <alignment vertical="center"/>
      <protection locked="0"/>
    </xf>
    <xf numFmtId="10" fontId="17" fillId="2" borderId="152" xfId="20961" applyNumberFormat="1" applyFont="1" applyFill="1" applyBorder="1" applyAlignment="1" applyProtection="1">
      <alignment vertical="center"/>
      <protection locked="0"/>
    </xf>
    <xf numFmtId="10" fontId="9" fillId="2" borderId="152" xfId="20961" applyNumberFormat="1" applyFont="1" applyFill="1" applyBorder="1" applyAlignment="1" applyProtection="1">
      <alignment vertical="center"/>
      <protection locked="0"/>
    </xf>
    <xf numFmtId="10" fontId="17" fillId="2" borderId="150" xfId="20961" applyNumberFormat="1" applyFont="1" applyFill="1" applyBorder="1" applyAlignment="1" applyProtection="1">
      <alignment vertical="center"/>
      <protection locked="0"/>
    </xf>
    <xf numFmtId="10" fontId="17" fillId="2" borderId="149" xfId="20961" applyNumberFormat="1" applyFont="1" applyFill="1" applyBorder="1" applyAlignment="1" applyProtection="1">
      <alignment vertical="center"/>
      <protection locked="0"/>
    </xf>
    <xf numFmtId="10" fontId="9" fillId="2" borderId="95" xfId="20961" applyNumberFormat="1" applyFont="1" applyFill="1" applyBorder="1" applyAlignment="1" applyProtection="1">
      <alignment vertical="center"/>
      <protection locked="0"/>
    </xf>
    <xf numFmtId="10" fontId="17" fillId="2" borderId="95" xfId="20961" applyNumberFormat="1" applyFont="1" applyFill="1" applyBorder="1" applyAlignment="1" applyProtection="1">
      <alignment vertical="center"/>
      <protection locked="0"/>
    </xf>
    <xf numFmtId="10" fontId="17" fillId="2" borderId="109" xfId="20961" applyNumberFormat="1" applyFont="1" applyFill="1" applyBorder="1" applyAlignment="1" applyProtection="1">
      <alignment vertical="center"/>
      <protection locked="0"/>
    </xf>
    <xf numFmtId="10" fontId="26" fillId="37" borderId="0" xfId="20961" applyNumberFormat="1" applyFont="1" applyFill="1" applyBorder="1"/>
    <xf numFmtId="10" fontId="26" fillId="37" borderId="90" xfId="20961" applyNumberFormat="1" applyFont="1" applyFill="1" applyBorder="1"/>
    <xf numFmtId="10" fontId="9" fillId="2" borderId="109" xfId="20961" applyNumberFormat="1" applyFont="1" applyFill="1" applyBorder="1" applyAlignment="1" applyProtection="1">
      <alignment vertical="center"/>
      <protection locked="0"/>
    </xf>
    <xf numFmtId="10" fontId="17" fillId="2" borderId="23" xfId="20961" applyNumberFormat="1" applyFont="1" applyFill="1" applyBorder="1" applyAlignment="1" applyProtection="1">
      <alignment vertical="center"/>
      <protection locked="0"/>
    </xf>
    <xf numFmtId="10" fontId="17" fillId="2" borderId="24" xfId="20961" applyNumberFormat="1" applyFont="1" applyFill="1" applyBorder="1" applyAlignment="1" applyProtection="1">
      <alignment vertical="center"/>
      <protection locked="0"/>
    </xf>
    <xf numFmtId="10" fontId="17" fillId="2" borderId="151" xfId="20961" applyNumberFormat="1" applyFont="1" applyFill="1" applyBorder="1" applyAlignment="1" applyProtection="1">
      <alignment vertical="center"/>
      <protection locked="0"/>
    </xf>
    <xf numFmtId="10" fontId="9" fillId="2" borderId="153" xfId="20961" applyNumberFormat="1" applyFont="1" applyFill="1" applyBorder="1" applyAlignment="1" applyProtection="1">
      <alignment vertical="center"/>
      <protection locked="0"/>
    </xf>
    <xf numFmtId="10" fontId="17" fillId="2" borderId="153" xfId="20961" applyNumberFormat="1" applyFont="1" applyFill="1" applyBorder="1" applyAlignment="1" applyProtection="1">
      <alignment vertical="center"/>
      <protection locked="0"/>
    </xf>
    <xf numFmtId="10" fontId="26" fillId="37" borderId="61" xfId="20961" applyNumberFormat="1" applyFont="1" applyFill="1" applyBorder="1"/>
    <xf numFmtId="0" fontId="143" fillId="70" borderId="143" xfId="0" applyFont="1" applyFill="1" applyBorder="1" applyAlignment="1" applyProtection="1">
      <alignment horizontal="right"/>
      <protection locked="0"/>
    </xf>
    <xf numFmtId="0" fontId="102" fillId="0" borderId="143" xfId="0" applyFont="1" applyBorder="1" applyAlignment="1">
      <alignment horizontal="right"/>
    </xf>
    <xf numFmtId="43" fontId="0" fillId="0" borderId="0" xfId="7" applyFont="1"/>
    <xf numFmtId="164" fontId="7" fillId="0" borderId="0" xfId="7" applyNumberFormat="1" applyFont="1"/>
    <xf numFmtId="164" fontId="4" fillId="0" borderId="0" xfId="7" applyNumberFormat="1" applyFont="1"/>
    <xf numFmtId="164" fontId="0" fillId="0" borderId="0" xfId="7" applyNumberFormat="1" applyFont="1"/>
    <xf numFmtId="164" fontId="7" fillId="0" borderId="0" xfId="7" applyNumberFormat="1" applyFont="1" applyBorder="1"/>
    <xf numFmtId="164" fontId="4" fillId="0" borderId="0" xfId="7" applyNumberFormat="1" applyFont="1" applyBorder="1"/>
    <xf numFmtId="164" fontId="0" fillId="0" borderId="0" xfId="7" applyNumberFormat="1" applyFont="1" applyBorder="1"/>
    <xf numFmtId="164" fontId="9" fillId="0" borderId="95" xfId="7" applyNumberFormat="1" applyFont="1" applyFill="1" applyBorder="1" applyAlignment="1" applyProtection="1">
      <alignment horizontal="center" vertical="center" wrapText="1"/>
    </xf>
    <xf numFmtId="164" fontId="0" fillId="0" borderId="95" xfId="7" applyNumberFormat="1" applyFont="1" applyBorder="1"/>
    <xf numFmtId="164" fontId="0" fillId="36" borderId="95" xfId="7" applyNumberFormat="1" applyFont="1" applyFill="1" applyBorder="1"/>
    <xf numFmtId="164" fontId="0" fillId="0" borderId="95" xfId="7" applyNumberFormat="1" applyFont="1" applyBorder="1" applyAlignment="1">
      <alignment vertical="center"/>
    </xf>
    <xf numFmtId="164" fontId="0" fillId="36" borderId="95" xfId="7" applyNumberFormat="1" applyFont="1" applyFill="1" applyBorder="1" applyAlignment="1">
      <alignment vertical="center"/>
    </xf>
    <xf numFmtId="164" fontId="0" fillId="0" borderId="135" xfId="7" applyNumberFormat="1" applyFont="1" applyBorder="1"/>
    <xf numFmtId="164" fontId="0" fillId="36" borderId="135" xfId="7" applyNumberFormat="1" applyFont="1" applyFill="1" applyBorder="1"/>
    <xf numFmtId="164" fontId="0" fillId="0" borderId="0" xfId="0" applyNumberFormat="1"/>
    <xf numFmtId="164" fontId="9" fillId="0" borderId="135" xfId="7" applyNumberFormat="1" applyFont="1" applyFill="1" applyBorder="1" applyAlignment="1" applyProtection="1">
      <alignment horizontal="center" vertical="center" wrapText="1"/>
    </xf>
    <xf numFmtId="164" fontId="0" fillId="0" borderId="135" xfId="7" applyNumberFormat="1" applyFont="1" applyBorder="1" applyProtection="1"/>
    <xf numFmtId="164" fontId="9" fillId="0" borderId="109" xfId="7" applyNumberFormat="1" applyFont="1" applyFill="1" applyBorder="1" applyAlignment="1" applyProtection="1">
      <alignment horizontal="center" vertical="center" wrapText="1"/>
    </xf>
    <xf numFmtId="164" fontId="9" fillId="0" borderId="135" xfId="7" applyNumberFormat="1" applyFont="1" applyFill="1" applyBorder="1" applyAlignment="1" applyProtection="1">
      <alignment horizontal="right"/>
    </xf>
    <xf numFmtId="164" fontId="9" fillId="36" borderId="135" xfId="7" applyNumberFormat="1" applyFont="1" applyFill="1" applyBorder="1" applyAlignment="1" applyProtection="1">
      <alignment horizontal="right"/>
    </xf>
    <xf numFmtId="164" fontId="9" fillId="36" borderId="109" xfId="7" applyNumberFormat="1" applyFont="1" applyFill="1" applyBorder="1" applyAlignment="1" applyProtection="1">
      <alignment horizontal="right"/>
    </xf>
    <xf numFmtId="164" fontId="9" fillId="0" borderId="0" xfId="7" applyNumberFormat="1" applyFont="1" applyFill="1" applyBorder="1" applyAlignment="1" applyProtection="1">
      <alignment horizontal="right"/>
    </xf>
    <xf numFmtId="0" fontId="9" fillId="0" borderId="153" xfId="0" applyFont="1" applyBorder="1" applyAlignment="1">
      <alignment vertical="center"/>
    </xf>
    <xf numFmtId="0" fontId="13" fillId="0" borderId="143" xfId="0" applyFont="1" applyBorder="1" applyAlignment="1">
      <alignment wrapText="1"/>
    </xf>
    <xf numFmtId="10" fontId="4" fillId="0" borderId="21" xfId="20961" applyNumberFormat="1" applyFont="1" applyBorder="1"/>
    <xf numFmtId="10" fontId="4" fillId="0" borderId="109" xfId="20961" applyNumberFormat="1" applyFont="1" applyBorder="1" applyAlignment="1"/>
    <xf numFmtId="10" fontId="4" fillId="0" borderId="24" xfId="20961" applyNumberFormat="1" applyFont="1" applyBorder="1" applyAlignment="1"/>
    <xf numFmtId="43" fontId="0" fillId="0" borderId="0" xfId="0" applyNumberFormat="1"/>
    <xf numFmtId="164" fontId="9" fillId="0" borderId="0" xfId="7" applyNumberFormat="1" applyFont="1" applyFill="1" applyBorder="1" applyAlignment="1" applyProtection="1"/>
    <xf numFmtId="164" fontId="7" fillId="3" borderId="18" xfId="7" applyNumberFormat="1" applyFont="1" applyFill="1" applyBorder="1" applyAlignment="1" applyProtection="1">
      <alignment horizontal="center" vertical="center"/>
      <protection locked="0"/>
    </xf>
    <xf numFmtId="164" fontId="7" fillId="36" borderId="20" xfId="7" applyNumberFormat="1" applyFont="1" applyFill="1" applyBorder="1" applyAlignment="1" applyProtection="1">
      <alignment vertical="top"/>
    </xf>
    <xf numFmtId="164" fontId="7" fillId="3" borderId="20" xfId="7" applyNumberFormat="1" applyFont="1" applyFill="1" applyBorder="1" applyAlignment="1" applyProtection="1">
      <alignment vertical="top"/>
      <protection locked="0"/>
    </xf>
    <xf numFmtId="164" fontId="7" fillId="36" borderId="20" xfId="7" applyNumberFormat="1" applyFont="1" applyFill="1" applyBorder="1" applyAlignment="1" applyProtection="1">
      <alignment vertical="top" wrapText="1"/>
    </xf>
    <xf numFmtId="164" fontId="7" fillId="36" borderId="20" xfId="7" applyNumberFormat="1" applyFont="1" applyFill="1" applyBorder="1" applyAlignment="1" applyProtection="1">
      <alignment vertical="top" wrapText="1"/>
      <protection locked="0"/>
    </xf>
    <xf numFmtId="164" fontId="7" fillId="36" borderId="24" xfId="7" applyNumberFormat="1" applyFont="1" applyFill="1" applyBorder="1" applyAlignment="1" applyProtection="1">
      <alignment vertical="top" wrapText="1"/>
    </xf>
    <xf numFmtId="164" fontId="7" fillId="0" borderId="95" xfId="7" applyNumberFormat="1" applyFont="1" applyFill="1" applyBorder="1" applyAlignment="1">
      <alignment horizontal="left" vertical="center" wrapText="1"/>
    </xf>
    <xf numFmtId="164" fontId="109" fillId="0" borderId="95" xfId="7" applyNumberFormat="1" applyFont="1" applyFill="1" applyBorder="1" applyAlignment="1">
      <alignment horizontal="left" vertical="center" wrapText="1"/>
    </xf>
    <xf numFmtId="10" fontId="4" fillId="0" borderId="0" xfId="0" applyNumberFormat="1" applyFont="1" applyAlignment="1">
      <alignment horizontal="left" vertical="center"/>
    </xf>
    <xf numFmtId="164" fontId="23" fillId="0" borderId="0" xfId="7" applyNumberFormat="1" applyFont="1"/>
    <xf numFmtId="0" fontId="4" fillId="0" borderId="58" xfId="0" applyFont="1" applyBorder="1" applyAlignment="1">
      <alignment horizontal="center" vertical="center" wrapText="1"/>
    </xf>
    <xf numFmtId="0" fontId="4" fillId="0" borderId="6" xfId="0" applyFont="1" applyBorder="1" applyAlignment="1">
      <alignment horizontal="center" vertical="center" wrapText="1"/>
    </xf>
    <xf numFmtId="193" fontId="22" fillId="0" borderId="158" xfId="0" applyNumberFormat="1" applyFont="1" applyBorder="1" applyAlignment="1">
      <alignment horizontal="center" vertical="center"/>
    </xf>
    <xf numFmtId="167" fontId="23" fillId="0" borderId="159" xfId="0" applyNumberFormat="1" applyFont="1" applyBorder="1" applyAlignment="1">
      <alignment horizontal="center"/>
    </xf>
    <xf numFmtId="167" fontId="18" fillId="0" borderId="57" xfId="0" applyNumberFormat="1" applyFont="1" applyBorder="1" applyAlignment="1">
      <alignment horizontal="center"/>
    </xf>
    <xf numFmtId="167" fontId="22" fillId="0" borderId="55" xfId="0" applyNumberFormat="1" applyFont="1" applyBorder="1" applyAlignment="1">
      <alignment horizontal="center"/>
    </xf>
    <xf numFmtId="193" fontId="22" fillId="0" borderId="14" xfId="0" applyNumberFormat="1" applyFont="1" applyBorder="1" applyAlignment="1">
      <alignment horizontal="center" vertical="center"/>
    </xf>
    <xf numFmtId="167" fontId="23" fillId="0" borderId="143" xfId="0" applyNumberFormat="1" applyFont="1" applyBorder="1" applyAlignment="1">
      <alignment horizontal="center"/>
    </xf>
    <xf numFmtId="0" fontId="23" fillId="0" borderId="143" xfId="0" applyFont="1" applyBorder="1"/>
    <xf numFmtId="0" fontId="22" fillId="0" borderId="143" xfId="0" applyFont="1" applyBorder="1" applyAlignment="1">
      <alignment horizontal="center" vertical="center"/>
    </xf>
    <xf numFmtId="0" fontId="23" fillId="0" borderId="143" xfId="0" applyFont="1" applyBorder="1" applyAlignment="1">
      <alignment horizontal="center" vertical="center"/>
    </xf>
    <xf numFmtId="43" fontId="144" fillId="0" borderId="0" xfId="7" applyFont="1" applyAlignment="1">
      <alignment horizontal="center" wrapText="1"/>
    </xf>
    <xf numFmtId="43" fontId="19" fillId="84" borderId="56" xfId="7" applyFont="1" applyFill="1" applyBorder="1" applyAlignment="1">
      <alignment horizontal="center"/>
    </xf>
    <xf numFmtId="43" fontId="23" fillId="0" borderId="143" xfId="7" applyFont="1" applyBorder="1" applyAlignment="1"/>
    <xf numFmtId="193" fontId="19" fillId="0" borderId="13" xfId="0" applyNumberFormat="1" applyFont="1" applyBorder="1" applyAlignment="1">
      <alignment horizontal="center" vertical="center"/>
    </xf>
    <xf numFmtId="164" fontId="4" fillId="0" borderId="3" xfId="7" applyNumberFormat="1" applyFont="1" applyBorder="1" applyAlignment="1"/>
    <xf numFmtId="164" fontId="4" fillId="0" borderId="20" xfId="7" applyNumberFormat="1" applyFont="1" applyBorder="1" applyAlignment="1"/>
    <xf numFmtId="164" fontId="4" fillId="36" borderId="23" xfId="7" applyNumberFormat="1" applyFont="1" applyFill="1" applyBorder="1"/>
    <xf numFmtId="164" fontId="4" fillId="36" borderId="24" xfId="7" applyNumberFormat="1" applyFont="1" applyFill="1" applyBorder="1"/>
    <xf numFmtId="164" fontId="4" fillId="0" borderId="19" xfId="7" applyNumberFormat="1" applyFont="1" applyBorder="1" applyAlignment="1"/>
    <xf numFmtId="165" fontId="9" fillId="3" borderId="3" xfId="20961" applyNumberFormat="1" applyFont="1" applyFill="1" applyBorder="1" applyProtection="1">
      <protection locked="0"/>
    </xf>
    <xf numFmtId="164" fontId="9" fillId="3" borderId="3" xfId="7" applyNumberFormat="1" applyFont="1" applyFill="1" applyBorder="1" applyProtection="1">
      <protection locked="0"/>
    </xf>
    <xf numFmtId="164" fontId="9" fillId="3" borderId="23" xfId="7" applyNumberFormat="1" applyFont="1" applyFill="1" applyBorder="1" applyProtection="1">
      <protection locked="0"/>
    </xf>
    <xf numFmtId="10" fontId="113" fillId="79" borderId="95" xfId="20961" applyNumberFormat="1" applyFont="1" applyFill="1" applyBorder="1" applyAlignment="1" applyProtection="1">
      <alignment horizontal="right" vertical="center"/>
    </xf>
    <xf numFmtId="164" fontId="117" fillId="0" borderId="0" xfId="7" applyNumberFormat="1" applyFont="1"/>
    <xf numFmtId="164" fontId="120" fillId="0" borderId="135" xfId="7" applyNumberFormat="1" applyFont="1" applyBorder="1" applyAlignment="1">
      <alignment horizontal="center" vertical="center" wrapText="1"/>
    </xf>
    <xf numFmtId="164" fontId="120" fillId="0" borderId="135" xfId="7" applyNumberFormat="1" applyFont="1" applyFill="1" applyBorder="1" applyAlignment="1">
      <alignment horizontal="center" vertical="center" wrapText="1"/>
    </xf>
    <xf numFmtId="164" fontId="120" fillId="0" borderId="135" xfId="7" applyNumberFormat="1" applyFont="1" applyBorder="1"/>
    <xf numFmtId="164" fontId="116" fillId="0" borderId="143" xfId="7" applyNumberFormat="1" applyFont="1" applyBorder="1"/>
    <xf numFmtId="164" fontId="119" fillId="0" borderId="143" xfId="7" applyNumberFormat="1" applyFont="1" applyBorder="1"/>
    <xf numFmtId="43" fontId="117" fillId="0" borderId="0" xfId="0" applyNumberFormat="1" applyFont="1"/>
    <xf numFmtId="164" fontId="116" fillId="36" borderId="143" xfId="7" applyNumberFormat="1" applyFont="1" applyFill="1" applyBorder="1"/>
    <xf numFmtId="164" fontId="117" fillId="0" borderId="0" xfId="0" applyNumberFormat="1" applyFont="1"/>
    <xf numFmtId="164" fontId="117" fillId="0" borderId="143" xfId="7" applyNumberFormat="1" applyFont="1" applyBorder="1"/>
    <xf numFmtId="164" fontId="120" fillId="0" borderId="143" xfId="7" applyNumberFormat="1" applyFont="1" applyBorder="1"/>
    <xf numFmtId="164" fontId="116" fillId="80" borderId="143" xfId="7" applyNumberFormat="1" applyFont="1" applyFill="1" applyBorder="1"/>
    <xf numFmtId="164" fontId="119" fillId="83" borderId="143" xfId="7" applyNumberFormat="1" applyFont="1" applyFill="1" applyBorder="1"/>
    <xf numFmtId="164" fontId="116" fillId="0" borderId="0" xfId="0" applyNumberFormat="1" applyFont="1"/>
    <xf numFmtId="164" fontId="116" fillId="0" borderId="143" xfId="7" applyNumberFormat="1" applyFont="1" applyBorder="1" applyAlignment="1">
      <alignment horizontal="left" indent="1"/>
    </xf>
    <xf numFmtId="164" fontId="119" fillId="0" borderId="67" xfId="7" applyNumberFormat="1" applyFont="1" applyBorder="1"/>
    <xf numFmtId="164" fontId="116" fillId="81" borderId="143" xfId="7" applyNumberFormat="1" applyFont="1" applyFill="1" applyBorder="1"/>
    <xf numFmtId="164" fontId="116" fillId="81" borderId="152" xfId="7" applyNumberFormat="1" applyFont="1" applyFill="1" applyBorder="1"/>
    <xf numFmtId="164" fontId="116" fillId="0" borderId="0" xfId="7" applyNumberFormat="1" applyFont="1"/>
    <xf numFmtId="164" fontId="116" fillId="0" borderId="143" xfId="7" applyNumberFormat="1" applyFont="1" applyFill="1" applyBorder="1" applyAlignment="1">
      <alignment horizontal="left" vertical="center" wrapText="1"/>
    </xf>
    <xf numFmtId="164" fontId="121" fillId="0" borderId="143" xfId="7" applyNumberFormat="1" applyFont="1" applyBorder="1"/>
    <xf numFmtId="9" fontId="121" fillId="0" borderId="143" xfId="20961" applyFont="1" applyBorder="1"/>
    <xf numFmtId="10" fontId="7" fillId="0" borderId="95" xfId="20961" applyNumberFormat="1" applyFont="1" applyFill="1" applyBorder="1" applyAlignment="1" applyProtection="1">
      <alignment vertical="center" wrapText="1"/>
      <protection locked="0"/>
    </xf>
    <xf numFmtId="164" fontId="4" fillId="0" borderId="3" xfId="7" applyNumberFormat="1" applyFont="1" applyBorder="1"/>
    <xf numFmtId="0" fontId="7" fillId="0" borderId="143" xfId="13" applyFont="1" applyBorder="1" applyAlignment="1" applyProtection="1">
      <alignment wrapText="1"/>
      <protection locked="0"/>
    </xf>
    <xf numFmtId="0" fontId="7" fillId="0" borderId="3" xfId="13" applyFont="1" applyBorder="1" applyAlignment="1" applyProtection="1">
      <alignment vertical="center" wrapText="1"/>
      <protection locked="0"/>
    </xf>
    <xf numFmtId="164" fontId="117" fillId="0" borderId="135" xfId="7" applyNumberFormat="1" applyFont="1" applyBorder="1"/>
    <xf numFmtId="164" fontId="26" fillId="37" borderId="0" xfId="7" applyNumberFormat="1" applyFont="1" applyFill="1" applyBorder="1"/>
    <xf numFmtId="164" fontId="4" fillId="3" borderId="93" xfId="7" applyNumberFormat="1" applyFont="1" applyFill="1" applyBorder="1" applyAlignment="1">
      <alignment vertical="center"/>
    </xf>
    <xf numFmtId="164" fontId="4" fillId="3" borderId="21" xfId="7" applyNumberFormat="1" applyFont="1" applyFill="1" applyBorder="1" applyAlignment="1">
      <alignment vertical="center"/>
    </xf>
    <xf numFmtId="164" fontId="26" fillId="37" borderId="54" xfId="7" applyNumberFormat="1" applyFont="1" applyFill="1" applyBorder="1"/>
    <xf numFmtId="164" fontId="26" fillId="37" borderId="25" xfId="7" applyNumberFormat="1" applyFont="1" applyFill="1" applyBorder="1"/>
    <xf numFmtId="164" fontId="26" fillId="37" borderId="106" xfId="7" applyNumberFormat="1" applyFont="1" applyFill="1" applyBorder="1"/>
    <xf numFmtId="164" fontId="26" fillId="37" borderId="97" xfId="7" applyNumberFormat="1" applyFont="1" applyFill="1" applyBorder="1"/>
    <xf numFmtId="164" fontId="26" fillId="37" borderId="29" xfId="7" applyNumberFormat="1" applyFont="1" applyFill="1" applyBorder="1"/>
    <xf numFmtId="10" fontId="4" fillId="0" borderId="95" xfId="20961" applyNumberFormat="1" applyFont="1" applyFill="1" applyBorder="1" applyAlignment="1">
      <alignment vertical="center"/>
    </xf>
    <xf numFmtId="164" fontId="7" fillId="0" borderId="95" xfId="7" applyNumberFormat="1" applyFont="1" applyFill="1" applyBorder="1" applyAlignment="1" applyProtection="1">
      <alignment vertical="center" wrapText="1"/>
      <protection locked="0"/>
    </xf>
    <xf numFmtId="43" fontId="121" fillId="0" borderId="143" xfId="7" applyFont="1" applyBorder="1"/>
    <xf numFmtId="164" fontId="139" fillId="0" borderId="0" xfId="0" applyNumberFormat="1" applyFont="1"/>
    <xf numFmtId="0" fontId="104" fillId="0" borderId="64" xfId="0" applyFont="1" applyBorder="1" applyAlignment="1">
      <alignment horizontal="left" vertical="center" wrapText="1"/>
    </xf>
    <xf numFmtId="0" fontId="104" fillId="0" borderId="63" xfId="0" applyFont="1" applyBorder="1" applyAlignment="1">
      <alignment horizontal="left" vertical="center" wrapText="1"/>
    </xf>
    <xf numFmtId="0" fontId="141" fillId="0" borderId="156" xfId="0" applyFont="1" applyBorder="1" applyAlignment="1">
      <alignment horizontal="center" vertical="center"/>
    </xf>
    <xf numFmtId="0" fontId="141" fillId="0" borderId="29" xfId="0" applyFont="1" applyBorder="1" applyAlignment="1">
      <alignment horizontal="center" vertical="center"/>
    </xf>
    <xf numFmtId="0" fontId="141" fillId="0" borderId="157" xfId="0" applyFont="1" applyBorder="1" applyAlignment="1">
      <alignment horizontal="center" vertical="center"/>
    </xf>
    <xf numFmtId="0" fontId="142" fillId="0" borderId="156" xfId="0" applyFont="1" applyBorder="1" applyAlignment="1">
      <alignment horizontal="center" wrapText="1"/>
    </xf>
    <xf numFmtId="0" fontId="142" fillId="0" borderId="29" xfId="0" applyFont="1" applyBorder="1" applyAlignment="1">
      <alignment horizontal="center" wrapText="1"/>
    </xf>
    <xf numFmtId="0" fontId="142" fillId="0" borderId="157" xfId="0" applyFont="1" applyBorder="1" applyAlignment="1">
      <alignment horizontal="center" wrapText="1"/>
    </xf>
    <xf numFmtId="164" fontId="0" fillId="0" borderId="96" xfId="7" applyNumberFormat="1" applyFont="1" applyBorder="1" applyAlignment="1">
      <alignment horizontal="center"/>
    </xf>
    <xf numFmtId="164" fontId="0" fillId="0" borderId="93" xfId="7" applyNumberFormat="1" applyFont="1" applyBorder="1" applyAlignment="1">
      <alignment horizontal="center"/>
    </xf>
    <xf numFmtId="164" fontId="0" fillId="0" borderId="94" xfId="7" applyNumberFormat="1" applyFont="1" applyBorder="1" applyAlignment="1">
      <alignment horizontal="center"/>
    </xf>
    <xf numFmtId="164" fontId="0" fillId="0" borderId="136" xfId="7" applyNumberFormat="1" applyFont="1" applyBorder="1" applyAlignment="1">
      <alignment horizontal="center"/>
    </xf>
    <xf numFmtId="164" fontId="0" fillId="0" borderId="137" xfId="7" applyNumberFormat="1" applyFont="1" applyBorder="1" applyAlignment="1">
      <alignment horizontal="center"/>
    </xf>
    <xf numFmtId="164" fontId="0" fillId="0" borderId="138" xfId="7" applyNumberFormat="1" applyFont="1" applyBorder="1" applyAlignment="1">
      <alignment horizontal="center"/>
    </xf>
    <xf numFmtId="0" fontId="0" fillId="0" borderId="135" xfId="0" applyBorder="1" applyAlignment="1">
      <alignment horizontal="center" vertical="center"/>
    </xf>
    <xf numFmtId="0" fontId="128" fillId="0" borderId="91" xfId="0" applyFont="1" applyBorder="1" applyAlignment="1">
      <alignment horizontal="center" vertical="center"/>
    </xf>
    <xf numFmtId="0" fontId="128" fillId="0" borderId="7" xfId="0" applyFont="1" applyBorder="1" applyAlignment="1">
      <alignment horizontal="center" vertical="center"/>
    </xf>
    <xf numFmtId="164" fontId="10" fillId="0" borderId="17" xfId="7" applyNumberFormat="1" applyFont="1" applyFill="1" applyBorder="1" applyAlignment="1" applyProtection="1">
      <alignment horizontal="center" vertical="center"/>
    </xf>
    <xf numFmtId="164" fontId="10" fillId="0" borderId="18" xfId="7" applyNumberFormat="1" applyFont="1" applyFill="1" applyBorder="1" applyAlignment="1" applyProtection="1">
      <alignment horizontal="center" vertical="center"/>
    </xf>
    <xf numFmtId="0" fontId="128" fillId="0" borderId="139" xfId="0" applyFont="1" applyBorder="1" applyAlignment="1">
      <alignment horizontal="center" vertical="center" wrapText="1"/>
    </xf>
    <xf numFmtId="0" fontId="128" fillId="0" borderId="7" xfId="0" applyFont="1" applyBorder="1" applyAlignment="1">
      <alignment horizontal="center" vertical="center" wrapText="1"/>
    </xf>
    <xf numFmtId="0" fontId="0" fillId="0" borderId="125" xfId="0" applyBorder="1" applyAlignment="1">
      <alignment horizontal="center" vertical="center"/>
    </xf>
    <xf numFmtId="0" fontId="0" fillId="0" borderId="11" xfId="0" applyBorder="1" applyAlignment="1">
      <alignment horizontal="center" vertical="center"/>
    </xf>
    <xf numFmtId="0" fontId="0" fillId="0" borderId="135" xfId="0" applyBorder="1" applyAlignment="1">
      <alignment horizontal="center" vertical="center" wrapText="1"/>
    </xf>
    <xf numFmtId="164" fontId="10" fillId="0" borderId="17" xfId="7" applyNumberFormat="1" applyFont="1" applyFill="1" applyBorder="1" applyAlignment="1" applyProtection="1">
      <alignment horizontal="center"/>
    </xf>
    <xf numFmtId="164" fontId="10" fillId="0" borderId="18" xfId="7" applyNumberFormat="1" applyFont="1" applyFill="1" applyBorder="1" applyAlignment="1" applyProtection="1">
      <alignment horizontal="center"/>
    </xf>
    <xf numFmtId="0" fontId="13" fillId="0" borderId="3" xfId="0" applyFont="1" applyBorder="1" applyAlignment="1">
      <alignment wrapText="1"/>
    </xf>
    <xf numFmtId="0" fontId="4" fillId="0" borderId="20" xfId="0" applyFont="1" applyBorder="1"/>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4" fillId="0" borderId="95" xfId="0" applyFont="1" applyBorder="1" applyAlignment="1">
      <alignment horizontal="center" vertical="center" wrapText="1"/>
    </xf>
    <xf numFmtId="0" fontId="4" fillId="0" borderId="96" xfId="0" applyFont="1" applyBorder="1" applyAlignment="1">
      <alignment horizontal="center"/>
    </xf>
    <xf numFmtId="0" fontId="4" fillId="0" borderId="21" xfId="0" applyFont="1" applyBorder="1" applyAlignment="1">
      <alignment horizontal="center"/>
    </xf>
    <xf numFmtId="0" fontId="6" fillId="36" borderId="113" xfId="0" applyFont="1" applyFill="1" applyBorder="1" applyAlignment="1">
      <alignment horizontal="center" vertical="center" wrapText="1"/>
    </xf>
    <xf numFmtId="0" fontId="6" fillId="36" borderId="28" xfId="0" applyFont="1" applyFill="1" applyBorder="1" applyAlignment="1">
      <alignment horizontal="center" vertical="center" wrapText="1"/>
    </xf>
    <xf numFmtId="0" fontId="6" fillId="36" borderId="110" xfId="0" applyFont="1" applyFill="1" applyBorder="1" applyAlignment="1">
      <alignment horizontal="center" vertical="center" wrapText="1"/>
    </xf>
    <xf numFmtId="0" fontId="6" fillId="36" borderId="94" xfId="0" applyFont="1" applyFill="1" applyBorder="1" applyAlignment="1">
      <alignment horizontal="center" vertical="center" wrapText="1"/>
    </xf>
    <xf numFmtId="0" fontId="101" fillId="3" borderId="65" xfId="13" applyFont="1" applyFill="1" applyBorder="1" applyAlignment="1" applyProtection="1">
      <alignment horizontal="center" vertical="center" wrapText="1"/>
      <protection locked="0"/>
    </xf>
    <xf numFmtId="0" fontId="101" fillId="3" borderId="62"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6" xfId="1" applyNumberFormat="1" applyFont="1" applyFill="1" applyBorder="1" applyAlignment="1" applyProtection="1">
      <alignment horizontal="center"/>
      <protection locked="0"/>
    </xf>
    <xf numFmtId="164" fontId="15" fillId="3" borderId="17" xfId="1" applyNumberFormat="1" applyFont="1" applyFill="1" applyBorder="1" applyAlignment="1" applyProtection="1">
      <alignment horizontal="center"/>
      <protection locked="0"/>
    </xf>
    <xf numFmtId="164" fontId="15" fillId="3" borderId="18" xfId="1" applyNumberFormat="1" applyFont="1" applyFill="1" applyBorder="1" applyAlignment="1" applyProtection="1">
      <alignment horizontal="center"/>
      <protection locked="0"/>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164" fontId="15" fillId="0" borderId="88" xfId="1" applyNumberFormat="1" applyFont="1" applyFill="1" applyBorder="1" applyAlignment="1" applyProtection="1">
      <alignment horizontal="center" vertical="center" wrapText="1"/>
      <protection locked="0"/>
    </xf>
    <xf numFmtId="164" fontId="15" fillId="0" borderId="89" xfId="1" applyNumberFormat="1" applyFont="1" applyFill="1" applyBorder="1" applyAlignment="1" applyProtection="1">
      <alignment horizontal="center" vertical="center" wrapText="1"/>
      <protection locked="0"/>
    </xf>
    <xf numFmtId="0" fontId="4" fillId="0" borderId="65"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8" xfId="0" applyFont="1" applyBorder="1" applyAlignment="1">
      <alignment horizontal="center" wrapText="1"/>
    </xf>
    <xf numFmtId="0" fontId="4" fillId="0" borderId="10" xfId="0" applyFont="1" applyBorder="1" applyAlignment="1">
      <alignment horizontal="center" wrapText="1"/>
    </xf>
    <xf numFmtId="164" fontId="4" fillId="0" borderId="58" xfId="7" applyNumberFormat="1" applyFont="1" applyFill="1" applyBorder="1" applyAlignment="1">
      <alignment horizontal="center" vertical="center" wrapText="1"/>
    </xf>
    <xf numFmtId="164" fontId="4" fillId="0" borderId="54" xfId="7" applyNumberFormat="1" applyFont="1" applyFill="1" applyBorder="1" applyAlignment="1">
      <alignment horizontal="center" vertical="center" wrapText="1"/>
    </xf>
    <xf numFmtId="164" fontId="4" fillId="0" borderId="102" xfId="7" applyNumberFormat="1" applyFont="1" applyFill="1" applyBorder="1" applyAlignment="1">
      <alignment horizontal="center" vertical="center" wrapText="1"/>
    </xf>
    <xf numFmtId="0" fontId="14" fillId="0" borderId="53" xfId="0" applyFont="1" applyBorder="1" applyAlignment="1">
      <alignment horizontal="left" vertical="center"/>
    </xf>
    <xf numFmtId="0" fontId="14" fillId="0" borderId="54" xfId="0" applyFont="1" applyBorder="1" applyAlignment="1">
      <alignment horizontal="left" vertical="center"/>
    </xf>
    <xf numFmtId="0" fontId="4" fillId="0" borderId="54" xfId="0" applyFont="1" applyBorder="1" applyAlignment="1">
      <alignment horizontal="center" vertical="center" wrapText="1"/>
    </xf>
    <xf numFmtId="0" fontId="4" fillId="0" borderId="102" xfId="0" applyFont="1" applyBorder="1" applyAlignment="1">
      <alignment horizontal="center" vertical="center" wrapText="1"/>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09" xfId="0" applyFont="1" applyBorder="1" applyAlignment="1">
      <alignment horizontal="center" vertical="center" wrapText="1"/>
    </xf>
    <xf numFmtId="0" fontId="119" fillId="0" borderId="116" xfId="0" applyFont="1" applyBorder="1" applyAlignment="1">
      <alignment horizontal="left" vertical="center" wrapText="1"/>
    </xf>
    <xf numFmtId="0" fontId="119" fillId="0" borderId="117" xfId="0" applyFont="1" applyBorder="1" applyAlignment="1">
      <alignment horizontal="left" vertical="center" wrapText="1"/>
    </xf>
    <xf numFmtId="0" fontId="119" fillId="0" borderId="119" xfId="0" applyFont="1" applyBorder="1" applyAlignment="1">
      <alignment horizontal="left" vertical="center" wrapText="1"/>
    </xf>
    <xf numFmtId="0" fontId="119" fillId="0" borderId="120" xfId="0" applyFont="1" applyBorder="1" applyAlignment="1">
      <alignment horizontal="left" vertical="center" wrapText="1"/>
    </xf>
    <xf numFmtId="0" fontId="119" fillId="0" borderId="122" xfId="0" applyFont="1" applyBorder="1" applyAlignment="1">
      <alignment horizontal="left" vertical="center" wrapText="1"/>
    </xf>
    <xf numFmtId="0" fontId="119" fillId="0" borderId="123" xfId="0" applyFont="1" applyBorder="1" applyAlignment="1">
      <alignment horizontal="left" vertical="center" wrapText="1"/>
    </xf>
    <xf numFmtId="164" fontId="120" fillId="0" borderId="142" xfId="7" applyNumberFormat="1" applyFont="1" applyFill="1" applyBorder="1" applyAlignment="1">
      <alignment horizontal="center" vertical="center" wrapText="1"/>
    </xf>
    <xf numFmtId="164" fontId="120" fillId="0" borderId="141" xfId="7" applyNumberFormat="1" applyFont="1" applyFill="1" applyBorder="1" applyAlignment="1">
      <alignment horizontal="center" vertical="center" wrapText="1"/>
    </xf>
    <xf numFmtId="164" fontId="120" fillId="0" borderId="118" xfId="7" applyNumberFormat="1" applyFont="1" applyFill="1" applyBorder="1" applyAlignment="1">
      <alignment horizontal="center" vertical="center" wrapText="1"/>
    </xf>
    <xf numFmtId="164" fontId="120" fillId="0" borderId="52" xfId="7" applyNumberFormat="1" applyFont="1" applyFill="1" applyBorder="1" applyAlignment="1">
      <alignment horizontal="center" vertical="center" wrapText="1"/>
    </xf>
    <xf numFmtId="164" fontId="120" fillId="0" borderId="121" xfId="7" applyNumberFormat="1" applyFont="1" applyFill="1" applyBorder="1" applyAlignment="1">
      <alignment horizontal="center" vertical="center" wrapText="1"/>
    </xf>
    <xf numFmtId="164" fontId="120" fillId="0" borderId="11" xfId="7" applyNumberFormat="1" applyFont="1" applyFill="1" applyBorder="1" applyAlignment="1">
      <alignment horizontal="center" vertical="center" wrapText="1"/>
    </xf>
    <xf numFmtId="0" fontId="116" fillId="0" borderId="144" xfId="0" applyFont="1" applyBorder="1" applyAlignment="1">
      <alignment horizontal="center" vertical="center" wrapText="1"/>
    </xf>
    <xf numFmtId="0" fontId="116" fillId="0" borderId="7" xfId="0" applyFont="1" applyBorder="1" applyAlignment="1">
      <alignment horizontal="center" vertical="center" wrapText="1"/>
    </xf>
    <xf numFmtId="0" fontId="116" fillId="0" borderId="143" xfId="0" applyFont="1" applyBorder="1" applyAlignment="1">
      <alignment horizontal="center" vertical="center" wrapText="1"/>
    </xf>
    <xf numFmtId="0" fontId="116" fillId="0" borderId="146" xfId="0" applyFont="1" applyBorder="1" applyAlignment="1">
      <alignment horizontal="center" vertical="center" wrapText="1"/>
    </xf>
    <xf numFmtId="0" fontId="116" fillId="0" borderId="145" xfId="0" applyFont="1" applyBorder="1" applyAlignment="1">
      <alignment horizontal="center" vertical="center" wrapText="1"/>
    </xf>
    <xf numFmtId="0" fontId="124" fillId="0" borderId="143" xfId="0" applyFont="1" applyBorder="1" applyAlignment="1">
      <alignment horizontal="center" vertical="center"/>
    </xf>
    <xf numFmtId="0" fontId="118" fillId="0" borderId="142" xfId="0" applyFont="1" applyBorder="1" applyAlignment="1">
      <alignment horizontal="center" vertical="center"/>
    </xf>
    <xf numFmtId="0" fontId="118" fillId="0" borderId="147" xfId="0" applyFont="1" applyBorder="1" applyAlignment="1">
      <alignment horizontal="center" vertical="center"/>
    </xf>
    <xf numFmtId="0" fontId="118" fillId="0" borderId="52" xfId="0" applyFont="1" applyBorder="1" applyAlignment="1">
      <alignment horizontal="center" vertical="center"/>
    </xf>
    <xf numFmtId="0" fontId="118" fillId="0" borderId="11" xfId="0" applyFont="1" applyBorder="1" applyAlignment="1">
      <alignment horizontal="center" vertical="center"/>
    </xf>
    <xf numFmtId="0" fontId="119" fillId="0" borderId="143" xfId="0" applyFont="1" applyBorder="1" applyAlignment="1">
      <alignment horizontal="center" vertical="center" wrapText="1"/>
    </xf>
    <xf numFmtId="0" fontId="119" fillId="0" borderId="142" xfId="0" applyFont="1" applyBorder="1" applyAlignment="1">
      <alignment horizontal="center" vertical="center" wrapText="1"/>
    </xf>
    <xf numFmtId="0" fontId="119" fillId="0" borderId="147" xfId="0" applyFont="1" applyBorder="1" applyAlignment="1">
      <alignment horizontal="center" vertical="center" wrapText="1"/>
    </xf>
    <xf numFmtId="0" fontId="119" fillId="0" borderId="124" xfId="0" applyFont="1" applyBorder="1" applyAlignment="1">
      <alignment horizontal="center" vertical="center" wrapText="1"/>
    </xf>
    <xf numFmtId="0" fontId="119" fillId="0" borderId="125" xfId="0" applyFont="1" applyBorder="1" applyAlignment="1">
      <alignment horizontal="center" vertical="center" wrapText="1"/>
    </xf>
    <xf numFmtId="0" fontId="119" fillId="0" borderId="52" xfId="0" applyFont="1" applyBorder="1" applyAlignment="1">
      <alignment horizontal="center" vertical="center" wrapText="1"/>
    </xf>
    <xf numFmtId="0" fontId="119" fillId="0" borderId="11" xfId="0" applyFont="1" applyBorder="1" applyAlignment="1">
      <alignment horizontal="center" vertical="center" wrapText="1"/>
    </xf>
    <xf numFmtId="0" fontId="116" fillId="0" borderId="148" xfId="0" applyFont="1" applyBorder="1" applyAlignment="1">
      <alignment horizontal="center" vertical="center" wrapText="1"/>
    </xf>
    <xf numFmtId="0" fontId="119" fillId="0" borderId="126" xfId="0" applyFont="1" applyBorder="1" applyAlignment="1">
      <alignment horizontal="center" vertical="center" wrapText="1"/>
    </xf>
    <xf numFmtId="0" fontId="119" fillId="0" borderId="7" xfId="0" applyFont="1" applyBorder="1" applyAlignment="1">
      <alignment horizontal="center" vertical="center" wrapText="1"/>
    </xf>
    <xf numFmtId="0" fontId="116" fillId="0" borderId="126" xfId="0" applyFont="1" applyBorder="1" applyAlignment="1">
      <alignment horizontal="center" vertical="center" wrapText="1"/>
    </xf>
    <xf numFmtId="0" fontId="116" fillId="0" borderId="142" xfId="0" applyFont="1" applyBorder="1" applyAlignment="1">
      <alignment horizontal="center" vertical="center" wrapText="1"/>
    </xf>
    <xf numFmtId="0" fontId="116" fillId="0" borderId="141" xfId="0" applyFont="1" applyBorder="1" applyAlignment="1">
      <alignment horizontal="center" vertical="center" wrapText="1"/>
    </xf>
    <xf numFmtId="0" fontId="116" fillId="0" borderId="147"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152" xfId="0" applyFont="1" applyBorder="1" applyAlignment="1">
      <alignment horizontal="center" vertical="center" wrapText="1"/>
    </xf>
    <xf numFmtId="0" fontId="116" fillId="0" borderId="53" xfId="0" applyFont="1" applyBorder="1" applyAlignment="1">
      <alignment horizontal="center" vertical="center" wrapText="1"/>
    </xf>
    <xf numFmtId="0" fontId="116" fillId="0" borderId="54" xfId="0" applyFont="1" applyBorder="1" applyAlignment="1">
      <alignment horizontal="center" vertical="center" wrapText="1"/>
    </xf>
    <xf numFmtId="0" fontId="116" fillId="0" borderId="102" xfId="0" applyFont="1" applyBorder="1" applyAlignment="1">
      <alignment horizontal="center" vertical="center" wrapText="1"/>
    </xf>
    <xf numFmtId="0" fontId="119" fillId="0" borderId="53" xfId="0" applyFont="1" applyBorder="1" applyAlignment="1">
      <alignment horizontal="left" vertical="top" wrapText="1"/>
    </xf>
    <xf numFmtId="0" fontId="119" fillId="0" borderId="102" xfId="0" applyFont="1" applyBorder="1" applyAlignment="1">
      <alignment horizontal="left" vertical="top" wrapText="1"/>
    </xf>
    <xf numFmtId="0" fontId="119" fillId="0" borderId="61" xfId="0" applyFont="1" applyBorder="1" applyAlignment="1">
      <alignment horizontal="left" vertical="top" wrapText="1"/>
    </xf>
    <xf numFmtId="0" fontId="119" fillId="0" borderId="90" xfId="0" applyFont="1" applyBorder="1" applyAlignment="1">
      <alignment horizontal="left" vertical="top" wrapText="1"/>
    </xf>
    <xf numFmtId="0" fontId="119" fillId="0" borderId="115" xfId="0" applyFont="1" applyBorder="1" applyAlignment="1">
      <alignment horizontal="left" vertical="top" wrapText="1"/>
    </xf>
    <xf numFmtId="0" fontId="119" fillId="0" borderId="154" xfId="0" applyFont="1" applyBorder="1" applyAlignment="1">
      <alignment horizontal="left" vertical="top" wrapText="1"/>
    </xf>
    <xf numFmtId="0" fontId="119" fillId="0" borderId="155" xfId="0" applyFont="1" applyBorder="1" applyAlignment="1">
      <alignment horizontal="center" vertical="center" wrapText="1"/>
    </xf>
    <xf numFmtId="0" fontId="119" fillId="0" borderId="67" xfId="0" applyFont="1" applyBorder="1" applyAlignment="1">
      <alignment horizontal="center" vertical="center" wrapText="1"/>
    </xf>
    <xf numFmtId="0" fontId="116" fillId="0" borderId="142" xfId="0" applyFont="1" applyBorder="1" applyAlignment="1">
      <alignment horizontal="center" vertical="top" wrapText="1"/>
    </xf>
    <xf numFmtId="0" fontId="116" fillId="0" borderId="141" xfId="0" applyFont="1" applyBorder="1" applyAlignment="1">
      <alignment horizontal="center" vertical="top" wrapText="1"/>
    </xf>
    <xf numFmtId="0" fontId="116" fillId="0" borderId="148" xfId="0" applyFont="1" applyBorder="1" applyAlignment="1">
      <alignment horizontal="center" vertical="top" wrapText="1"/>
    </xf>
    <xf numFmtId="0" fontId="116" fillId="0" borderId="145" xfId="0" applyFont="1" applyBorder="1" applyAlignment="1">
      <alignment horizontal="center" vertical="top" wrapText="1"/>
    </xf>
    <xf numFmtId="0" fontId="105" fillId="0" borderId="127" xfId="0" applyFont="1" applyBorder="1" applyAlignment="1">
      <alignment horizontal="left" vertical="top" wrapText="1"/>
    </xf>
    <xf numFmtId="0" fontId="105" fillId="0" borderId="128" xfId="0" applyFont="1" applyBorder="1" applyAlignment="1">
      <alignment horizontal="left" vertical="top" wrapText="1"/>
    </xf>
    <xf numFmtId="0" fontId="122" fillId="0" borderId="143" xfId="0" applyFont="1" applyBorder="1" applyAlignment="1">
      <alignment horizontal="center" vertical="center"/>
    </xf>
    <xf numFmtId="0" fontId="121" fillId="0" borderId="143" xfId="0" applyFont="1" applyBorder="1" applyAlignment="1">
      <alignment horizontal="center" vertical="center" wrapText="1"/>
    </xf>
    <xf numFmtId="0" fontId="121" fillId="0" borderId="144" xfId="0" applyFont="1" applyBorder="1" applyAlignment="1">
      <alignment horizontal="center" vertical="center" wrapText="1"/>
    </xf>
    <xf numFmtId="0" fontId="105" fillId="0" borderId="68" xfId="0" applyFont="1" applyBorder="1" applyAlignment="1">
      <alignment horizontal="center" vertical="center"/>
    </xf>
    <xf numFmtId="0" fontId="105" fillId="0" borderId="69" xfId="0" applyFont="1" applyBorder="1" applyAlignment="1">
      <alignment horizontal="center" vertical="center"/>
    </xf>
    <xf numFmtId="0" fontId="105" fillId="0" borderId="70" xfId="0" applyFont="1" applyBorder="1" applyAlignment="1">
      <alignment horizontal="center" vertical="center"/>
    </xf>
    <xf numFmtId="0" fontId="106" fillId="0" borderId="95" xfId="0" applyFont="1" applyBorder="1" applyAlignment="1">
      <alignment horizontal="left" vertical="center" wrapText="1"/>
    </xf>
    <xf numFmtId="0" fontId="105" fillId="76" borderId="71" xfId="0" applyFont="1" applyFill="1" applyBorder="1" applyAlignment="1">
      <alignment horizontal="center" vertical="center" wrapText="1"/>
    </xf>
    <xf numFmtId="0" fontId="105" fillId="76" borderId="72" xfId="0" applyFont="1" applyFill="1" applyBorder="1" applyAlignment="1">
      <alignment horizontal="center" vertical="center" wrapText="1"/>
    </xf>
    <xf numFmtId="0" fontId="105" fillId="76" borderId="73" xfId="0" applyFont="1" applyFill="1" applyBorder="1" applyAlignment="1">
      <alignment horizontal="center" vertical="center" wrapText="1"/>
    </xf>
    <xf numFmtId="0" fontId="106" fillId="0" borderId="52" xfId="0" applyFont="1" applyBorder="1" applyAlignment="1">
      <alignment horizontal="left" vertical="center" wrapText="1"/>
    </xf>
    <xf numFmtId="0" fontId="106" fillId="0" borderId="11" xfId="0" applyFont="1" applyBorder="1" applyAlignment="1">
      <alignment horizontal="left" vertical="center" wrapText="1"/>
    </xf>
    <xf numFmtId="0" fontId="106" fillId="0" borderId="96" xfId="0" applyFont="1" applyBorder="1" applyAlignment="1">
      <alignment horizontal="left" vertical="center" wrapText="1"/>
    </xf>
    <xf numFmtId="0" fontId="106" fillId="0" borderId="94" xfId="0" applyFont="1" applyBorder="1" applyAlignment="1">
      <alignment horizontal="left" vertical="center" wrapText="1"/>
    </xf>
    <xf numFmtId="0" fontId="106" fillId="3" borderId="96" xfId="0" applyFont="1" applyFill="1" applyBorder="1" applyAlignment="1">
      <alignment vertical="center" wrapText="1"/>
    </xf>
    <xf numFmtId="0" fontId="106" fillId="3" borderId="94" xfId="0" applyFont="1" applyFill="1" applyBorder="1" applyAlignment="1">
      <alignment vertical="center" wrapText="1"/>
    </xf>
    <xf numFmtId="0" fontId="126" fillId="3" borderId="96" xfId="0" applyFont="1" applyFill="1" applyBorder="1" applyAlignment="1">
      <alignment vertical="center" wrapText="1"/>
    </xf>
    <xf numFmtId="0" fontId="126" fillId="3" borderId="94" xfId="0" applyFont="1" applyFill="1" applyBorder="1" applyAlignment="1">
      <alignment vertical="center" wrapText="1"/>
    </xf>
    <xf numFmtId="0" fontId="106" fillId="0" borderId="96" xfId="0" applyFont="1" applyBorder="1" applyAlignment="1">
      <alignment horizontal="left"/>
    </xf>
    <xf numFmtId="0" fontId="106" fillId="0" borderId="94" xfId="0" applyFont="1" applyBorder="1" applyAlignment="1">
      <alignment horizontal="left"/>
    </xf>
    <xf numFmtId="0" fontId="106" fillId="82" borderId="96" xfId="0" applyFont="1" applyFill="1" applyBorder="1" applyAlignment="1">
      <alignment vertical="center" wrapText="1"/>
    </xf>
    <xf numFmtId="0" fontId="106" fillId="82" borderId="94" xfId="0" applyFont="1" applyFill="1" applyBorder="1" applyAlignment="1">
      <alignment vertical="center" wrapText="1"/>
    </xf>
    <xf numFmtId="0" fontId="106" fillId="82" borderId="136" xfId="0" applyFont="1" applyFill="1" applyBorder="1" applyAlignment="1">
      <alignment horizontal="left" vertical="center" wrapText="1"/>
    </xf>
    <xf numFmtId="0" fontId="106" fillId="82" borderId="137" xfId="0" applyFont="1" applyFill="1" applyBorder="1" applyAlignment="1">
      <alignment horizontal="left" vertical="center" wrapText="1"/>
    </xf>
    <xf numFmtId="0" fontId="106" fillId="82" borderId="138" xfId="0" applyFont="1" applyFill="1" applyBorder="1" applyAlignment="1">
      <alignment horizontal="left" vertical="center" wrapText="1"/>
    </xf>
    <xf numFmtId="0" fontId="106" fillId="3" borderId="75" xfId="0" applyFont="1" applyFill="1" applyBorder="1" applyAlignment="1">
      <alignment horizontal="left" vertical="center" wrapText="1"/>
    </xf>
    <xf numFmtId="0" fontId="106" fillId="3" borderId="76" xfId="0" applyFont="1" applyFill="1" applyBorder="1" applyAlignment="1">
      <alignment horizontal="left" vertical="center" wrapText="1"/>
    </xf>
    <xf numFmtId="0" fontId="106" fillId="82" borderId="78" xfId="0" applyFont="1" applyFill="1" applyBorder="1" applyAlignment="1">
      <alignment horizontal="left" vertical="center" wrapText="1"/>
    </xf>
    <xf numFmtId="0" fontId="106" fillId="82" borderId="79" xfId="0" applyFont="1" applyFill="1" applyBorder="1" applyAlignment="1">
      <alignment horizontal="left" vertical="center" wrapText="1"/>
    </xf>
    <xf numFmtId="0" fontId="106" fillId="82" borderId="52" xfId="0" applyFont="1" applyFill="1" applyBorder="1" applyAlignment="1">
      <alignment vertical="center" wrapText="1"/>
    </xf>
    <xf numFmtId="0" fontId="106" fillId="82" borderId="11" xfId="0" applyFont="1" applyFill="1" applyBorder="1" applyAlignment="1">
      <alignment vertical="center" wrapText="1"/>
    </xf>
    <xf numFmtId="0" fontId="106" fillId="0" borderId="75" xfId="0" applyFont="1" applyBorder="1" applyAlignment="1">
      <alignment horizontal="left" vertical="center" wrapText="1"/>
    </xf>
    <xf numFmtId="0" fontId="106" fillId="0" borderId="76" xfId="0" applyFont="1" applyBorder="1" applyAlignment="1">
      <alignment horizontal="left" vertical="center" wrapText="1"/>
    </xf>
    <xf numFmtId="0" fontId="106" fillId="3" borderId="96" xfId="0" applyFont="1" applyFill="1" applyBorder="1" applyAlignment="1">
      <alignment horizontal="left" vertical="center" wrapText="1"/>
    </xf>
    <xf numFmtId="0" fontId="106" fillId="3" borderId="94" xfId="0" applyFont="1" applyFill="1" applyBorder="1" applyAlignment="1">
      <alignment horizontal="left" vertical="center" wrapText="1"/>
    </xf>
    <xf numFmtId="0" fontId="105" fillId="76" borderId="80" xfId="0" applyFont="1" applyFill="1" applyBorder="1" applyAlignment="1">
      <alignment horizontal="center" vertical="center" wrapText="1"/>
    </xf>
    <xf numFmtId="0" fontId="105" fillId="76" borderId="0" xfId="0" applyFont="1" applyFill="1" applyAlignment="1">
      <alignment horizontal="center" vertical="center" wrapText="1"/>
    </xf>
    <xf numFmtId="0" fontId="105" fillId="76" borderId="81" xfId="0" applyFont="1" applyFill="1" applyBorder="1" applyAlignment="1">
      <alignment horizontal="center" vertical="center" wrapText="1"/>
    </xf>
    <xf numFmtId="0" fontId="106" fillId="77" borderId="96" xfId="0" applyFont="1" applyFill="1" applyBorder="1" applyAlignment="1">
      <alignment vertical="center" wrapText="1"/>
    </xf>
    <xf numFmtId="0" fontId="106" fillId="77" borderId="94" xfId="0" applyFont="1" applyFill="1" applyBorder="1" applyAlignment="1">
      <alignment vertical="center" wrapText="1"/>
    </xf>
    <xf numFmtId="0" fontId="106" fillId="0" borderId="96" xfId="0" applyFont="1" applyBorder="1" applyAlignment="1">
      <alignment vertical="center" wrapText="1"/>
    </xf>
    <xf numFmtId="0" fontId="106" fillId="0" borderId="94" xfId="0" applyFont="1" applyBorder="1" applyAlignment="1">
      <alignment vertical="center" wrapText="1"/>
    </xf>
    <xf numFmtId="0" fontId="105" fillId="76" borderId="85" xfId="0" applyFont="1" applyFill="1" applyBorder="1" applyAlignment="1">
      <alignment horizontal="center" vertical="center"/>
    </xf>
    <xf numFmtId="0" fontId="105" fillId="76" borderId="86" xfId="0" applyFont="1" applyFill="1" applyBorder="1" applyAlignment="1">
      <alignment horizontal="center" vertical="center"/>
    </xf>
    <xf numFmtId="0" fontId="105" fillId="76" borderId="87" xfId="0" applyFont="1" applyFill="1" applyBorder="1" applyAlignment="1">
      <alignment horizontal="center" vertical="center"/>
    </xf>
    <xf numFmtId="0" fontId="105" fillId="76" borderId="143" xfId="0" applyFont="1" applyFill="1" applyBorder="1" applyAlignment="1">
      <alignment horizontal="center" vertical="center" wrapText="1"/>
    </xf>
    <xf numFmtId="0" fontId="105" fillId="0" borderId="143" xfId="0" applyFont="1" applyBorder="1" applyAlignment="1">
      <alignment horizontal="center" vertical="center"/>
    </xf>
    <xf numFmtId="0" fontId="106" fillId="0" borderId="146" xfId="13" applyFont="1" applyBorder="1" applyAlignment="1" applyProtection="1">
      <alignment horizontal="left" vertical="top" wrapText="1"/>
      <protection locked="0"/>
    </xf>
    <xf numFmtId="0" fontId="106" fillId="0" borderId="145" xfId="13" applyFont="1" applyBorder="1" applyAlignment="1" applyProtection="1">
      <alignment horizontal="left" vertical="top" wrapText="1"/>
      <protection locked="0"/>
    </xf>
    <xf numFmtId="0" fontId="106" fillId="3" borderId="146" xfId="13" applyFont="1" applyFill="1" applyBorder="1" applyAlignment="1" applyProtection="1">
      <alignment horizontal="left" vertical="top" wrapText="1"/>
      <protection locked="0"/>
    </xf>
    <xf numFmtId="0" fontId="106" fillId="3" borderId="145" xfId="13" applyFont="1" applyFill="1" applyBorder="1" applyAlignment="1" applyProtection="1">
      <alignment horizontal="left" vertical="top" wrapText="1"/>
      <protection locked="0"/>
    </xf>
    <xf numFmtId="0" fontId="105" fillId="0" borderId="83" xfId="0" applyFont="1" applyBorder="1" applyAlignment="1">
      <alignment horizontal="center" vertical="center"/>
    </xf>
    <xf numFmtId="49" fontId="106" fillId="0" borderId="0" xfId="0" applyNumberFormat="1" applyFont="1" applyAlignment="1">
      <alignment horizontal="center" vertical="center"/>
    </xf>
    <xf numFmtId="0" fontId="105" fillId="76" borderId="146" xfId="0" applyFont="1" applyFill="1" applyBorder="1" applyAlignment="1">
      <alignment horizontal="center" vertical="center" wrapText="1"/>
    </xf>
    <xf numFmtId="0" fontId="105" fillId="76" borderId="145" xfId="0" applyFont="1" applyFill="1" applyBorder="1" applyAlignment="1">
      <alignment horizontal="center" vertical="center" wrapText="1"/>
    </xf>
    <xf numFmtId="0" fontId="106" fillId="0" borderId="146" xfId="0" applyFont="1" applyBorder="1" applyAlignment="1">
      <alignment horizontal="left" vertical="center" wrapText="1"/>
    </xf>
    <xf numFmtId="0" fontId="106" fillId="0" borderId="145" xfId="0" applyFont="1" applyBorder="1" applyAlignment="1">
      <alignment horizontal="left" vertical="center" wrapText="1"/>
    </xf>
    <xf numFmtId="0" fontId="106" fillId="0" borderId="143" xfId="0" applyFont="1" applyBorder="1" applyAlignment="1">
      <alignment horizontal="left" vertical="top" wrapText="1"/>
    </xf>
    <xf numFmtId="0" fontId="106" fillId="0" borderId="146" xfId="0" applyFont="1" applyBorder="1" applyAlignment="1">
      <alignment horizontal="left" vertical="top" wrapText="1"/>
    </xf>
    <xf numFmtId="0" fontId="106" fillId="0" borderId="143" xfId="0" applyFont="1" applyBorder="1" applyAlignment="1">
      <alignment horizontal="left" vertical="center" wrapText="1"/>
    </xf>
    <xf numFmtId="0" fontId="106" fillId="0" borderId="143" xfId="0" applyFont="1" applyBorder="1" applyAlignment="1">
      <alignment horizontal="center"/>
    </xf>
    <xf numFmtId="0" fontId="106" fillId="0" borderId="145" xfId="0" applyFont="1" applyBorder="1" applyAlignment="1">
      <alignment horizontal="left" vertical="top" wrapText="1"/>
    </xf>
  </cellXfs>
  <cellStyles count="21415">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2" xfId="17292" xr:uid="{00000000-0005-0000-0000-000046440000}"/>
    <cellStyle name="Normal 4 2 10" xfId="17293" xr:uid="{00000000-0005-0000-0000-000047440000}"/>
    <cellStyle name="Normal 4 2 11" xfId="17294" xr:uid="{00000000-0005-0000-0000-000048440000}"/>
    <cellStyle name="Normal 4 2 11 2" xfId="17295" xr:uid="{00000000-0005-0000-0000-000049440000}"/>
    <cellStyle name="Normal 4 2 11 2 2" xfId="17296" xr:uid="{00000000-0005-0000-0000-00004A440000}"/>
    <cellStyle name="Normal 4 2 11 2 3" xfId="17297" xr:uid="{00000000-0005-0000-0000-00004B440000}"/>
    <cellStyle name="Normal 4 2 11 2 4" xfId="17298" xr:uid="{00000000-0005-0000-0000-00004C440000}"/>
    <cellStyle name="Normal 4 2 11 3" xfId="17299" xr:uid="{00000000-0005-0000-0000-00004D440000}"/>
    <cellStyle name="Normal 4 2 11 4" xfId="17300" xr:uid="{00000000-0005-0000-0000-00004E440000}"/>
    <cellStyle name="Normal 4 2 11 5" xfId="17301" xr:uid="{00000000-0005-0000-0000-00004F440000}"/>
    <cellStyle name="Normal 4 2 12" xfId="17302" xr:uid="{00000000-0005-0000-0000-000050440000}"/>
    <cellStyle name="Normal 4 2 13" xfId="17303" xr:uid="{00000000-0005-0000-0000-000051440000}"/>
    <cellStyle name="Normal 4 2 14" xfId="17304" xr:uid="{00000000-0005-0000-0000-000052440000}"/>
    <cellStyle name="Normal 4 2 2" xfId="17305" xr:uid="{00000000-0005-0000-0000-000053440000}"/>
    <cellStyle name="Normal 4 2 2 10" xfId="17306" xr:uid="{00000000-0005-0000-0000-000054440000}"/>
    <cellStyle name="Normal 4 2 2 10 2" xfId="17307" xr:uid="{00000000-0005-0000-0000-000055440000}"/>
    <cellStyle name="Normal 4 2 2 10 2 2" xfId="17308" xr:uid="{00000000-0005-0000-0000-000056440000}"/>
    <cellStyle name="Normal 4 2 2 10 2 3" xfId="17309" xr:uid="{00000000-0005-0000-0000-000057440000}"/>
    <cellStyle name="Normal 4 2 2 10 2 4" xfId="17310" xr:uid="{00000000-0005-0000-0000-000058440000}"/>
    <cellStyle name="Normal 4 2 2 10 3" xfId="17311" xr:uid="{00000000-0005-0000-0000-000059440000}"/>
    <cellStyle name="Normal 4 2 2 10 4" xfId="17312" xr:uid="{00000000-0005-0000-0000-00005A440000}"/>
    <cellStyle name="Normal 4 2 2 10 5" xfId="17313" xr:uid="{00000000-0005-0000-0000-00005B440000}"/>
    <cellStyle name="Normal 4 2 2 11" xfId="17314" xr:uid="{00000000-0005-0000-0000-00005C440000}"/>
    <cellStyle name="Normal 4 2 2 12" xfId="17315" xr:uid="{00000000-0005-0000-0000-00005D440000}"/>
    <cellStyle name="Normal 4 2 2 13" xfId="17316" xr:uid="{00000000-0005-0000-0000-00005E440000}"/>
    <cellStyle name="Normal 4 2 2 14" xfId="17317" xr:uid="{00000000-0005-0000-0000-00005F440000}"/>
    <cellStyle name="Normal 4 2 2 2" xfId="17318" xr:uid="{00000000-0005-0000-0000-000060440000}"/>
    <cellStyle name="Normal 4 2 2 2 2" xfId="17319" xr:uid="{00000000-0005-0000-0000-000061440000}"/>
    <cellStyle name="Normal 4 2 2 2 2 2" xfId="17320" xr:uid="{00000000-0005-0000-0000-000062440000}"/>
    <cellStyle name="Normal 4 2 2 2 2 2 2" xfId="17321" xr:uid="{00000000-0005-0000-0000-000063440000}"/>
    <cellStyle name="Normal 4 2 2 2 2 2 2 2" xfId="17322" xr:uid="{00000000-0005-0000-0000-000064440000}"/>
    <cellStyle name="Normal 4 2 2 2 2 2 2 2 2" xfId="17323" xr:uid="{00000000-0005-0000-0000-000065440000}"/>
    <cellStyle name="Normal 4 2 2 2 2 2 2 2 3" xfId="17324" xr:uid="{00000000-0005-0000-0000-000066440000}"/>
    <cellStyle name="Normal 4 2 2 2 2 2 2 2 4" xfId="17325" xr:uid="{00000000-0005-0000-0000-000067440000}"/>
    <cellStyle name="Normal 4 2 2 2 2 2 2 3" xfId="17326" xr:uid="{00000000-0005-0000-0000-000068440000}"/>
    <cellStyle name="Normal 4 2 2 2 2 2 2 4" xfId="17327" xr:uid="{00000000-0005-0000-0000-000069440000}"/>
    <cellStyle name="Normal 4 2 2 2 2 2 2 5" xfId="17328" xr:uid="{00000000-0005-0000-0000-00006A440000}"/>
    <cellStyle name="Normal 4 2 2 2 2 2 3" xfId="17329" xr:uid="{00000000-0005-0000-0000-00006B440000}"/>
    <cellStyle name="Normal 4 2 2 2 2 2 3 2" xfId="17330" xr:uid="{00000000-0005-0000-0000-00006C440000}"/>
    <cellStyle name="Normal 4 2 2 2 2 2 3 3" xfId="17331" xr:uid="{00000000-0005-0000-0000-00006D440000}"/>
    <cellStyle name="Normal 4 2 2 2 2 2 3 4" xfId="17332" xr:uid="{00000000-0005-0000-0000-00006E440000}"/>
    <cellStyle name="Normal 4 2 2 2 2 2 4" xfId="17333" xr:uid="{00000000-0005-0000-0000-00006F440000}"/>
    <cellStyle name="Normal 4 2 2 2 2 2 5" xfId="17334" xr:uid="{00000000-0005-0000-0000-000070440000}"/>
    <cellStyle name="Normal 4 2 2 2 2 2 6" xfId="17335" xr:uid="{00000000-0005-0000-0000-000071440000}"/>
    <cellStyle name="Normal 4 2 2 2 2 3" xfId="17336" xr:uid="{00000000-0005-0000-0000-000072440000}"/>
    <cellStyle name="Normal 4 2 2 2 2 3 2" xfId="17337" xr:uid="{00000000-0005-0000-0000-000073440000}"/>
    <cellStyle name="Normal 4 2 2 2 2 3 2 2" xfId="17338" xr:uid="{00000000-0005-0000-0000-000074440000}"/>
    <cellStyle name="Normal 4 2 2 2 2 3 2 2 2" xfId="17339" xr:uid="{00000000-0005-0000-0000-000075440000}"/>
    <cellStyle name="Normal 4 2 2 2 2 3 2 2 3" xfId="17340" xr:uid="{00000000-0005-0000-0000-000076440000}"/>
    <cellStyle name="Normal 4 2 2 2 2 3 2 2 4" xfId="17341" xr:uid="{00000000-0005-0000-0000-000077440000}"/>
    <cellStyle name="Normal 4 2 2 2 2 3 2 3" xfId="17342" xr:uid="{00000000-0005-0000-0000-000078440000}"/>
    <cellStyle name="Normal 4 2 2 2 2 3 2 4" xfId="17343" xr:uid="{00000000-0005-0000-0000-000079440000}"/>
    <cellStyle name="Normal 4 2 2 2 2 3 2 5" xfId="17344" xr:uid="{00000000-0005-0000-0000-00007A440000}"/>
    <cellStyle name="Normal 4 2 2 2 2 3 3" xfId="17345" xr:uid="{00000000-0005-0000-0000-00007B440000}"/>
    <cellStyle name="Normal 4 2 2 2 2 3 3 2" xfId="17346" xr:uid="{00000000-0005-0000-0000-00007C440000}"/>
    <cellStyle name="Normal 4 2 2 2 2 3 3 3" xfId="17347" xr:uid="{00000000-0005-0000-0000-00007D440000}"/>
    <cellStyle name="Normal 4 2 2 2 2 3 3 4" xfId="17348" xr:uid="{00000000-0005-0000-0000-00007E440000}"/>
    <cellStyle name="Normal 4 2 2 2 2 3 4" xfId="17349" xr:uid="{00000000-0005-0000-0000-00007F440000}"/>
    <cellStyle name="Normal 4 2 2 2 2 3 5" xfId="17350" xr:uid="{00000000-0005-0000-0000-000080440000}"/>
    <cellStyle name="Normal 4 2 2 2 2 3 6" xfId="17351" xr:uid="{00000000-0005-0000-0000-000081440000}"/>
    <cellStyle name="Normal 4 2 2 2 2 4" xfId="17352" xr:uid="{00000000-0005-0000-0000-000082440000}"/>
    <cellStyle name="Normal 4 2 2 2 2 4 2" xfId="17353" xr:uid="{00000000-0005-0000-0000-000083440000}"/>
    <cellStyle name="Normal 4 2 2 2 2 4 2 2" xfId="17354" xr:uid="{00000000-0005-0000-0000-000084440000}"/>
    <cellStyle name="Normal 4 2 2 2 2 4 2 3" xfId="17355" xr:uid="{00000000-0005-0000-0000-000085440000}"/>
    <cellStyle name="Normal 4 2 2 2 2 4 2 4" xfId="17356" xr:uid="{00000000-0005-0000-0000-000086440000}"/>
    <cellStyle name="Normal 4 2 2 2 2 4 3" xfId="17357" xr:uid="{00000000-0005-0000-0000-000087440000}"/>
    <cellStyle name="Normal 4 2 2 2 2 4 4" xfId="17358" xr:uid="{00000000-0005-0000-0000-000088440000}"/>
    <cellStyle name="Normal 4 2 2 2 2 4 5" xfId="17359" xr:uid="{00000000-0005-0000-0000-000089440000}"/>
    <cellStyle name="Normal 4 2 2 2 2 5" xfId="17360" xr:uid="{00000000-0005-0000-0000-00008A440000}"/>
    <cellStyle name="Normal 4 2 2 2 2 5 2" xfId="17361" xr:uid="{00000000-0005-0000-0000-00008B440000}"/>
    <cellStyle name="Normal 4 2 2 2 2 5 3" xfId="17362" xr:uid="{00000000-0005-0000-0000-00008C440000}"/>
    <cellStyle name="Normal 4 2 2 2 2 5 4" xfId="17363" xr:uid="{00000000-0005-0000-0000-00008D440000}"/>
    <cellStyle name="Normal 4 2 2 2 2 6" xfId="17364" xr:uid="{00000000-0005-0000-0000-00008E440000}"/>
    <cellStyle name="Normal 4 2 2 2 2 7" xfId="17365" xr:uid="{00000000-0005-0000-0000-00008F440000}"/>
    <cellStyle name="Normal 4 2 2 2 2 8" xfId="17366" xr:uid="{00000000-0005-0000-0000-000090440000}"/>
    <cellStyle name="Normal 4 2 2 2 3" xfId="17367" xr:uid="{00000000-0005-0000-0000-000091440000}"/>
    <cellStyle name="Normal 4 2 2 2 3 2" xfId="17368" xr:uid="{00000000-0005-0000-0000-000092440000}"/>
    <cellStyle name="Normal 4 2 2 2 3 2 2" xfId="17369" xr:uid="{00000000-0005-0000-0000-000093440000}"/>
    <cellStyle name="Normal 4 2 2 2 3 2 2 2" xfId="17370" xr:uid="{00000000-0005-0000-0000-000094440000}"/>
    <cellStyle name="Normal 4 2 2 2 3 2 2 3" xfId="17371" xr:uid="{00000000-0005-0000-0000-000095440000}"/>
    <cellStyle name="Normal 4 2 2 2 3 2 2 4" xfId="17372" xr:uid="{00000000-0005-0000-0000-000096440000}"/>
    <cellStyle name="Normal 4 2 2 2 3 2 3" xfId="17373" xr:uid="{00000000-0005-0000-0000-000097440000}"/>
    <cellStyle name="Normal 4 2 2 2 3 2 4" xfId="17374" xr:uid="{00000000-0005-0000-0000-000098440000}"/>
    <cellStyle name="Normal 4 2 2 2 3 2 5" xfId="17375" xr:uid="{00000000-0005-0000-0000-000099440000}"/>
    <cellStyle name="Normal 4 2 2 2 3 3" xfId="17376" xr:uid="{00000000-0005-0000-0000-00009A440000}"/>
    <cellStyle name="Normal 4 2 2 2 3 3 2" xfId="17377" xr:uid="{00000000-0005-0000-0000-00009B440000}"/>
    <cellStyle name="Normal 4 2 2 2 3 3 3" xfId="17378" xr:uid="{00000000-0005-0000-0000-00009C440000}"/>
    <cellStyle name="Normal 4 2 2 2 3 3 4" xfId="17379" xr:uid="{00000000-0005-0000-0000-00009D440000}"/>
    <cellStyle name="Normal 4 2 2 2 3 4" xfId="17380" xr:uid="{00000000-0005-0000-0000-00009E440000}"/>
    <cellStyle name="Normal 4 2 2 2 3 5" xfId="17381" xr:uid="{00000000-0005-0000-0000-00009F440000}"/>
    <cellStyle name="Normal 4 2 2 2 3 6" xfId="17382" xr:uid="{00000000-0005-0000-0000-0000A0440000}"/>
    <cellStyle name="Normal 4 2 2 2 4" xfId="17383" xr:uid="{00000000-0005-0000-0000-0000A1440000}"/>
    <cellStyle name="Normal 4 2 2 2 4 2" xfId="17384" xr:uid="{00000000-0005-0000-0000-0000A2440000}"/>
    <cellStyle name="Normal 4 2 2 2 4 2 2" xfId="17385" xr:uid="{00000000-0005-0000-0000-0000A3440000}"/>
    <cellStyle name="Normal 4 2 2 2 4 2 2 2" xfId="17386" xr:uid="{00000000-0005-0000-0000-0000A4440000}"/>
    <cellStyle name="Normal 4 2 2 2 4 2 2 3" xfId="17387" xr:uid="{00000000-0005-0000-0000-0000A5440000}"/>
    <cellStyle name="Normal 4 2 2 2 4 2 2 4" xfId="17388" xr:uid="{00000000-0005-0000-0000-0000A6440000}"/>
    <cellStyle name="Normal 4 2 2 2 4 2 3" xfId="17389" xr:uid="{00000000-0005-0000-0000-0000A7440000}"/>
    <cellStyle name="Normal 4 2 2 2 4 2 4" xfId="17390" xr:uid="{00000000-0005-0000-0000-0000A8440000}"/>
    <cellStyle name="Normal 4 2 2 2 4 2 5" xfId="17391" xr:uid="{00000000-0005-0000-0000-0000A9440000}"/>
    <cellStyle name="Normal 4 2 2 2 4 3" xfId="17392" xr:uid="{00000000-0005-0000-0000-0000AA440000}"/>
    <cellStyle name="Normal 4 2 2 2 4 3 2" xfId="17393" xr:uid="{00000000-0005-0000-0000-0000AB440000}"/>
    <cellStyle name="Normal 4 2 2 2 4 3 3" xfId="17394" xr:uid="{00000000-0005-0000-0000-0000AC440000}"/>
    <cellStyle name="Normal 4 2 2 2 4 3 4" xfId="17395" xr:uid="{00000000-0005-0000-0000-0000AD440000}"/>
    <cellStyle name="Normal 4 2 2 2 4 4" xfId="17396" xr:uid="{00000000-0005-0000-0000-0000AE440000}"/>
    <cellStyle name="Normal 4 2 2 2 4 5" xfId="17397" xr:uid="{00000000-0005-0000-0000-0000AF440000}"/>
    <cellStyle name="Normal 4 2 2 2 4 6" xfId="17398" xr:uid="{00000000-0005-0000-0000-0000B0440000}"/>
    <cellStyle name="Normal 4 2 2 2 5" xfId="17399" xr:uid="{00000000-0005-0000-0000-0000B1440000}"/>
    <cellStyle name="Normal 4 2 2 2 5 2" xfId="17400" xr:uid="{00000000-0005-0000-0000-0000B2440000}"/>
    <cellStyle name="Normal 4 2 2 2 5 2 2" xfId="17401" xr:uid="{00000000-0005-0000-0000-0000B3440000}"/>
    <cellStyle name="Normal 4 2 2 2 5 2 3" xfId="17402" xr:uid="{00000000-0005-0000-0000-0000B4440000}"/>
    <cellStyle name="Normal 4 2 2 2 5 2 4" xfId="17403" xr:uid="{00000000-0005-0000-0000-0000B5440000}"/>
    <cellStyle name="Normal 4 2 2 2 5 3" xfId="17404" xr:uid="{00000000-0005-0000-0000-0000B6440000}"/>
    <cellStyle name="Normal 4 2 2 2 5 4" xfId="17405" xr:uid="{00000000-0005-0000-0000-0000B7440000}"/>
    <cellStyle name="Normal 4 2 2 2 5 5" xfId="17406" xr:uid="{00000000-0005-0000-0000-0000B8440000}"/>
    <cellStyle name="Normal 4 2 2 2 6" xfId="17407" xr:uid="{00000000-0005-0000-0000-0000B9440000}"/>
    <cellStyle name="Normal 4 2 2 2 6 2" xfId="17408" xr:uid="{00000000-0005-0000-0000-0000BA440000}"/>
    <cellStyle name="Normal 4 2 2 2 6 3" xfId="17409" xr:uid="{00000000-0005-0000-0000-0000BB440000}"/>
    <cellStyle name="Normal 4 2 2 2 6 4" xfId="17410" xr:uid="{00000000-0005-0000-0000-0000BC440000}"/>
    <cellStyle name="Normal 4 2 2 2 7" xfId="17411" xr:uid="{00000000-0005-0000-0000-0000BD440000}"/>
    <cellStyle name="Normal 4 2 2 2 8" xfId="17412" xr:uid="{00000000-0005-0000-0000-0000BE440000}"/>
    <cellStyle name="Normal 4 2 2 2 9" xfId="17413" xr:uid="{00000000-0005-0000-0000-0000BF440000}"/>
    <cellStyle name="Normal 4 2 2 3" xfId="17414" xr:uid="{00000000-0005-0000-0000-0000C0440000}"/>
    <cellStyle name="Normal 4 2 2 3 2" xfId="17415" xr:uid="{00000000-0005-0000-0000-0000C1440000}"/>
    <cellStyle name="Normal 4 2 2 3 2 2" xfId="17416" xr:uid="{00000000-0005-0000-0000-0000C2440000}"/>
    <cellStyle name="Normal 4 2 2 3 2 2 2" xfId="17417" xr:uid="{00000000-0005-0000-0000-0000C3440000}"/>
    <cellStyle name="Normal 4 2 2 3 2 2 2 2" xfId="17418" xr:uid="{00000000-0005-0000-0000-0000C4440000}"/>
    <cellStyle name="Normal 4 2 2 3 2 2 2 2 2" xfId="17419" xr:uid="{00000000-0005-0000-0000-0000C5440000}"/>
    <cellStyle name="Normal 4 2 2 3 2 2 2 2 3" xfId="17420" xr:uid="{00000000-0005-0000-0000-0000C6440000}"/>
    <cellStyle name="Normal 4 2 2 3 2 2 2 2 4" xfId="17421" xr:uid="{00000000-0005-0000-0000-0000C7440000}"/>
    <cellStyle name="Normal 4 2 2 3 2 2 2 3" xfId="17422" xr:uid="{00000000-0005-0000-0000-0000C8440000}"/>
    <cellStyle name="Normal 4 2 2 3 2 2 2 4" xfId="17423" xr:uid="{00000000-0005-0000-0000-0000C9440000}"/>
    <cellStyle name="Normal 4 2 2 3 2 2 2 5" xfId="17424" xr:uid="{00000000-0005-0000-0000-0000CA440000}"/>
    <cellStyle name="Normal 4 2 2 3 2 2 3" xfId="17425" xr:uid="{00000000-0005-0000-0000-0000CB440000}"/>
    <cellStyle name="Normal 4 2 2 3 2 2 3 2" xfId="17426" xr:uid="{00000000-0005-0000-0000-0000CC440000}"/>
    <cellStyle name="Normal 4 2 2 3 2 2 3 3" xfId="17427" xr:uid="{00000000-0005-0000-0000-0000CD440000}"/>
    <cellStyle name="Normal 4 2 2 3 2 2 3 4" xfId="17428" xr:uid="{00000000-0005-0000-0000-0000CE440000}"/>
    <cellStyle name="Normal 4 2 2 3 2 2 4" xfId="17429" xr:uid="{00000000-0005-0000-0000-0000CF440000}"/>
    <cellStyle name="Normal 4 2 2 3 2 2 5" xfId="17430" xr:uid="{00000000-0005-0000-0000-0000D0440000}"/>
    <cellStyle name="Normal 4 2 2 3 2 2 6" xfId="17431" xr:uid="{00000000-0005-0000-0000-0000D1440000}"/>
    <cellStyle name="Normal 4 2 2 3 2 3" xfId="17432" xr:uid="{00000000-0005-0000-0000-0000D2440000}"/>
    <cellStyle name="Normal 4 2 2 3 2 3 2" xfId="17433" xr:uid="{00000000-0005-0000-0000-0000D3440000}"/>
    <cellStyle name="Normal 4 2 2 3 2 3 2 2" xfId="17434" xr:uid="{00000000-0005-0000-0000-0000D4440000}"/>
    <cellStyle name="Normal 4 2 2 3 2 3 2 2 2" xfId="17435" xr:uid="{00000000-0005-0000-0000-0000D5440000}"/>
    <cellStyle name="Normal 4 2 2 3 2 3 2 2 3" xfId="17436" xr:uid="{00000000-0005-0000-0000-0000D6440000}"/>
    <cellStyle name="Normal 4 2 2 3 2 3 2 2 4" xfId="17437" xr:uid="{00000000-0005-0000-0000-0000D7440000}"/>
    <cellStyle name="Normal 4 2 2 3 2 3 2 3" xfId="17438" xr:uid="{00000000-0005-0000-0000-0000D8440000}"/>
    <cellStyle name="Normal 4 2 2 3 2 3 2 4" xfId="17439" xr:uid="{00000000-0005-0000-0000-0000D9440000}"/>
    <cellStyle name="Normal 4 2 2 3 2 3 2 5" xfId="17440" xr:uid="{00000000-0005-0000-0000-0000DA440000}"/>
    <cellStyle name="Normal 4 2 2 3 2 3 3" xfId="17441" xr:uid="{00000000-0005-0000-0000-0000DB440000}"/>
    <cellStyle name="Normal 4 2 2 3 2 3 3 2" xfId="17442" xr:uid="{00000000-0005-0000-0000-0000DC440000}"/>
    <cellStyle name="Normal 4 2 2 3 2 3 3 3" xfId="17443" xr:uid="{00000000-0005-0000-0000-0000DD440000}"/>
    <cellStyle name="Normal 4 2 2 3 2 3 3 4" xfId="17444" xr:uid="{00000000-0005-0000-0000-0000DE440000}"/>
    <cellStyle name="Normal 4 2 2 3 2 3 4" xfId="17445" xr:uid="{00000000-0005-0000-0000-0000DF440000}"/>
    <cellStyle name="Normal 4 2 2 3 2 3 5" xfId="17446" xr:uid="{00000000-0005-0000-0000-0000E0440000}"/>
    <cellStyle name="Normal 4 2 2 3 2 3 6" xfId="17447" xr:uid="{00000000-0005-0000-0000-0000E1440000}"/>
    <cellStyle name="Normal 4 2 2 3 2 4" xfId="17448" xr:uid="{00000000-0005-0000-0000-0000E2440000}"/>
    <cellStyle name="Normal 4 2 2 3 2 4 2" xfId="17449" xr:uid="{00000000-0005-0000-0000-0000E3440000}"/>
    <cellStyle name="Normal 4 2 2 3 2 4 2 2" xfId="17450" xr:uid="{00000000-0005-0000-0000-0000E4440000}"/>
    <cellStyle name="Normal 4 2 2 3 2 4 2 3" xfId="17451" xr:uid="{00000000-0005-0000-0000-0000E5440000}"/>
    <cellStyle name="Normal 4 2 2 3 2 4 2 4" xfId="17452" xr:uid="{00000000-0005-0000-0000-0000E6440000}"/>
    <cellStyle name="Normal 4 2 2 3 2 4 3" xfId="17453" xr:uid="{00000000-0005-0000-0000-0000E7440000}"/>
    <cellStyle name="Normal 4 2 2 3 2 4 4" xfId="17454" xr:uid="{00000000-0005-0000-0000-0000E8440000}"/>
    <cellStyle name="Normal 4 2 2 3 2 4 5" xfId="17455" xr:uid="{00000000-0005-0000-0000-0000E9440000}"/>
    <cellStyle name="Normal 4 2 2 3 2 5" xfId="17456" xr:uid="{00000000-0005-0000-0000-0000EA440000}"/>
    <cellStyle name="Normal 4 2 2 3 2 5 2" xfId="17457" xr:uid="{00000000-0005-0000-0000-0000EB440000}"/>
    <cellStyle name="Normal 4 2 2 3 2 5 3" xfId="17458" xr:uid="{00000000-0005-0000-0000-0000EC440000}"/>
    <cellStyle name="Normal 4 2 2 3 2 5 4" xfId="17459" xr:uid="{00000000-0005-0000-0000-0000ED440000}"/>
    <cellStyle name="Normal 4 2 2 3 2 6" xfId="17460" xr:uid="{00000000-0005-0000-0000-0000EE440000}"/>
    <cellStyle name="Normal 4 2 2 3 2 7" xfId="17461" xr:uid="{00000000-0005-0000-0000-0000EF440000}"/>
    <cellStyle name="Normal 4 2 2 3 2 8" xfId="17462" xr:uid="{00000000-0005-0000-0000-0000F0440000}"/>
    <cellStyle name="Normal 4 2 2 3 3" xfId="17463" xr:uid="{00000000-0005-0000-0000-0000F1440000}"/>
    <cellStyle name="Normal 4 2 2 3 3 2" xfId="17464" xr:uid="{00000000-0005-0000-0000-0000F2440000}"/>
    <cellStyle name="Normal 4 2 2 3 3 2 2" xfId="17465" xr:uid="{00000000-0005-0000-0000-0000F3440000}"/>
    <cellStyle name="Normal 4 2 2 3 3 2 2 2" xfId="17466" xr:uid="{00000000-0005-0000-0000-0000F4440000}"/>
    <cellStyle name="Normal 4 2 2 3 3 2 2 3" xfId="17467" xr:uid="{00000000-0005-0000-0000-0000F5440000}"/>
    <cellStyle name="Normal 4 2 2 3 3 2 2 4" xfId="17468" xr:uid="{00000000-0005-0000-0000-0000F6440000}"/>
    <cellStyle name="Normal 4 2 2 3 3 2 3" xfId="17469" xr:uid="{00000000-0005-0000-0000-0000F7440000}"/>
    <cellStyle name="Normal 4 2 2 3 3 2 4" xfId="17470" xr:uid="{00000000-0005-0000-0000-0000F8440000}"/>
    <cellStyle name="Normal 4 2 2 3 3 2 5" xfId="17471" xr:uid="{00000000-0005-0000-0000-0000F9440000}"/>
    <cellStyle name="Normal 4 2 2 3 3 3" xfId="17472" xr:uid="{00000000-0005-0000-0000-0000FA440000}"/>
    <cellStyle name="Normal 4 2 2 3 3 3 2" xfId="17473" xr:uid="{00000000-0005-0000-0000-0000FB440000}"/>
    <cellStyle name="Normal 4 2 2 3 3 3 3" xfId="17474" xr:uid="{00000000-0005-0000-0000-0000FC440000}"/>
    <cellStyle name="Normal 4 2 2 3 3 3 4" xfId="17475" xr:uid="{00000000-0005-0000-0000-0000FD440000}"/>
    <cellStyle name="Normal 4 2 2 3 3 4" xfId="17476" xr:uid="{00000000-0005-0000-0000-0000FE440000}"/>
    <cellStyle name="Normal 4 2 2 3 3 5" xfId="17477" xr:uid="{00000000-0005-0000-0000-0000FF440000}"/>
    <cellStyle name="Normal 4 2 2 3 3 6" xfId="17478" xr:uid="{00000000-0005-0000-0000-000000450000}"/>
    <cellStyle name="Normal 4 2 2 3 4" xfId="17479" xr:uid="{00000000-0005-0000-0000-000001450000}"/>
    <cellStyle name="Normal 4 2 2 3 4 2" xfId="17480" xr:uid="{00000000-0005-0000-0000-000002450000}"/>
    <cellStyle name="Normal 4 2 2 3 4 2 2" xfId="17481" xr:uid="{00000000-0005-0000-0000-000003450000}"/>
    <cellStyle name="Normal 4 2 2 3 4 2 2 2" xfId="17482" xr:uid="{00000000-0005-0000-0000-000004450000}"/>
    <cellStyle name="Normal 4 2 2 3 4 2 2 3" xfId="17483" xr:uid="{00000000-0005-0000-0000-000005450000}"/>
    <cellStyle name="Normal 4 2 2 3 4 2 2 4" xfId="17484" xr:uid="{00000000-0005-0000-0000-000006450000}"/>
    <cellStyle name="Normal 4 2 2 3 4 2 3" xfId="17485" xr:uid="{00000000-0005-0000-0000-000007450000}"/>
    <cellStyle name="Normal 4 2 2 3 4 2 4" xfId="17486" xr:uid="{00000000-0005-0000-0000-000008450000}"/>
    <cellStyle name="Normal 4 2 2 3 4 2 5" xfId="17487" xr:uid="{00000000-0005-0000-0000-000009450000}"/>
    <cellStyle name="Normal 4 2 2 3 4 3" xfId="17488" xr:uid="{00000000-0005-0000-0000-00000A450000}"/>
    <cellStyle name="Normal 4 2 2 3 4 3 2" xfId="17489" xr:uid="{00000000-0005-0000-0000-00000B450000}"/>
    <cellStyle name="Normal 4 2 2 3 4 3 3" xfId="17490" xr:uid="{00000000-0005-0000-0000-00000C450000}"/>
    <cellStyle name="Normal 4 2 2 3 4 3 4" xfId="17491" xr:uid="{00000000-0005-0000-0000-00000D450000}"/>
    <cellStyle name="Normal 4 2 2 3 4 4" xfId="17492" xr:uid="{00000000-0005-0000-0000-00000E450000}"/>
    <cellStyle name="Normal 4 2 2 3 4 5" xfId="17493" xr:uid="{00000000-0005-0000-0000-00000F450000}"/>
    <cellStyle name="Normal 4 2 2 3 4 6" xfId="17494" xr:uid="{00000000-0005-0000-0000-000010450000}"/>
    <cellStyle name="Normal 4 2 2 3 5" xfId="17495" xr:uid="{00000000-0005-0000-0000-000011450000}"/>
    <cellStyle name="Normal 4 2 2 3 5 2" xfId="17496" xr:uid="{00000000-0005-0000-0000-000012450000}"/>
    <cellStyle name="Normal 4 2 2 3 5 2 2" xfId="17497" xr:uid="{00000000-0005-0000-0000-000013450000}"/>
    <cellStyle name="Normal 4 2 2 3 5 2 3" xfId="17498" xr:uid="{00000000-0005-0000-0000-000014450000}"/>
    <cellStyle name="Normal 4 2 2 3 5 2 4" xfId="17499" xr:uid="{00000000-0005-0000-0000-000015450000}"/>
    <cellStyle name="Normal 4 2 2 3 5 3" xfId="17500" xr:uid="{00000000-0005-0000-0000-000016450000}"/>
    <cellStyle name="Normal 4 2 2 3 5 4" xfId="17501" xr:uid="{00000000-0005-0000-0000-000017450000}"/>
    <cellStyle name="Normal 4 2 2 3 5 5" xfId="17502" xr:uid="{00000000-0005-0000-0000-000018450000}"/>
    <cellStyle name="Normal 4 2 2 3 6" xfId="17503" xr:uid="{00000000-0005-0000-0000-000019450000}"/>
    <cellStyle name="Normal 4 2 2 3 6 2" xfId="17504" xr:uid="{00000000-0005-0000-0000-00001A450000}"/>
    <cellStyle name="Normal 4 2 2 3 6 3" xfId="17505" xr:uid="{00000000-0005-0000-0000-00001B450000}"/>
    <cellStyle name="Normal 4 2 2 3 6 4" xfId="17506" xr:uid="{00000000-0005-0000-0000-00001C450000}"/>
    <cellStyle name="Normal 4 2 2 3 7" xfId="17507" xr:uid="{00000000-0005-0000-0000-00001D450000}"/>
    <cellStyle name="Normal 4 2 2 3 8" xfId="17508" xr:uid="{00000000-0005-0000-0000-00001E450000}"/>
    <cellStyle name="Normal 4 2 2 3 9" xfId="17509" xr:uid="{00000000-0005-0000-0000-00001F450000}"/>
    <cellStyle name="Normal 4 2 2 4" xfId="17510" xr:uid="{00000000-0005-0000-0000-000020450000}"/>
    <cellStyle name="Normal 4 2 2 4 2" xfId="17511" xr:uid="{00000000-0005-0000-0000-000021450000}"/>
    <cellStyle name="Normal 4 2 2 4 2 2" xfId="17512" xr:uid="{00000000-0005-0000-0000-000022450000}"/>
    <cellStyle name="Normal 4 2 2 4 2 2 2" xfId="17513" xr:uid="{00000000-0005-0000-0000-000023450000}"/>
    <cellStyle name="Normal 4 2 2 4 2 2 2 2" xfId="17514" xr:uid="{00000000-0005-0000-0000-000024450000}"/>
    <cellStyle name="Normal 4 2 2 4 2 2 2 2 2" xfId="17515" xr:uid="{00000000-0005-0000-0000-000025450000}"/>
    <cellStyle name="Normal 4 2 2 4 2 2 2 2 3" xfId="17516" xr:uid="{00000000-0005-0000-0000-000026450000}"/>
    <cellStyle name="Normal 4 2 2 4 2 2 2 2 4" xfId="17517" xr:uid="{00000000-0005-0000-0000-000027450000}"/>
    <cellStyle name="Normal 4 2 2 4 2 2 2 3" xfId="17518" xr:uid="{00000000-0005-0000-0000-000028450000}"/>
    <cellStyle name="Normal 4 2 2 4 2 2 2 4" xfId="17519" xr:uid="{00000000-0005-0000-0000-000029450000}"/>
    <cellStyle name="Normal 4 2 2 4 2 2 2 5" xfId="17520" xr:uid="{00000000-0005-0000-0000-00002A450000}"/>
    <cellStyle name="Normal 4 2 2 4 2 2 3" xfId="17521" xr:uid="{00000000-0005-0000-0000-00002B450000}"/>
    <cellStyle name="Normal 4 2 2 4 2 2 3 2" xfId="17522" xr:uid="{00000000-0005-0000-0000-00002C450000}"/>
    <cellStyle name="Normal 4 2 2 4 2 2 3 3" xfId="17523" xr:uid="{00000000-0005-0000-0000-00002D450000}"/>
    <cellStyle name="Normal 4 2 2 4 2 2 3 4" xfId="17524" xr:uid="{00000000-0005-0000-0000-00002E450000}"/>
    <cellStyle name="Normal 4 2 2 4 2 2 4" xfId="17525" xr:uid="{00000000-0005-0000-0000-00002F450000}"/>
    <cellStyle name="Normal 4 2 2 4 2 2 5" xfId="17526" xr:uid="{00000000-0005-0000-0000-000030450000}"/>
    <cellStyle name="Normal 4 2 2 4 2 2 6" xfId="17527" xr:uid="{00000000-0005-0000-0000-000031450000}"/>
    <cellStyle name="Normal 4 2 2 4 2 3" xfId="17528" xr:uid="{00000000-0005-0000-0000-000032450000}"/>
    <cellStyle name="Normal 4 2 2 4 2 3 2" xfId="17529" xr:uid="{00000000-0005-0000-0000-000033450000}"/>
    <cellStyle name="Normal 4 2 2 4 2 3 2 2" xfId="17530" xr:uid="{00000000-0005-0000-0000-000034450000}"/>
    <cellStyle name="Normal 4 2 2 4 2 3 2 2 2" xfId="17531" xr:uid="{00000000-0005-0000-0000-000035450000}"/>
    <cellStyle name="Normal 4 2 2 4 2 3 2 2 3" xfId="17532" xr:uid="{00000000-0005-0000-0000-000036450000}"/>
    <cellStyle name="Normal 4 2 2 4 2 3 2 2 4" xfId="17533" xr:uid="{00000000-0005-0000-0000-000037450000}"/>
    <cellStyle name="Normal 4 2 2 4 2 3 2 3" xfId="17534" xr:uid="{00000000-0005-0000-0000-000038450000}"/>
    <cellStyle name="Normal 4 2 2 4 2 3 2 4" xfId="17535" xr:uid="{00000000-0005-0000-0000-000039450000}"/>
    <cellStyle name="Normal 4 2 2 4 2 3 2 5" xfId="17536" xr:uid="{00000000-0005-0000-0000-00003A450000}"/>
    <cellStyle name="Normal 4 2 2 4 2 3 3" xfId="17537" xr:uid="{00000000-0005-0000-0000-00003B450000}"/>
    <cellStyle name="Normal 4 2 2 4 2 3 3 2" xfId="17538" xr:uid="{00000000-0005-0000-0000-00003C450000}"/>
    <cellStyle name="Normal 4 2 2 4 2 3 3 3" xfId="17539" xr:uid="{00000000-0005-0000-0000-00003D450000}"/>
    <cellStyle name="Normal 4 2 2 4 2 3 3 4" xfId="17540" xr:uid="{00000000-0005-0000-0000-00003E450000}"/>
    <cellStyle name="Normal 4 2 2 4 2 3 4" xfId="17541" xr:uid="{00000000-0005-0000-0000-00003F450000}"/>
    <cellStyle name="Normal 4 2 2 4 2 3 5" xfId="17542" xr:uid="{00000000-0005-0000-0000-000040450000}"/>
    <cellStyle name="Normal 4 2 2 4 2 3 6" xfId="17543" xr:uid="{00000000-0005-0000-0000-000041450000}"/>
    <cellStyle name="Normal 4 2 2 4 2 4" xfId="17544" xr:uid="{00000000-0005-0000-0000-000042450000}"/>
    <cellStyle name="Normal 4 2 2 4 2 4 2" xfId="17545" xr:uid="{00000000-0005-0000-0000-000043450000}"/>
    <cellStyle name="Normal 4 2 2 4 2 4 2 2" xfId="17546" xr:uid="{00000000-0005-0000-0000-000044450000}"/>
    <cellStyle name="Normal 4 2 2 4 2 4 2 3" xfId="17547" xr:uid="{00000000-0005-0000-0000-000045450000}"/>
    <cellStyle name="Normal 4 2 2 4 2 4 2 4" xfId="17548" xr:uid="{00000000-0005-0000-0000-000046450000}"/>
    <cellStyle name="Normal 4 2 2 4 2 4 3" xfId="17549" xr:uid="{00000000-0005-0000-0000-000047450000}"/>
    <cellStyle name="Normal 4 2 2 4 2 4 4" xfId="17550" xr:uid="{00000000-0005-0000-0000-000048450000}"/>
    <cellStyle name="Normal 4 2 2 4 2 4 5" xfId="17551" xr:uid="{00000000-0005-0000-0000-000049450000}"/>
    <cellStyle name="Normal 4 2 2 4 2 5" xfId="17552" xr:uid="{00000000-0005-0000-0000-00004A450000}"/>
    <cellStyle name="Normal 4 2 2 4 2 5 2" xfId="17553" xr:uid="{00000000-0005-0000-0000-00004B450000}"/>
    <cellStyle name="Normal 4 2 2 4 2 5 3" xfId="17554" xr:uid="{00000000-0005-0000-0000-00004C450000}"/>
    <cellStyle name="Normal 4 2 2 4 2 5 4" xfId="17555" xr:uid="{00000000-0005-0000-0000-00004D450000}"/>
    <cellStyle name="Normal 4 2 2 4 2 6" xfId="17556" xr:uid="{00000000-0005-0000-0000-00004E450000}"/>
    <cellStyle name="Normal 4 2 2 4 2 7" xfId="17557" xr:uid="{00000000-0005-0000-0000-00004F450000}"/>
    <cellStyle name="Normal 4 2 2 4 2 8" xfId="17558" xr:uid="{00000000-0005-0000-0000-000050450000}"/>
    <cellStyle name="Normal 4 2 2 4 3" xfId="17559" xr:uid="{00000000-0005-0000-0000-000051450000}"/>
    <cellStyle name="Normal 4 2 2 4 3 2" xfId="17560" xr:uid="{00000000-0005-0000-0000-000052450000}"/>
    <cellStyle name="Normal 4 2 2 4 3 2 2" xfId="17561" xr:uid="{00000000-0005-0000-0000-000053450000}"/>
    <cellStyle name="Normal 4 2 2 4 3 2 2 2" xfId="17562" xr:uid="{00000000-0005-0000-0000-000054450000}"/>
    <cellStyle name="Normal 4 2 2 4 3 2 2 3" xfId="17563" xr:uid="{00000000-0005-0000-0000-000055450000}"/>
    <cellStyle name="Normal 4 2 2 4 3 2 2 4" xfId="17564" xr:uid="{00000000-0005-0000-0000-000056450000}"/>
    <cellStyle name="Normal 4 2 2 4 3 2 3" xfId="17565" xr:uid="{00000000-0005-0000-0000-000057450000}"/>
    <cellStyle name="Normal 4 2 2 4 3 2 4" xfId="17566" xr:uid="{00000000-0005-0000-0000-000058450000}"/>
    <cellStyle name="Normal 4 2 2 4 3 2 5" xfId="17567" xr:uid="{00000000-0005-0000-0000-000059450000}"/>
    <cellStyle name="Normal 4 2 2 4 3 3" xfId="17568" xr:uid="{00000000-0005-0000-0000-00005A450000}"/>
    <cellStyle name="Normal 4 2 2 4 3 3 2" xfId="17569" xr:uid="{00000000-0005-0000-0000-00005B450000}"/>
    <cellStyle name="Normal 4 2 2 4 3 3 3" xfId="17570" xr:uid="{00000000-0005-0000-0000-00005C450000}"/>
    <cellStyle name="Normal 4 2 2 4 3 3 4" xfId="17571" xr:uid="{00000000-0005-0000-0000-00005D450000}"/>
    <cellStyle name="Normal 4 2 2 4 3 4" xfId="17572" xr:uid="{00000000-0005-0000-0000-00005E450000}"/>
    <cellStyle name="Normal 4 2 2 4 3 5" xfId="17573" xr:uid="{00000000-0005-0000-0000-00005F450000}"/>
    <cellStyle name="Normal 4 2 2 4 3 6" xfId="17574" xr:uid="{00000000-0005-0000-0000-000060450000}"/>
    <cellStyle name="Normal 4 2 2 4 4" xfId="17575" xr:uid="{00000000-0005-0000-0000-000061450000}"/>
    <cellStyle name="Normal 4 2 2 4 4 2" xfId="17576" xr:uid="{00000000-0005-0000-0000-000062450000}"/>
    <cellStyle name="Normal 4 2 2 4 4 2 2" xfId="17577" xr:uid="{00000000-0005-0000-0000-000063450000}"/>
    <cellStyle name="Normal 4 2 2 4 4 2 2 2" xfId="17578" xr:uid="{00000000-0005-0000-0000-000064450000}"/>
    <cellStyle name="Normal 4 2 2 4 4 2 2 3" xfId="17579" xr:uid="{00000000-0005-0000-0000-000065450000}"/>
    <cellStyle name="Normal 4 2 2 4 4 2 2 4" xfId="17580" xr:uid="{00000000-0005-0000-0000-000066450000}"/>
    <cellStyle name="Normal 4 2 2 4 4 2 3" xfId="17581" xr:uid="{00000000-0005-0000-0000-000067450000}"/>
    <cellStyle name="Normal 4 2 2 4 4 2 4" xfId="17582" xr:uid="{00000000-0005-0000-0000-000068450000}"/>
    <cellStyle name="Normal 4 2 2 4 4 2 5" xfId="17583" xr:uid="{00000000-0005-0000-0000-000069450000}"/>
    <cellStyle name="Normal 4 2 2 4 4 3" xfId="17584" xr:uid="{00000000-0005-0000-0000-00006A450000}"/>
    <cellStyle name="Normal 4 2 2 4 4 3 2" xfId="17585" xr:uid="{00000000-0005-0000-0000-00006B450000}"/>
    <cellStyle name="Normal 4 2 2 4 4 3 3" xfId="17586" xr:uid="{00000000-0005-0000-0000-00006C450000}"/>
    <cellStyle name="Normal 4 2 2 4 4 3 4" xfId="17587" xr:uid="{00000000-0005-0000-0000-00006D450000}"/>
    <cellStyle name="Normal 4 2 2 4 4 4" xfId="17588" xr:uid="{00000000-0005-0000-0000-00006E450000}"/>
    <cellStyle name="Normal 4 2 2 4 4 5" xfId="17589" xr:uid="{00000000-0005-0000-0000-00006F450000}"/>
    <cellStyle name="Normal 4 2 2 4 4 6" xfId="17590" xr:uid="{00000000-0005-0000-0000-000070450000}"/>
    <cellStyle name="Normal 4 2 2 4 5" xfId="17591" xr:uid="{00000000-0005-0000-0000-000071450000}"/>
    <cellStyle name="Normal 4 2 2 4 5 2" xfId="17592" xr:uid="{00000000-0005-0000-0000-000072450000}"/>
    <cellStyle name="Normal 4 2 2 4 5 2 2" xfId="17593" xr:uid="{00000000-0005-0000-0000-000073450000}"/>
    <cellStyle name="Normal 4 2 2 4 5 2 3" xfId="17594" xr:uid="{00000000-0005-0000-0000-000074450000}"/>
    <cellStyle name="Normal 4 2 2 4 5 2 4" xfId="17595" xr:uid="{00000000-0005-0000-0000-000075450000}"/>
    <cellStyle name="Normal 4 2 2 4 5 3" xfId="17596" xr:uid="{00000000-0005-0000-0000-000076450000}"/>
    <cellStyle name="Normal 4 2 2 4 5 4" xfId="17597" xr:uid="{00000000-0005-0000-0000-000077450000}"/>
    <cellStyle name="Normal 4 2 2 4 5 5" xfId="17598" xr:uid="{00000000-0005-0000-0000-000078450000}"/>
    <cellStyle name="Normal 4 2 2 4 6" xfId="17599" xr:uid="{00000000-0005-0000-0000-000079450000}"/>
    <cellStyle name="Normal 4 2 2 4 6 2" xfId="17600" xr:uid="{00000000-0005-0000-0000-00007A450000}"/>
    <cellStyle name="Normal 4 2 2 4 6 3" xfId="17601" xr:uid="{00000000-0005-0000-0000-00007B450000}"/>
    <cellStyle name="Normal 4 2 2 4 6 4" xfId="17602" xr:uid="{00000000-0005-0000-0000-00007C450000}"/>
    <cellStyle name="Normal 4 2 2 4 7" xfId="17603" xr:uid="{00000000-0005-0000-0000-00007D450000}"/>
    <cellStyle name="Normal 4 2 2 4 8" xfId="17604" xr:uid="{00000000-0005-0000-0000-00007E450000}"/>
    <cellStyle name="Normal 4 2 2 4 9" xfId="17605" xr:uid="{00000000-0005-0000-0000-00007F450000}"/>
    <cellStyle name="Normal 4 2 2 5" xfId="17606" xr:uid="{00000000-0005-0000-0000-000080450000}"/>
    <cellStyle name="Normal 4 2 2 5 2" xfId="17607" xr:uid="{00000000-0005-0000-0000-000081450000}"/>
    <cellStyle name="Normal 4 2 2 5 2 2" xfId="17608" xr:uid="{00000000-0005-0000-0000-000082450000}"/>
    <cellStyle name="Normal 4 2 2 5 2 2 2" xfId="17609" xr:uid="{00000000-0005-0000-0000-000083450000}"/>
    <cellStyle name="Normal 4 2 2 5 2 2 2 2" xfId="17610" xr:uid="{00000000-0005-0000-0000-000084450000}"/>
    <cellStyle name="Normal 4 2 2 5 2 2 2 3" xfId="17611" xr:uid="{00000000-0005-0000-0000-000085450000}"/>
    <cellStyle name="Normal 4 2 2 5 2 2 2 4" xfId="17612" xr:uid="{00000000-0005-0000-0000-000086450000}"/>
    <cellStyle name="Normal 4 2 2 5 2 2 3" xfId="17613" xr:uid="{00000000-0005-0000-0000-000087450000}"/>
    <cellStyle name="Normal 4 2 2 5 2 2 4" xfId="17614" xr:uid="{00000000-0005-0000-0000-000088450000}"/>
    <cellStyle name="Normal 4 2 2 5 2 2 5" xfId="17615" xr:uid="{00000000-0005-0000-0000-000089450000}"/>
    <cellStyle name="Normal 4 2 2 5 2 3" xfId="17616" xr:uid="{00000000-0005-0000-0000-00008A450000}"/>
    <cellStyle name="Normal 4 2 2 5 2 3 2" xfId="17617" xr:uid="{00000000-0005-0000-0000-00008B450000}"/>
    <cellStyle name="Normal 4 2 2 5 2 3 3" xfId="17618" xr:uid="{00000000-0005-0000-0000-00008C450000}"/>
    <cellStyle name="Normal 4 2 2 5 2 3 4" xfId="17619" xr:uid="{00000000-0005-0000-0000-00008D450000}"/>
    <cellStyle name="Normal 4 2 2 5 2 4" xfId="17620" xr:uid="{00000000-0005-0000-0000-00008E450000}"/>
    <cellStyle name="Normal 4 2 2 5 2 5" xfId="17621" xr:uid="{00000000-0005-0000-0000-00008F450000}"/>
    <cellStyle name="Normal 4 2 2 5 2 6" xfId="17622" xr:uid="{00000000-0005-0000-0000-000090450000}"/>
    <cellStyle name="Normal 4 2 2 5 3" xfId="17623" xr:uid="{00000000-0005-0000-0000-000091450000}"/>
    <cellStyle name="Normal 4 2 2 5 3 2" xfId="17624" xr:uid="{00000000-0005-0000-0000-000092450000}"/>
    <cellStyle name="Normal 4 2 2 5 3 2 2" xfId="17625" xr:uid="{00000000-0005-0000-0000-000093450000}"/>
    <cellStyle name="Normal 4 2 2 5 3 2 2 2" xfId="17626" xr:uid="{00000000-0005-0000-0000-000094450000}"/>
    <cellStyle name="Normal 4 2 2 5 3 2 2 3" xfId="17627" xr:uid="{00000000-0005-0000-0000-000095450000}"/>
    <cellStyle name="Normal 4 2 2 5 3 2 2 4" xfId="17628" xr:uid="{00000000-0005-0000-0000-000096450000}"/>
    <cellStyle name="Normal 4 2 2 5 3 2 3" xfId="17629" xr:uid="{00000000-0005-0000-0000-000097450000}"/>
    <cellStyle name="Normal 4 2 2 5 3 2 4" xfId="17630" xr:uid="{00000000-0005-0000-0000-000098450000}"/>
    <cellStyle name="Normal 4 2 2 5 3 2 5" xfId="17631" xr:uid="{00000000-0005-0000-0000-000099450000}"/>
    <cellStyle name="Normal 4 2 2 5 3 3" xfId="17632" xr:uid="{00000000-0005-0000-0000-00009A450000}"/>
    <cellStyle name="Normal 4 2 2 5 3 3 2" xfId="17633" xr:uid="{00000000-0005-0000-0000-00009B450000}"/>
    <cellStyle name="Normal 4 2 2 5 3 3 3" xfId="17634" xr:uid="{00000000-0005-0000-0000-00009C450000}"/>
    <cellStyle name="Normal 4 2 2 5 3 3 4" xfId="17635" xr:uid="{00000000-0005-0000-0000-00009D450000}"/>
    <cellStyle name="Normal 4 2 2 5 3 4" xfId="17636" xr:uid="{00000000-0005-0000-0000-00009E450000}"/>
    <cellStyle name="Normal 4 2 2 5 3 5" xfId="17637" xr:uid="{00000000-0005-0000-0000-00009F450000}"/>
    <cellStyle name="Normal 4 2 2 5 3 6" xfId="17638" xr:uid="{00000000-0005-0000-0000-0000A0450000}"/>
    <cellStyle name="Normal 4 2 2 5 4" xfId="17639" xr:uid="{00000000-0005-0000-0000-0000A1450000}"/>
    <cellStyle name="Normal 4 2 2 5 4 2" xfId="17640" xr:uid="{00000000-0005-0000-0000-0000A2450000}"/>
    <cellStyle name="Normal 4 2 2 5 4 2 2" xfId="17641" xr:uid="{00000000-0005-0000-0000-0000A3450000}"/>
    <cellStyle name="Normal 4 2 2 5 4 2 3" xfId="17642" xr:uid="{00000000-0005-0000-0000-0000A4450000}"/>
    <cellStyle name="Normal 4 2 2 5 4 2 4" xfId="17643" xr:uid="{00000000-0005-0000-0000-0000A5450000}"/>
    <cellStyle name="Normal 4 2 2 5 4 3" xfId="17644" xr:uid="{00000000-0005-0000-0000-0000A6450000}"/>
    <cellStyle name="Normal 4 2 2 5 4 4" xfId="17645" xr:uid="{00000000-0005-0000-0000-0000A7450000}"/>
    <cellStyle name="Normal 4 2 2 5 4 5" xfId="17646" xr:uid="{00000000-0005-0000-0000-0000A8450000}"/>
    <cellStyle name="Normal 4 2 2 5 5" xfId="17647" xr:uid="{00000000-0005-0000-0000-0000A9450000}"/>
    <cellStyle name="Normal 4 2 2 5 5 2" xfId="17648" xr:uid="{00000000-0005-0000-0000-0000AA450000}"/>
    <cellStyle name="Normal 4 2 2 5 5 3" xfId="17649" xr:uid="{00000000-0005-0000-0000-0000AB450000}"/>
    <cellStyle name="Normal 4 2 2 5 5 4" xfId="17650" xr:uid="{00000000-0005-0000-0000-0000AC450000}"/>
    <cellStyle name="Normal 4 2 2 5 6" xfId="17651" xr:uid="{00000000-0005-0000-0000-0000AD450000}"/>
    <cellStyle name="Normal 4 2 2 5 7" xfId="17652" xr:uid="{00000000-0005-0000-0000-0000AE450000}"/>
    <cellStyle name="Normal 4 2 2 5 8" xfId="17653" xr:uid="{00000000-0005-0000-0000-0000AF450000}"/>
    <cellStyle name="Normal 4 2 2 6" xfId="17654" xr:uid="{00000000-0005-0000-0000-0000B0450000}"/>
    <cellStyle name="Normal 4 2 2 6 2" xfId="17655" xr:uid="{00000000-0005-0000-0000-0000B1450000}"/>
    <cellStyle name="Normal 4 2 2 6 2 2" xfId="17656" xr:uid="{00000000-0005-0000-0000-0000B2450000}"/>
    <cellStyle name="Normal 4 2 2 6 2 2 2" xfId="17657" xr:uid="{00000000-0005-0000-0000-0000B3450000}"/>
    <cellStyle name="Normal 4 2 2 6 2 2 2 2" xfId="17658" xr:uid="{00000000-0005-0000-0000-0000B4450000}"/>
    <cellStyle name="Normal 4 2 2 6 2 2 2 3" xfId="17659" xr:uid="{00000000-0005-0000-0000-0000B5450000}"/>
    <cellStyle name="Normal 4 2 2 6 2 2 2 4" xfId="17660" xr:uid="{00000000-0005-0000-0000-0000B6450000}"/>
    <cellStyle name="Normal 4 2 2 6 2 2 3" xfId="17661" xr:uid="{00000000-0005-0000-0000-0000B7450000}"/>
    <cellStyle name="Normal 4 2 2 6 2 2 4" xfId="17662" xr:uid="{00000000-0005-0000-0000-0000B8450000}"/>
    <cellStyle name="Normal 4 2 2 6 2 2 5" xfId="17663" xr:uid="{00000000-0005-0000-0000-0000B9450000}"/>
    <cellStyle name="Normal 4 2 2 6 2 3" xfId="17664" xr:uid="{00000000-0005-0000-0000-0000BA450000}"/>
    <cellStyle name="Normal 4 2 2 6 2 3 2" xfId="17665" xr:uid="{00000000-0005-0000-0000-0000BB450000}"/>
    <cellStyle name="Normal 4 2 2 6 2 3 3" xfId="17666" xr:uid="{00000000-0005-0000-0000-0000BC450000}"/>
    <cellStyle name="Normal 4 2 2 6 2 3 4" xfId="17667" xr:uid="{00000000-0005-0000-0000-0000BD450000}"/>
    <cellStyle name="Normal 4 2 2 6 2 4" xfId="17668" xr:uid="{00000000-0005-0000-0000-0000BE450000}"/>
    <cellStyle name="Normal 4 2 2 6 2 5" xfId="17669" xr:uid="{00000000-0005-0000-0000-0000BF450000}"/>
    <cellStyle name="Normal 4 2 2 6 2 6" xfId="17670" xr:uid="{00000000-0005-0000-0000-0000C0450000}"/>
    <cellStyle name="Normal 4 2 2 6 3" xfId="17671" xr:uid="{00000000-0005-0000-0000-0000C1450000}"/>
    <cellStyle name="Normal 4 2 2 6 3 2" xfId="17672" xr:uid="{00000000-0005-0000-0000-0000C2450000}"/>
    <cellStyle name="Normal 4 2 2 6 3 2 2" xfId="17673" xr:uid="{00000000-0005-0000-0000-0000C3450000}"/>
    <cellStyle name="Normal 4 2 2 6 3 2 2 2" xfId="17674" xr:uid="{00000000-0005-0000-0000-0000C4450000}"/>
    <cellStyle name="Normal 4 2 2 6 3 2 2 3" xfId="17675" xr:uid="{00000000-0005-0000-0000-0000C5450000}"/>
    <cellStyle name="Normal 4 2 2 6 3 2 2 4" xfId="17676" xr:uid="{00000000-0005-0000-0000-0000C6450000}"/>
    <cellStyle name="Normal 4 2 2 6 3 2 3" xfId="17677" xr:uid="{00000000-0005-0000-0000-0000C7450000}"/>
    <cellStyle name="Normal 4 2 2 6 3 2 4" xfId="17678" xr:uid="{00000000-0005-0000-0000-0000C8450000}"/>
    <cellStyle name="Normal 4 2 2 6 3 2 5" xfId="17679" xr:uid="{00000000-0005-0000-0000-0000C9450000}"/>
    <cellStyle name="Normal 4 2 2 6 3 3" xfId="17680" xr:uid="{00000000-0005-0000-0000-0000CA450000}"/>
    <cellStyle name="Normal 4 2 2 6 3 3 2" xfId="17681" xr:uid="{00000000-0005-0000-0000-0000CB450000}"/>
    <cellStyle name="Normal 4 2 2 6 3 3 3" xfId="17682" xr:uid="{00000000-0005-0000-0000-0000CC450000}"/>
    <cellStyle name="Normal 4 2 2 6 3 3 4" xfId="17683" xr:uid="{00000000-0005-0000-0000-0000CD450000}"/>
    <cellStyle name="Normal 4 2 2 6 3 4" xfId="17684" xr:uid="{00000000-0005-0000-0000-0000CE450000}"/>
    <cellStyle name="Normal 4 2 2 6 3 5" xfId="17685" xr:uid="{00000000-0005-0000-0000-0000CF450000}"/>
    <cellStyle name="Normal 4 2 2 6 3 6" xfId="17686" xr:uid="{00000000-0005-0000-0000-0000D0450000}"/>
    <cellStyle name="Normal 4 2 2 6 4" xfId="17687" xr:uid="{00000000-0005-0000-0000-0000D1450000}"/>
    <cellStyle name="Normal 4 2 2 6 4 2" xfId="17688" xr:uid="{00000000-0005-0000-0000-0000D2450000}"/>
    <cellStyle name="Normal 4 2 2 6 4 2 2" xfId="17689" xr:uid="{00000000-0005-0000-0000-0000D3450000}"/>
    <cellStyle name="Normal 4 2 2 6 4 2 3" xfId="17690" xr:uid="{00000000-0005-0000-0000-0000D4450000}"/>
    <cellStyle name="Normal 4 2 2 6 4 2 4" xfId="17691" xr:uid="{00000000-0005-0000-0000-0000D5450000}"/>
    <cellStyle name="Normal 4 2 2 6 4 3" xfId="17692" xr:uid="{00000000-0005-0000-0000-0000D6450000}"/>
    <cellStyle name="Normal 4 2 2 6 4 4" xfId="17693" xr:uid="{00000000-0005-0000-0000-0000D7450000}"/>
    <cellStyle name="Normal 4 2 2 6 4 5" xfId="17694" xr:uid="{00000000-0005-0000-0000-0000D8450000}"/>
    <cellStyle name="Normal 4 2 2 6 5" xfId="17695" xr:uid="{00000000-0005-0000-0000-0000D9450000}"/>
    <cellStyle name="Normal 4 2 2 6 5 2" xfId="17696" xr:uid="{00000000-0005-0000-0000-0000DA450000}"/>
    <cellStyle name="Normal 4 2 2 6 5 3" xfId="17697" xr:uid="{00000000-0005-0000-0000-0000DB450000}"/>
    <cellStyle name="Normal 4 2 2 6 5 4" xfId="17698" xr:uid="{00000000-0005-0000-0000-0000DC450000}"/>
    <cellStyle name="Normal 4 2 2 6 6" xfId="17699" xr:uid="{00000000-0005-0000-0000-0000DD450000}"/>
    <cellStyle name="Normal 4 2 2 6 7" xfId="17700" xr:uid="{00000000-0005-0000-0000-0000DE450000}"/>
    <cellStyle name="Normal 4 2 2 6 8" xfId="17701" xr:uid="{00000000-0005-0000-0000-0000DF450000}"/>
    <cellStyle name="Normal 4 2 2 7" xfId="17702" xr:uid="{00000000-0005-0000-0000-0000E0450000}"/>
    <cellStyle name="Normal 4 2 2 7 2" xfId="17703" xr:uid="{00000000-0005-0000-0000-0000E1450000}"/>
    <cellStyle name="Normal 4 2 2 7 2 2" xfId="17704" xr:uid="{00000000-0005-0000-0000-0000E2450000}"/>
    <cellStyle name="Normal 4 2 2 7 2 2 2" xfId="17705" xr:uid="{00000000-0005-0000-0000-0000E3450000}"/>
    <cellStyle name="Normal 4 2 2 7 2 2 3" xfId="17706" xr:uid="{00000000-0005-0000-0000-0000E4450000}"/>
    <cellStyle name="Normal 4 2 2 7 2 2 4" xfId="17707" xr:uid="{00000000-0005-0000-0000-0000E5450000}"/>
    <cellStyle name="Normal 4 2 2 7 2 3" xfId="17708" xr:uid="{00000000-0005-0000-0000-0000E6450000}"/>
    <cellStyle name="Normal 4 2 2 7 2 4" xfId="17709" xr:uid="{00000000-0005-0000-0000-0000E7450000}"/>
    <cellStyle name="Normal 4 2 2 7 2 5" xfId="17710" xr:uid="{00000000-0005-0000-0000-0000E8450000}"/>
    <cellStyle name="Normal 4 2 2 7 3" xfId="17711" xr:uid="{00000000-0005-0000-0000-0000E9450000}"/>
    <cellStyle name="Normal 4 2 2 7 3 2" xfId="17712" xr:uid="{00000000-0005-0000-0000-0000EA450000}"/>
    <cellStyle name="Normal 4 2 2 7 3 3" xfId="17713" xr:uid="{00000000-0005-0000-0000-0000EB450000}"/>
    <cellStyle name="Normal 4 2 2 7 3 4" xfId="17714" xr:uid="{00000000-0005-0000-0000-0000EC450000}"/>
    <cellStyle name="Normal 4 2 2 7 4" xfId="17715" xr:uid="{00000000-0005-0000-0000-0000ED450000}"/>
    <cellStyle name="Normal 4 2 2 7 5" xfId="17716" xr:uid="{00000000-0005-0000-0000-0000EE450000}"/>
    <cellStyle name="Normal 4 2 2 7 6" xfId="17717" xr:uid="{00000000-0005-0000-0000-0000EF450000}"/>
    <cellStyle name="Normal 4 2 2 8" xfId="17718" xr:uid="{00000000-0005-0000-0000-0000F0450000}"/>
    <cellStyle name="Normal 4 2 2 8 2" xfId="17719" xr:uid="{00000000-0005-0000-0000-0000F1450000}"/>
    <cellStyle name="Normal 4 2 2 8 2 2" xfId="17720" xr:uid="{00000000-0005-0000-0000-0000F2450000}"/>
    <cellStyle name="Normal 4 2 2 8 2 2 2" xfId="17721" xr:uid="{00000000-0005-0000-0000-0000F3450000}"/>
    <cellStyle name="Normal 4 2 2 8 2 2 3" xfId="17722" xr:uid="{00000000-0005-0000-0000-0000F4450000}"/>
    <cellStyle name="Normal 4 2 2 8 2 2 4" xfId="17723" xr:uid="{00000000-0005-0000-0000-0000F5450000}"/>
    <cellStyle name="Normal 4 2 2 8 2 3" xfId="17724" xr:uid="{00000000-0005-0000-0000-0000F6450000}"/>
    <cellStyle name="Normal 4 2 2 8 2 4" xfId="17725" xr:uid="{00000000-0005-0000-0000-0000F7450000}"/>
    <cellStyle name="Normal 4 2 2 8 2 5" xfId="17726" xr:uid="{00000000-0005-0000-0000-0000F8450000}"/>
    <cellStyle name="Normal 4 2 2 8 3" xfId="17727" xr:uid="{00000000-0005-0000-0000-0000F9450000}"/>
    <cellStyle name="Normal 4 2 2 8 3 2" xfId="17728" xr:uid="{00000000-0005-0000-0000-0000FA450000}"/>
    <cellStyle name="Normal 4 2 2 8 3 3" xfId="17729" xr:uid="{00000000-0005-0000-0000-0000FB450000}"/>
    <cellStyle name="Normal 4 2 2 8 3 4" xfId="17730" xr:uid="{00000000-0005-0000-0000-0000FC450000}"/>
    <cellStyle name="Normal 4 2 2 8 4" xfId="17731" xr:uid="{00000000-0005-0000-0000-0000FD450000}"/>
    <cellStyle name="Normal 4 2 2 8 5" xfId="17732" xr:uid="{00000000-0005-0000-0000-0000FE450000}"/>
    <cellStyle name="Normal 4 2 2 8 6" xfId="17733" xr:uid="{00000000-0005-0000-0000-0000FF450000}"/>
    <cellStyle name="Normal 4 2 2 9" xfId="17734" xr:uid="{00000000-0005-0000-0000-000000460000}"/>
    <cellStyle name="Normal 4 2 3" xfId="17735" xr:uid="{00000000-0005-0000-0000-000001460000}"/>
    <cellStyle name="Normal 4 2 3 10" xfId="17736" xr:uid="{00000000-0005-0000-0000-000002460000}"/>
    <cellStyle name="Normal 4 2 3 2" xfId="17737" xr:uid="{00000000-0005-0000-0000-000003460000}"/>
    <cellStyle name="Normal 4 2 3 2 2" xfId="17738" xr:uid="{00000000-0005-0000-0000-000004460000}"/>
    <cellStyle name="Normal 4 2 3 2 2 2" xfId="17739" xr:uid="{00000000-0005-0000-0000-000005460000}"/>
    <cellStyle name="Normal 4 2 3 2 2 2 2" xfId="17740" xr:uid="{00000000-0005-0000-0000-000006460000}"/>
    <cellStyle name="Normal 4 2 3 2 2 2 2 2" xfId="17741" xr:uid="{00000000-0005-0000-0000-000007460000}"/>
    <cellStyle name="Normal 4 2 3 2 2 2 2 3" xfId="17742" xr:uid="{00000000-0005-0000-0000-000008460000}"/>
    <cellStyle name="Normal 4 2 3 2 2 2 2 4" xfId="17743" xr:uid="{00000000-0005-0000-0000-000009460000}"/>
    <cellStyle name="Normal 4 2 3 2 2 2 3" xfId="17744" xr:uid="{00000000-0005-0000-0000-00000A460000}"/>
    <cellStyle name="Normal 4 2 3 2 2 2 4" xfId="17745" xr:uid="{00000000-0005-0000-0000-00000B460000}"/>
    <cellStyle name="Normal 4 2 3 2 2 2 5" xfId="17746" xr:uid="{00000000-0005-0000-0000-00000C460000}"/>
    <cellStyle name="Normal 4 2 3 2 2 3" xfId="17747" xr:uid="{00000000-0005-0000-0000-00000D460000}"/>
    <cellStyle name="Normal 4 2 3 2 2 3 2" xfId="17748" xr:uid="{00000000-0005-0000-0000-00000E460000}"/>
    <cellStyle name="Normal 4 2 3 2 2 3 3" xfId="17749" xr:uid="{00000000-0005-0000-0000-00000F460000}"/>
    <cellStyle name="Normal 4 2 3 2 2 3 4" xfId="17750" xr:uid="{00000000-0005-0000-0000-000010460000}"/>
    <cellStyle name="Normal 4 2 3 2 2 4" xfId="17751" xr:uid="{00000000-0005-0000-0000-000011460000}"/>
    <cellStyle name="Normal 4 2 3 2 2 5" xfId="17752" xr:uid="{00000000-0005-0000-0000-000012460000}"/>
    <cellStyle name="Normal 4 2 3 2 2 6" xfId="17753" xr:uid="{00000000-0005-0000-0000-000013460000}"/>
    <cellStyle name="Normal 4 2 3 2 3" xfId="17754" xr:uid="{00000000-0005-0000-0000-000014460000}"/>
    <cellStyle name="Normal 4 2 3 2 3 2" xfId="17755" xr:uid="{00000000-0005-0000-0000-000015460000}"/>
    <cellStyle name="Normal 4 2 3 2 3 2 2" xfId="17756" xr:uid="{00000000-0005-0000-0000-000016460000}"/>
    <cellStyle name="Normal 4 2 3 2 3 2 2 2" xfId="17757" xr:uid="{00000000-0005-0000-0000-000017460000}"/>
    <cellStyle name="Normal 4 2 3 2 3 2 2 3" xfId="17758" xr:uid="{00000000-0005-0000-0000-000018460000}"/>
    <cellStyle name="Normal 4 2 3 2 3 2 2 4" xfId="17759" xr:uid="{00000000-0005-0000-0000-000019460000}"/>
    <cellStyle name="Normal 4 2 3 2 3 2 3" xfId="17760" xr:uid="{00000000-0005-0000-0000-00001A460000}"/>
    <cellStyle name="Normal 4 2 3 2 3 2 4" xfId="17761" xr:uid="{00000000-0005-0000-0000-00001B460000}"/>
    <cellStyle name="Normal 4 2 3 2 3 2 5" xfId="17762" xr:uid="{00000000-0005-0000-0000-00001C460000}"/>
    <cellStyle name="Normal 4 2 3 2 3 3" xfId="17763" xr:uid="{00000000-0005-0000-0000-00001D460000}"/>
    <cellStyle name="Normal 4 2 3 2 3 3 2" xfId="17764" xr:uid="{00000000-0005-0000-0000-00001E460000}"/>
    <cellStyle name="Normal 4 2 3 2 3 3 3" xfId="17765" xr:uid="{00000000-0005-0000-0000-00001F460000}"/>
    <cellStyle name="Normal 4 2 3 2 3 3 4" xfId="17766" xr:uid="{00000000-0005-0000-0000-000020460000}"/>
    <cellStyle name="Normal 4 2 3 2 3 4" xfId="17767" xr:uid="{00000000-0005-0000-0000-000021460000}"/>
    <cellStyle name="Normal 4 2 3 2 3 5" xfId="17768" xr:uid="{00000000-0005-0000-0000-000022460000}"/>
    <cellStyle name="Normal 4 2 3 2 3 6" xfId="17769" xr:uid="{00000000-0005-0000-0000-000023460000}"/>
    <cellStyle name="Normal 4 2 3 2 4" xfId="17770" xr:uid="{00000000-0005-0000-0000-000024460000}"/>
    <cellStyle name="Normal 4 2 3 2 4 2" xfId="17771" xr:uid="{00000000-0005-0000-0000-000025460000}"/>
    <cellStyle name="Normal 4 2 3 2 4 2 2" xfId="17772" xr:uid="{00000000-0005-0000-0000-000026460000}"/>
    <cellStyle name="Normal 4 2 3 2 4 2 3" xfId="17773" xr:uid="{00000000-0005-0000-0000-000027460000}"/>
    <cellStyle name="Normal 4 2 3 2 4 2 4" xfId="17774" xr:uid="{00000000-0005-0000-0000-000028460000}"/>
    <cellStyle name="Normal 4 2 3 2 4 3" xfId="17775" xr:uid="{00000000-0005-0000-0000-000029460000}"/>
    <cellStyle name="Normal 4 2 3 2 4 4" xfId="17776" xr:uid="{00000000-0005-0000-0000-00002A460000}"/>
    <cellStyle name="Normal 4 2 3 2 4 5" xfId="17777" xr:uid="{00000000-0005-0000-0000-00002B460000}"/>
    <cellStyle name="Normal 4 2 3 2 5" xfId="17778" xr:uid="{00000000-0005-0000-0000-00002C460000}"/>
    <cellStyle name="Normal 4 2 3 2 5 2" xfId="17779" xr:uid="{00000000-0005-0000-0000-00002D460000}"/>
    <cellStyle name="Normal 4 2 3 2 5 3" xfId="17780" xr:uid="{00000000-0005-0000-0000-00002E460000}"/>
    <cellStyle name="Normal 4 2 3 2 5 4" xfId="17781" xr:uid="{00000000-0005-0000-0000-00002F460000}"/>
    <cellStyle name="Normal 4 2 3 2 6" xfId="17782" xr:uid="{00000000-0005-0000-0000-000030460000}"/>
    <cellStyle name="Normal 4 2 3 2 7" xfId="17783" xr:uid="{00000000-0005-0000-0000-000031460000}"/>
    <cellStyle name="Normal 4 2 3 2 8" xfId="17784" xr:uid="{00000000-0005-0000-0000-000032460000}"/>
    <cellStyle name="Normal 4 2 3 3" xfId="17785" xr:uid="{00000000-0005-0000-0000-000033460000}"/>
    <cellStyle name="Normal 4 2 3 3 2" xfId="17786" xr:uid="{00000000-0005-0000-0000-000034460000}"/>
    <cellStyle name="Normal 4 2 3 3 2 2" xfId="17787" xr:uid="{00000000-0005-0000-0000-000035460000}"/>
    <cellStyle name="Normal 4 2 3 3 2 2 2" xfId="17788" xr:uid="{00000000-0005-0000-0000-000036460000}"/>
    <cellStyle name="Normal 4 2 3 3 2 2 3" xfId="17789" xr:uid="{00000000-0005-0000-0000-000037460000}"/>
    <cellStyle name="Normal 4 2 3 3 2 2 4" xfId="17790" xr:uid="{00000000-0005-0000-0000-000038460000}"/>
    <cellStyle name="Normal 4 2 3 3 2 3" xfId="17791" xr:uid="{00000000-0005-0000-0000-000039460000}"/>
    <cellStyle name="Normal 4 2 3 3 2 3 2" xfId="17792" xr:uid="{00000000-0005-0000-0000-00003A460000}"/>
    <cellStyle name="Normal 4 2 3 3 2 3 3" xfId="17793" xr:uid="{00000000-0005-0000-0000-00003B460000}"/>
    <cellStyle name="Normal 4 2 3 3 2 3 4" xfId="17794" xr:uid="{00000000-0005-0000-0000-00003C460000}"/>
    <cellStyle name="Normal 4 2 3 3 2 4" xfId="17795" xr:uid="{00000000-0005-0000-0000-00003D460000}"/>
    <cellStyle name="Normal 4 2 3 3 2 5" xfId="17796" xr:uid="{00000000-0005-0000-0000-00003E460000}"/>
    <cellStyle name="Normal 4 2 3 3 2 6" xfId="17797" xr:uid="{00000000-0005-0000-0000-00003F460000}"/>
    <cellStyle name="Normal 4 2 3 3 3" xfId="17798" xr:uid="{00000000-0005-0000-0000-000040460000}"/>
    <cellStyle name="Normal 4 2 3 3 3 2" xfId="17799" xr:uid="{00000000-0005-0000-0000-000041460000}"/>
    <cellStyle name="Normal 4 2 3 3 3 3" xfId="17800" xr:uid="{00000000-0005-0000-0000-000042460000}"/>
    <cellStyle name="Normal 4 2 3 3 3 4" xfId="17801" xr:uid="{00000000-0005-0000-0000-000043460000}"/>
    <cellStyle name="Normal 4 2 3 3 4" xfId="17802" xr:uid="{00000000-0005-0000-0000-000044460000}"/>
    <cellStyle name="Normal 4 2 3 3 4 2" xfId="17803" xr:uid="{00000000-0005-0000-0000-000045460000}"/>
    <cellStyle name="Normal 4 2 3 3 4 3" xfId="17804" xr:uid="{00000000-0005-0000-0000-000046460000}"/>
    <cellStyle name="Normal 4 2 3 3 4 4" xfId="17805" xr:uid="{00000000-0005-0000-0000-000047460000}"/>
    <cellStyle name="Normal 4 2 3 3 5" xfId="17806" xr:uid="{00000000-0005-0000-0000-000048460000}"/>
    <cellStyle name="Normal 4 2 3 3 6" xfId="17807" xr:uid="{00000000-0005-0000-0000-000049460000}"/>
    <cellStyle name="Normal 4 2 3 3 7" xfId="17808" xr:uid="{00000000-0005-0000-0000-00004A460000}"/>
    <cellStyle name="Normal 4 2 3 4" xfId="17809" xr:uid="{00000000-0005-0000-0000-00004B460000}"/>
    <cellStyle name="Normal 4 2 3 4 2" xfId="17810" xr:uid="{00000000-0005-0000-0000-00004C460000}"/>
    <cellStyle name="Normal 4 2 3 4 2 2" xfId="17811" xr:uid="{00000000-0005-0000-0000-00004D460000}"/>
    <cellStyle name="Normal 4 2 3 4 2 2 2" xfId="17812" xr:uid="{00000000-0005-0000-0000-00004E460000}"/>
    <cellStyle name="Normal 4 2 3 4 2 2 3" xfId="17813" xr:uid="{00000000-0005-0000-0000-00004F460000}"/>
    <cellStyle name="Normal 4 2 3 4 2 2 4" xfId="17814" xr:uid="{00000000-0005-0000-0000-000050460000}"/>
    <cellStyle name="Normal 4 2 3 4 2 3" xfId="17815" xr:uid="{00000000-0005-0000-0000-000051460000}"/>
    <cellStyle name="Normal 4 2 3 4 2 4" xfId="17816" xr:uid="{00000000-0005-0000-0000-000052460000}"/>
    <cellStyle name="Normal 4 2 3 4 2 5" xfId="17817" xr:uid="{00000000-0005-0000-0000-000053460000}"/>
    <cellStyle name="Normal 4 2 3 4 3" xfId="17818" xr:uid="{00000000-0005-0000-0000-000054460000}"/>
    <cellStyle name="Normal 4 2 3 4 3 2" xfId="17819" xr:uid="{00000000-0005-0000-0000-000055460000}"/>
    <cellStyle name="Normal 4 2 3 4 3 3" xfId="17820" xr:uid="{00000000-0005-0000-0000-000056460000}"/>
    <cellStyle name="Normal 4 2 3 4 3 4" xfId="17821" xr:uid="{00000000-0005-0000-0000-000057460000}"/>
    <cellStyle name="Normal 4 2 3 4 4" xfId="17822" xr:uid="{00000000-0005-0000-0000-000058460000}"/>
    <cellStyle name="Normal 4 2 3 4 5" xfId="17823" xr:uid="{00000000-0005-0000-0000-000059460000}"/>
    <cellStyle name="Normal 4 2 3 4 6" xfId="17824" xr:uid="{00000000-0005-0000-0000-00005A460000}"/>
    <cellStyle name="Normal 4 2 3 5" xfId="17825" xr:uid="{00000000-0005-0000-0000-00005B460000}"/>
    <cellStyle name="Normal 4 2 3 5 2" xfId="17826" xr:uid="{00000000-0005-0000-0000-00005C460000}"/>
    <cellStyle name="Normal 4 2 3 5 2 2" xfId="17827" xr:uid="{00000000-0005-0000-0000-00005D460000}"/>
    <cellStyle name="Normal 4 2 3 5 2 2 2" xfId="17828" xr:uid="{00000000-0005-0000-0000-00005E460000}"/>
    <cellStyle name="Normal 4 2 3 5 2 2 3" xfId="17829" xr:uid="{00000000-0005-0000-0000-00005F460000}"/>
    <cellStyle name="Normal 4 2 3 5 2 2 4" xfId="17830" xr:uid="{00000000-0005-0000-0000-000060460000}"/>
    <cellStyle name="Normal 4 2 3 5 2 3" xfId="17831" xr:uid="{00000000-0005-0000-0000-000061460000}"/>
    <cellStyle name="Normal 4 2 3 5 2 4" xfId="17832" xr:uid="{00000000-0005-0000-0000-000062460000}"/>
    <cellStyle name="Normal 4 2 3 5 2 5" xfId="17833" xr:uid="{00000000-0005-0000-0000-000063460000}"/>
    <cellStyle name="Normal 4 2 3 5 3" xfId="17834" xr:uid="{00000000-0005-0000-0000-000064460000}"/>
    <cellStyle name="Normal 4 2 3 5 3 2" xfId="17835" xr:uid="{00000000-0005-0000-0000-000065460000}"/>
    <cellStyle name="Normal 4 2 3 5 3 3" xfId="17836" xr:uid="{00000000-0005-0000-0000-000066460000}"/>
    <cellStyle name="Normal 4 2 3 5 3 4" xfId="17837" xr:uid="{00000000-0005-0000-0000-000067460000}"/>
    <cellStyle name="Normal 4 2 3 5 4" xfId="17838" xr:uid="{00000000-0005-0000-0000-000068460000}"/>
    <cellStyle name="Normal 4 2 3 5 4 2" xfId="17839" xr:uid="{00000000-0005-0000-0000-000069460000}"/>
    <cellStyle name="Normal 4 2 3 5 4 3" xfId="17840" xr:uid="{00000000-0005-0000-0000-00006A460000}"/>
    <cellStyle name="Normal 4 2 3 5 4 4" xfId="17841" xr:uid="{00000000-0005-0000-0000-00006B460000}"/>
    <cellStyle name="Normal 4 2 3 5 5" xfId="17842" xr:uid="{00000000-0005-0000-0000-00006C460000}"/>
    <cellStyle name="Normal 4 2 3 5 6" xfId="17843" xr:uid="{00000000-0005-0000-0000-00006D460000}"/>
    <cellStyle name="Normal 4 2 3 5 7" xfId="17844" xr:uid="{00000000-0005-0000-0000-00006E460000}"/>
    <cellStyle name="Normal 4 2 3 6" xfId="17845" xr:uid="{00000000-0005-0000-0000-00006F460000}"/>
    <cellStyle name="Normal 4 2 3 6 2" xfId="17846" xr:uid="{00000000-0005-0000-0000-000070460000}"/>
    <cellStyle name="Normal 4 2 3 6 2 2" xfId="17847" xr:uid="{00000000-0005-0000-0000-000071460000}"/>
    <cellStyle name="Normal 4 2 3 6 2 3" xfId="17848" xr:uid="{00000000-0005-0000-0000-000072460000}"/>
    <cellStyle name="Normal 4 2 3 6 2 4" xfId="17849" xr:uid="{00000000-0005-0000-0000-000073460000}"/>
    <cellStyle name="Normal 4 2 3 6 3" xfId="17850" xr:uid="{00000000-0005-0000-0000-000074460000}"/>
    <cellStyle name="Normal 4 2 3 6 4" xfId="17851" xr:uid="{00000000-0005-0000-0000-000075460000}"/>
    <cellStyle name="Normal 4 2 3 6 5" xfId="17852" xr:uid="{00000000-0005-0000-0000-000076460000}"/>
    <cellStyle name="Normal 4 2 3 7" xfId="17853" xr:uid="{00000000-0005-0000-0000-000077460000}"/>
    <cellStyle name="Normal 4 2 3 7 2" xfId="17854" xr:uid="{00000000-0005-0000-0000-000078460000}"/>
    <cellStyle name="Normal 4 2 3 7 3" xfId="17855" xr:uid="{00000000-0005-0000-0000-000079460000}"/>
    <cellStyle name="Normal 4 2 3 7 4" xfId="17856" xr:uid="{00000000-0005-0000-0000-00007A460000}"/>
    <cellStyle name="Normal 4 2 3 8" xfId="17857" xr:uid="{00000000-0005-0000-0000-00007B460000}"/>
    <cellStyle name="Normal 4 2 3 9" xfId="17858" xr:uid="{00000000-0005-0000-0000-00007C460000}"/>
    <cellStyle name="Normal 4 2 4" xfId="17859" xr:uid="{00000000-0005-0000-0000-00007D460000}"/>
    <cellStyle name="Normal 4 2 4 10" xfId="17860" xr:uid="{00000000-0005-0000-0000-00007E460000}"/>
    <cellStyle name="Normal 4 2 4 2" xfId="17861" xr:uid="{00000000-0005-0000-0000-00007F460000}"/>
    <cellStyle name="Normal 4 2 4 2 2" xfId="17862" xr:uid="{00000000-0005-0000-0000-000080460000}"/>
    <cellStyle name="Normal 4 2 4 2 2 2" xfId="17863" xr:uid="{00000000-0005-0000-0000-000081460000}"/>
    <cellStyle name="Normal 4 2 4 2 2 2 2" xfId="17864" xr:uid="{00000000-0005-0000-0000-000082460000}"/>
    <cellStyle name="Normal 4 2 4 2 2 2 2 2" xfId="17865" xr:uid="{00000000-0005-0000-0000-000083460000}"/>
    <cellStyle name="Normal 4 2 4 2 2 2 2 3" xfId="17866" xr:uid="{00000000-0005-0000-0000-000084460000}"/>
    <cellStyle name="Normal 4 2 4 2 2 2 2 4" xfId="17867" xr:uid="{00000000-0005-0000-0000-000085460000}"/>
    <cellStyle name="Normal 4 2 4 2 2 2 3" xfId="17868" xr:uid="{00000000-0005-0000-0000-000086460000}"/>
    <cellStyle name="Normal 4 2 4 2 2 2 4" xfId="17869" xr:uid="{00000000-0005-0000-0000-000087460000}"/>
    <cellStyle name="Normal 4 2 4 2 2 2 5" xfId="17870" xr:uid="{00000000-0005-0000-0000-000088460000}"/>
    <cellStyle name="Normal 4 2 4 2 2 3" xfId="17871" xr:uid="{00000000-0005-0000-0000-000089460000}"/>
    <cellStyle name="Normal 4 2 4 2 2 3 2" xfId="17872" xr:uid="{00000000-0005-0000-0000-00008A460000}"/>
    <cellStyle name="Normal 4 2 4 2 2 3 3" xfId="17873" xr:uid="{00000000-0005-0000-0000-00008B460000}"/>
    <cellStyle name="Normal 4 2 4 2 2 3 4" xfId="17874" xr:uid="{00000000-0005-0000-0000-00008C460000}"/>
    <cellStyle name="Normal 4 2 4 2 2 4" xfId="17875" xr:uid="{00000000-0005-0000-0000-00008D460000}"/>
    <cellStyle name="Normal 4 2 4 2 2 5" xfId="17876" xr:uid="{00000000-0005-0000-0000-00008E460000}"/>
    <cellStyle name="Normal 4 2 4 2 2 6" xfId="17877" xr:uid="{00000000-0005-0000-0000-00008F460000}"/>
    <cellStyle name="Normal 4 2 4 2 3" xfId="17878" xr:uid="{00000000-0005-0000-0000-000090460000}"/>
    <cellStyle name="Normal 4 2 4 2 3 2" xfId="17879" xr:uid="{00000000-0005-0000-0000-000091460000}"/>
    <cellStyle name="Normal 4 2 4 2 3 2 2" xfId="17880" xr:uid="{00000000-0005-0000-0000-000092460000}"/>
    <cellStyle name="Normal 4 2 4 2 3 2 2 2" xfId="17881" xr:uid="{00000000-0005-0000-0000-000093460000}"/>
    <cellStyle name="Normal 4 2 4 2 3 2 2 3" xfId="17882" xr:uid="{00000000-0005-0000-0000-000094460000}"/>
    <cellStyle name="Normal 4 2 4 2 3 2 2 4" xfId="17883" xr:uid="{00000000-0005-0000-0000-000095460000}"/>
    <cellStyle name="Normal 4 2 4 2 3 2 3" xfId="17884" xr:uid="{00000000-0005-0000-0000-000096460000}"/>
    <cellStyle name="Normal 4 2 4 2 3 2 4" xfId="17885" xr:uid="{00000000-0005-0000-0000-000097460000}"/>
    <cellStyle name="Normal 4 2 4 2 3 2 5" xfId="17886" xr:uid="{00000000-0005-0000-0000-000098460000}"/>
    <cellStyle name="Normal 4 2 4 2 3 3" xfId="17887" xr:uid="{00000000-0005-0000-0000-000099460000}"/>
    <cellStyle name="Normal 4 2 4 2 3 3 2" xfId="17888" xr:uid="{00000000-0005-0000-0000-00009A460000}"/>
    <cellStyle name="Normal 4 2 4 2 3 3 3" xfId="17889" xr:uid="{00000000-0005-0000-0000-00009B460000}"/>
    <cellStyle name="Normal 4 2 4 2 3 3 4" xfId="17890" xr:uid="{00000000-0005-0000-0000-00009C460000}"/>
    <cellStyle name="Normal 4 2 4 2 3 4" xfId="17891" xr:uid="{00000000-0005-0000-0000-00009D460000}"/>
    <cellStyle name="Normal 4 2 4 2 3 5" xfId="17892" xr:uid="{00000000-0005-0000-0000-00009E460000}"/>
    <cellStyle name="Normal 4 2 4 2 3 6" xfId="17893" xr:uid="{00000000-0005-0000-0000-00009F460000}"/>
    <cellStyle name="Normal 4 2 4 2 4" xfId="17894" xr:uid="{00000000-0005-0000-0000-0000A0460000}"/>
    <cellStyle name="Normal 4 2 4 2 4 2" xfId="17895" xr:uid="{00000000-0005-0000-0000-0000A1460000}"/>
    <cellStyle name="Normal 4 2 4 2 4 2 2" xfId="17896" xr:uid="{00000000-0005-0000-0000-0000A2460000}"/>
    <cellStyle name="Normal 4 2 4 2 4 2 3" xfId="17897" xr:uid="{00000000-0005-0000-0000-0000A3460000}"/>
    <cellStyle name="Normal 4 2 4 2 4 2 4" xfId="17898" xr:uid="{00000000-0005-0000-0000-0000A4460000}"/>
    <cellStyle name="Normal 4 2 4 2 4 3" xfId="17899" xr:uid="{00000000-0005-0000-0000-0000A5460000}"/>
    <cellStyle name="Normal 4 2 4 2 4 4" xfId="17900" xr:uid="{00000000-0005-0000-0000-0000A6460000}"/>
    <cellStyle name="Normal 4 2 4 2 4 5" xfId="17901" xr:uid="{00000000-0005-0000-0000-0000A7460000}"/>
    <cellStyle name="Normal 4 2 4 2 5" xfId="17902" xr:uid="{00000000-0005-0000-0000-0000A8460000}"/>
    <cellStyle name="Normal 4 2 4 2 5 2" xfId="17903" xr:uid="{00000000-0005-0000-0000-0000A9460000}"/>
    <cellStyle name="Normal 4 2 4 2 5 3" xfId="17904" xr:uid="{00000000-0005-0000-0000-0000AA460000}"/>
    <cellStyle name="Normal 4 2 4 2 5 4" xfId="17905" xr:uid="{00000000-0005-0000-0000-0000AB460000}"/>
    <cellStyle name="Normal 4 2 4 2 6" xfId="17906" xr:uid="{00000000-0005-0000-0000-0000AC460000}"/>
    <cellStyle name="Normal 4 2 4 2 7" xfId="17907" xr:uid="{00000000-0005-0000-0000-0000AD460000}"/>
    <cellStyle name="Normal 4 2 4 2 8" xfId="17908" xr:uid="{00000000-0005-0000-0000-0000AE460000}"/>
    <cellStyle name="Normal 4 2 4 3" xfId="17909" xr:uid="{00000000-0005-0000-0000-0000AF460000}"/>
    <cellStyle name="Normal 4 2 4 3 2" xfId="17910" xr:uid="{00000000-0005-0000-0000-0000B0460000}"/>
    <cellStyle name="Normal 4 2 4 3 2 2" xfId="17911" xr:uid="{00000000-0005-0000-0000-0000B1460000}"/>
    <cellStyle name="Normal 4 2 4 3 2 2 2" xfId="17912" xr:uid="{00000000-0005-0000-0000-0000B2460000}"/>
    <cellStyle name="Normal 4 2 4 3 2 2 3" xfId="17913" xr:uid="{00000000-0005-0000-0000-0000B3460000}"/>
    <cellStyle name="Normal 4 2 4 3 2 2 4" xfId="17914" xr:uid="{00000000-0005-0000-0000-0000B4460000}"/>
    <cellStyle name="Normal 4 2 4 3 2 3" xfId="17915" xr:uid="{00000000-0005-0000-0000-0000B5460000}"/>
    <cellStyle name="Normal 4 2 4 3 2 4" xfId="17916" xr:uid="{00000000-0005-0000-0000-0000B6460000}"/>
    <cellStyle name="Normal 4 2 4 3 2 5" xfId="17917" xr:uid="{00000000-0005-0000-0000-0000B7460000}"/>
    <cellStyle name="Normal 4 2 4 3 3" xfId="17918" xr:uid="{00000000-0005-0000-0000-0000B8460000}"/>
    <cellStyle name="Normal 4 2 4 3 3 2" xfId="17919" xr:uid="{00000000-0005-0000-0000-0000B9460000}"/>
    <cellStyle name="Normal 4 2 4 3 3 3" xfId="17920" xr:uid="{00000000-0005-0000-0000-0000BA460000}"/>
    <cellStyle name="Normal 4 2 4 3 3 4" xfId="17921" xr:uid="{00000000-0005-0000-0000-0000BB460000}"/>
    <cellStyle name="Normal 4 2 4 3 4" xfId="17922" xr:uid="{00000000-0005-0000-0000-0000BC460000}"/>
    <cellStyle name="Normal 4 2 4 3 5" xfId="17923" xr:uid="{00000000-0005-0000-0000-0000BD460000}"/>
    <cellStyle name="Normal 4 2 4 3 6" xfId="17924" xr:uid="{00000000-0005-0000-0000-0000BE460000}"/>
    <cellStyle name="Normal 4 2 4 4" xfId="17925" xr:uid="{00000000-0005-0000-0000-0000BF460000}"/>
    <cellStyle name="Normal 4 2 4 4 2" xfId="17926" xr:uid="{00000000-0005-0000-0000-0000C0460000}"/>
    <cellStyle name="Normal 4 2 4 4 2 2" xfId="17927" xr:uid="{00000000-0005-0000-0000-0000C1460000}"/>
    <cellStyle name="Normal 4 2 4 4 2 2 2" xfId="17928" xr:uid="{00000000-0005-0000-0000-0000C2460000}"/>
    <cellStyle name="Normal 4 2 4 4 2 2 3" xfId="17929" xr:uid="{00000000-0005-0000-0000-0000C3460000}"/>
    <cellStyle name="Normal 4 2 4 4 2 2 4" xfId="17930" xr:uid="{00000000-0005-0000-0000-0000C4460000}"/>
    <cellStyle name="Normal 4 2 4 4 2 3" xfId="17931" xr:uid="{00000000-0005-0000-0000-0000C5460000}"/>
    <cellStyle name="Normal 4 2 4 4 2 4" xfId="17932" xr:uid="{00000000-0005-0000-0000-0000C6460000}"/>
    <cellStyle name="Normal 4 2 4 4 2 5" xfId="17933" xr:uid="{00000000-0005-0000-0000-0000C7460000}"/>
    <cellStyle name="Normal 4 2 4 4 3" xfId="17934" xr:uid="{00000000-0005-0000-0000-0000C8460000}"/>
    <cellStyle name="Normal 4 2 4 4 3 2" xfId="17935" xr:uid="{00000000-0005-0000-0000-0000C9460000}"/>
    <cellStyle name="Normal 4 2 4 4 3 3" xfId="17936" xr:uid="{00000000-0005-0000-0000-0000CA460000}"/>
    <cellStyle name="Normal 4 2 4 4 3 4" xfId="17937" xr:uid="{00000000-0005-0000-0000-0000CB460000}"/>
    <cellStyle name="Normal 4 2 4 4 4" xfId="17938" xr:uid="{00000000-0005-0000-0000-0000CC460000}"/>
    <cellStyle name="Normal 4 2 4 4 5" xfId="17939" xr:uid="{00000000-0005-0000-0000-0000CD460000}"/>
    <cellStyle name="Normal 4 2 4 4 6" xfId="17940" xr:uid="{00000000-0005-0000-0000-0000CE460000}"/>
    <cellStyle name="Normal 4 2 4 5" xfId="17941" xr:uid="{00000000-0005-0000-0000-0000CF460000}"/>
    <cellStyle name="Normal 4 2 4 5 2" xfId="17942" xr:uid="{00000000-0005-0000-0000-0000D0460000}"/>
    <cellStyle name="Normal 4 2 4 5 2 2" xfId="17943" xr:uid="{00000000-0005-0000-0000-0000D1460000}"/>
    <cellStyle name="Normal 4 2 4 5 2 2 2" xfId="17944" xr:uid="{00000000-0005-0000-0000-0000D2460000}"/>
    <cellStyle name="Normal 4 2 4 5 2 2 3" xfId="17945" xr:uid="{00000000-0005-0000-0000-0000D3460000}"/>
    <cellStyle name="Normal 4 2 4 5 2 2 4" xfId="17946" xr:uid="{00000000-0005-0000-0000-0000D4460000}"/>
    <cellStyle name="Normal 4 2 4 5 2 3" xfId="17947" xr:uid="{00000000-0005-0000-0000-0000D5460000}"/>
    <cellStyle name="Normal 4 2 4 5 2 4" xfId="17948" xr:uid="{00000000-0005-0000-0000-0000D6460000}"/>
    <cellStyle name="Normal 4 2 4 5 2 5" xfId="17949" xr:uid="{00000000-0005-0000-0000-0000D7460000}"/>
    <cellStyle name="Normal 4 2 4 5 3" xfId="17950" xr:uid="{00000000-0005-0000-0000-0000D8460000}"/>
    <cellStyle name="Normal 4 2 4 5 3 2" xfId="17951" xr:uid="{00000000-0005-0000-0000-0000D9460000}"/>
    <cellStyle name="Normal 4 2 4 5 3 3" xfId="17952" xr:uid="{00000000-0005-0000-0000-0000DA460000}"/>
    <cellStyle name="Normal 4 2 4 5 3 4" xfId="17953" xr:uid="{00000000-0005-0000-0000-0000DB460000}"/>
    <cellStyle name="Normal 4 2 4 5 4" xfId="17954" xr:uid="{00000000-0005-0000-0000-0000DC460000}"/>
    <cellStyle name="Normal 4 2 4 5 5" xfId="17955" xr:uid="{00000000-0005-0000-0000-0000DD460000}"/>
    <cellStyle name="Normal 4 2 4 5 6" xfId="17956" xr:uid="{00000000-0005-0000-0000-0000DE460000}"/>
    <cellStyle name="Normal 4 2 4 6" xfId="17957" xr:uid="{00000000-0005-0000-0000-0000DF460000}"/>
    <cellStyle name="Normal 4 2 4 6 2" xfId="17958" xr:uid="{00000000-0005-0000-0000-0000E0460000}"/>
    <cellStyle name="Normal 4 2 4 6 2 2" xfId="17959" xr:uid="{00000000-0005-0000-0000-0000E1460000}"/>
    <cellStyle name="Normal 4 2 4 6 2 3" xfId="17960" xr:uid="{00000000-0005-0000-0000-0000E2460000}"/>
    <cellStyle name="Normal 4 2 4 6 2 4" xfId="17961" xr:uid="{00000000-0005-0000-0000-0000E3460000}"/>
    <cellStyle name="Normal 4 2 4 6 3" xfId="17962" xr:uid="{00000000-0005-0000-0000-0000E4460000}"/>
    <cellStyle name="Normal 4 2 4 6 4" xfId="17963" xr:uid="{00000000-0005-0000-0000-0000E5460000}"/>
    <cellStyle name="Normal 4 2 4 6 5" xfId="17964" xr:uid="{00000000-0005-0000-0000-0000E6460000}"/>
    <cellStyle name="Normal 4 2 4 7" xfId="17965" xr:uid="{00000000-0005-0000-0000-0000E7460000}"/>
    <cellStyle name="Normal 4 2 4 7 2" xfId="17966" xr:uid="{00000000-0005-0000-0000-0000E8460000}"/>
    <cellStyle name="Normal 4 2 4 7 3" xfId="17967" xr:uid="{00000000-0005-0000-0000-0000E9460000}"/>
    <cellStyle name="Normal 4 2 4 7 4" xfId="17968" xr:uid="{00000000-0005-0000-0000-0000EA460000}"/>
    <cellStyle name="Normal 4 2 4 8" xfId="17969" xr:uid="{00000000-0005-0000-0000-0000EB460000}"/>
    <cellStyle name="Normal 4 2 4 9" xfId="17970" xr:uid="{00000000-0005-0000-0000-0000EC460000}"/>
    <cellStyle name="Normal 4 2 5" xfId="17971" xr:uid="{00000000-0005-0000-0000-0000ED460000}"/>
    <cellStyle name="Normal 4 2 5 2" xfId="17972" xr:uid="{00000000-0005-0000-0000-0000EE460000}"/>
    <cellStyle name="Normal 4 2 5 2 2" xfId="17973" xr:uid="{00000000-0005-0000-0000-0000EF460000}"/>
    <cellStyle name="Normal 4 2 5 2 2 2" xfId="17974" xr:uid="{00000000-0005-0000-0000-0000F0460000}"/>
    <cellStyle name="Normal 4 2 5 2 2 2 2" xfId="17975" xr:uid="{00000000-0005-0000-0000-0000F1460000}"/>
    <cellStyle name="Normal 4 2 5 2 2 2 2 2" xfId="17976" xr:uid="{00000000-0005-0000-0000-0000F2460000}"/>
    <cellStyle name="Normal 4 2 5 2 2 2 2 3" xfId="17977" xr:uid="{00000000-0005-0000-0000-0000F3460000}"/>
    <cellStyle name="Normal 4 2 5 2 2 2 2 4" xfId="17978" xr:uid="{00000000-0005-0000-0000-0000F4460000}"/>
    <cellStyle name="Normal 4 2 5 2 2 2 3" xfId="17979" xr:uid="{00000000-0005-0000-0000-0000F5460000}"/>
    <cellStyle name="Normal 4 2 5 2 2 2 4" xfId="17980" xr:uid="{00000000-0005-0000-0000-0000F6460000}"/>
    <cellStyle name="Normal 4 2 5 2 2 2 5" xfId="17981" xr:uid="{00000000-0005-0000-0000-0000F7460000}"/>
    <cellStyle name="Normal 4 2 5 2 2 3" xfId="17982" xr:uid="{00000000-0005-0000-0000-0000F8460000}"/>
    <cellStyle name="Normal 4 2 5 2 2 3 2" xfId="17983" xr:uid="{00000000-0005-0000-0000-0000F9460000}"/>
    <cellStyle name="Normal 4 2 5 2 2 3 3" xfId="17984" xr:uid="{00000000-0005-0000-0000-0000FA460000}"/>
    <cellStyle name="Normal 4 2 5 2 2 3 4" xfId="17985" xr:uid="{00000000-0005-0000-0000-0000FB460000}"/>
    <cellStyle name="Normal 4 2 5 2 2 4" xfId="17986" xr:uid="{00000000-0005-0000-0000-0000FC460000}"/>
    <cellStyle name="Normal 4 2 5 2 2 5" xfId="17987" xr:uid="{00000000-0005-0000-0000-0000FD460000}"/>
    <cellStyle name="Normal 4 2 5 2 2 6" xfId="17988" xr:uid="{00000000-0005-0000-0000-0000FE460000}"/>
    <cellStyle name="Normal 4 2 5 2 3" xfId="17989" xr:uid="{00000000-0005-0000-0000-0000FF460000}"/>
    <cellStyle name="Normal 4 2 5 2 3 2" xfId="17990" xr:uid="{00000000-0005-0000-0000-000000470000}"/>
    <cellStyle name="Normal 4 2 5 2 3 2 2" xfId="17991" xr:uid="{00000000-0005-0000-0000-000001470000}"/>
    <cellStyle name="Normal 4 2 5 2 3 2 2 2" xfId="17992" xr:uid="{00000000-0005-0000-0000-000002470000}"/>
    <cellStyle name="Normal 4 2 5 2 3 2 2 3" xfId="17993" xr:uid="{00000000-0005-0000-0000-000003470000}"/>
    <cellStyle name="Normal 4 2 5 2 3 2 2 4" xfId="17994" xr:uid="{00000000-0005-0000-0000-000004470000}"/>
    <cellStyle name="Normal 4 2 5 2 3 2 3" xfId="17995" xr:uid="{00000000-0005-0000-0000-000005470000}"/>
    <cellStyle name="Normal 4 2 5 2 3 2 4" xfId="17996" xr:uid="{00000000-0005-0000-0000-000006470000}"/>
    <cellStyle name="Normal 4 2 5 2 3 2 5" xfId="17997" xr:uid="{00000000-0005-0000-0000-000007470000}"/>
    <cellStyle name="Normal 4 2 5 2 3 3" xfId="17998" xr:uid="{00000000-0005-0000-0000-000008470000}"/>
    <cellStyle name="Normal 4 2 5 2 3 3 2" xfId="17999" xr:uid="{00000000-0005-0000-0000-000009470000}"/>
    <cellStyle name="Normal 4 2 5 2 3 3 3" xfId="18000" xr:uid="{00000000-0005-0000-0000-00000A470000}"/>
    <cellStyle name="Normal 4 2 5 2 3 3 4" xfId="18001" xr:uid="{00000000-0005-0000-0000-00000B470000}"/>
    <cellStyle name="Normal 4 2 5 2 3 4" xfId="18002" xr:uid="{00000000-0005-0000-0000-00000C470000}"/>
    <cellStyle name="Normal 4 2 5 2 3 5" xfId="18003" xr:uid="{00000000-0005-0000-0000-00000D470000}"/>
    <cellStyle name="Normal 4 2 5 2 3 6" xfId="18004" xr:uid="{00000000-0005-0000-0000-00000E470000}"/>
    <cellStyle name="Normal 4 2 5 2 4" xfId="18005" xr:uid="{00000000-0005-0000-0000-00000F470000}"/>
    <cellStyle name="Normal 4 2 5 2 4 2" xfId="18006" xr:uid="{00000000-0005-0000-0000-000010470000}"/>
    <cellStyle name="Normal 4 2 5 2 4 2 2" xfId="18007" xr:uid="{00000000-0005-0000-0000-000011470000}"/>
    <cellStyle name="Normal 4 2 5 2 4 2 3" xfId="18008" xr:uid="{00000000-0005-0000-0000-000012470000}"/>
    <cellStyle name="Normal 4 2 5 2 4 2 4" xfId="18009" xr:uid="{00000000-0005-0000-0000-000013470000}"/>
    <cellStyle name="Normal 4 2 5 2 4 3" xfId="18010" xr:uid="{00000000-0005-0000-0000-000014470000}"/>
    <cellStyle name="Normal 4 2 5 2 4 4" xfId="18011" xr:uid="{00000000-0005-0000-0000-000015470000}"/>
    <cellStyle name="Normal 4 2 5 2 4 5" xfId="18012" xr:uid="{00000000-0005-0000-0000-000016470000}"/>
    <cellStyle name="Normal 4 2 5 2 5" xfId="18013" xr:uid="{00000000-0005-0000-0000-000017470000}"/>
    <cellStyle name="Normal 4 2 5 2 5 2" xfId="18014" xr:uid="{00000000-0005-0000-0000-000018470000}"/>
    <cellStyle name="Normal 4 2 5 2 5 3" xfId="18015" xr:uid="{00000000-0005-0000-0000-000019470000}"/>
    <cellStyle name="Normal 4 2 5 2 5 4" xfId="18016" xr:uid="{00000000-0005-0000-0000-00001A470000}"/>
    <cellStyle name="Normal 4 2 5 2 6" xfId="18017" xr:uid="{00000000-0005-0000-0000-00001B470000}"/>
    <cellStyle name="Normal 4 2 5 2 7" xfId="18018" xr:uid="{00000000-0005-0000-0000-00001C470000}"/>
    <cellStyle name="Normal 4 2 5 2 8" xfId="18019" xr:uid="{00000000-0005-0000-0000-00001D470000}"/>
    <cellStyle name="Normal 4 2 5 3" xfId="18020" xr:uid="{00000000-0005-0000-0000-00001E470000}"/>
    <cellStyle name="Normal 4 2 5 3 2" xfId="18021" xr:uid="{00000000-0005-0000-0000-00001F470000}"/>
    <cellStyle name="Normal 4 2 5 3 2 2" xfId="18022" xr:uid="{00000000-0005-0000-0000-000020470000}"/>
    <cellStyle name="Normal 4 2 5 3 2 2 2" xfId="18023" xr:uid="{00000000-0005-0000-0000-000021470000}"/>
    <cellStyle name="Normal 4 2 5 3 2 2 3" xfId="18024" xr:uid="{00000000-0005-0000-0000-000022470000}"/>
    <cellStyle name="Normal 4 2 5 3 2 2 4" xfId="18025" xr:uid="{00000000-0005-0000-0000-000023470000}"/>
    <cellStyle name="Normal 4 2 5 3 2 3" xfId="18026" xr:uid="{00000000-0005-0000-0000-000024470000}"/>
    <cellStyle name="Normal 4 2 5 3 2 4" xfId="18027" xr:uid="{00000000-0005-0000-0000-000025470000}"/>
    <cellStyle name="Normal 4 2 5 3 2 5" xfId="18028" xr:uid="{00000000-0005-0000-0000-000026470000}"/>
    <cellStyle name="Normal 4 2 5 3 3" xfId="18029" xr:uid="{00000000-0005-0000-0000-000027470000}"/>
    <cellStyle name="Normal 4 2 5 3 3 2" xfId="18030" xr:uid="{00000000-0005-0000-0000-000028470000}"/>
    <cellStyle name="Normal 4 2 5 3 3 3" xfId="18031" xr:uid="{00000000-0005-0000-0000-000029470000}"/>
    <cellStyle name="Normal 4 2 5 3 3 4" xfId="18032" xr:uid="{00000000-0005-0000-0000-00002A470000}"/>
    <cellStyle name="Normal 4 2 5 3 4" xfId="18033" xr:uid="{00000000-0005-0000-0000-00002B470000}"/>
    <cellStyle name="Normal 4 2 5 3 5" xfId="18034" xr:uid="{00000000-0005-0000-0000-00002C470000}"/>
    <cellStyle name="Normal 4 2 5 3 6" xfId="18035" xr:uid="{00000000-0005-0000-0000-00002D470000}"/>
    <cellStyle name="Normal 4 2 5 4" xfId="18036" xr:uid="{00000000-0005-0000-0000-00002E470000}"/>
    <cellStyle name="Normal 4 2 5 4 2" xfId="18037" xr:uid="{00000000-0005-0000-0000-00002F470000}"/>
    <cellStyle name="Normal 4 2 5 4 2 2" xfId="18038" xr:uid="{00000000-0005-0000-0000-000030470000}"/>
    <cellStyle name="Normal 4 2 5 4 2 2 2" xfId="18039" xr:uid="{00000000-0005-0000-0000-000031470000}"/>
    <cellStyle name="Normal 4 2 5 4 2 2 3" xfId="18040" xr:uid="{00000000-0005-0000-0000-000032470000}"/>
    <cellStyle name="Normal 4 2 5 4 2 2 4" xfId="18041" xr:uid="{00000000-0005-0000-0000-000033470000}"/>
    <cellStyle name="Normal 4 2 5 4 2 3" xfId="18042" xr:uid="{00000000-0005-0000-0000-000034470000}"/>
    <cellStyle name="Normal 4 2 5 4 2 4" xfId="18043" xr:uid="{00000000-0005-0000-0000-000035470000}"/>
    <cellStyle name="Normal 4 2 5 4 2 5" xfId="18044" xr:uid="{00000000-0005-0000-0000-000036470000}"/>
    <cellStyle name="Normal 4 2 5 4 3" xfId="18045" xr:uid="{00000000-0005-0000-0000-000037470000}"/>
    <cellStyle name="Normal 4 2 5 4 3 2" xfId="18046" xr:uid="{00000000-0005-0000-0000-000038470000}"/>
    <cellStyle name="Normal 4 2 5 4 3 3" xfId="18047" xr:uid="{00000000-0005-0000-0000-000039470000}"/>
    <cellStyle name="Normal 4 2 5 4 3 4" xfId="18048" xr:uid="{00000000-0005-0000-0000-00003A470000}"/>
    <cellStyle name="Normal 4 2 5 4 4" xfId="18049" xr:uid="{00000000-0005-0000-0000-00003B470000}"/>
    <cellStyle name="Normal 4 2 5 4 5" xfId="18050" xr:uid="{00000000-0005-0000-0000-00003C470000}"/>
    <cellStyle name="Normal 4 2 5 4 6" xfId="18051" xr:uid="{00000000-0005-0000-0000-00003D470000}"/>
    <cellStyle name="Normal 4 2 5 5" xfId="18052" xr:uid="{00000000-0005-0000-0000-00003E470000}"/>
    <cellStyle name="Normal 4 2 5 5 2" xfId="18053" xr:uid="{00000000-0005-0000-0000-00003F470000}"/>
    <cellStyle name="Normal 4 2 5 5 2 2" xfId="18054" xr:uid="{00000000-0005-0000-0000-000040470000}"/>
    <cellStyle name="Normal 4 2 5 5 2 3" xfId="18055" xr:uid="{00000000-0005-0000-0000-000041470000}"/>
    <cellStyle name="Normal 4 2 5 5 2 4" xfId="18056" xr:uid="{00000000-0005-0000-0000-000042470000}"/>
    <cellStyle name="Normal 4 2 5 5 3" xfId="18057" xr:uid="{00000000-0005-0000-0000-000043470000}"/>
    <cellStyle name="Normal 4 2 5 5 4" xfId="18058" xr:uid="{00000000-0005-0000-0000-000044470000}"/>
    <cellStyle name="Normal 4 2 5 5 5" xfId="18059" xr:uid="{00000000-0005-0000-0000-000045470000}"/>
    <cellStyle name="Normal 4 2 5 6" xfId="18060" xr:uid="{00000000-0005-0000-0000-000046470000}"/>
    <cellStyle name="Normal 4 2 5 6 2" xfId="18061" xr:uid="{00000000-0005-0000-0000-000047470000}"/>
    <cellStyle name="Normal 4 2 5 6 3" xfId="18062" xr:uid="{00000000-0005-0000-0000-000048470000}"/>
    <cellStyle name="Normal 4 2 5 6 4" xfId="18063" xr:uid="{00000000-0005-0000-0000-000049470000}"/>
    <cellStyle name="Normal 4 2 5 7" xfId="18064" xr:uid="{00000000-0005-0000-0000-00004A470000}"/>
    <cellStyle name="Normal 4 2 5 8" xfId="18065" xr:uid="{00000000-0005-0000-0000-00004B470000}"/>
    <cellStyle name="Normal 4 2 5 9" xfId="18066" xr:uid="{00000000-0005-0000-0000-00004C470000}"/>
    <cellStyle name="Normal 4 2 6" xfId="18067" xr:uid="{00000000-0005-0000-0000-00004D470000}"/>
    <cellStyle name="Normal 4 2 6 2" xfId="18068" xr:uid="{00000000-0005-0000-0000-00004E470000}"/>
    <cellStyle name="Normal 4 2 6 2 2" xfId="18069" xr:uid="{00000000-0005-0000-0000-00004F470000}"/>
    <cellStyle name="Normal 4 2 6 2 2 2" xfId="18070" xr:uid="{00000000-0005-0000-0000-000050470000}"/>
    <cellStyle name="Normal 4 2 6 2 2 2 2" xfId="18071" xr:uid="{00000000-0005-0000-0000-000051470000}"/>
    <cellStyle name="Normal 4 2 6 2 2 2 3" xfId="18072" xr:uid="{00000000-0005-0000-0000-000052470000}"/>
    <cellStyle name="Normal 4 2 6 2 2 2 4" xfId="18073" xr:uid="{00000000-0005-0000-0000-000053470000}"/>
    <cellStyle name="Normal 4 2 6 2 2 3" xfId="18074" xr:uid="{00000000-0005-0000-0000-000054470000}"/>
    <cellStyle name="Normal 4 2 6 2 2 4" xfId="18075" xr:uid="{00000000-0005-0000-0000-000055470000}"/>
    <cellStyle name="Normal 4 2 6 2 2 5" xfId="18076" xr:uid="{00000000-0005-0000-0000-000056470000}"/>
    <cellStyle name="Normal 4 2 6 2 3" xfId="18077" xr:uid="{00000000-0005-0000-0000-000057470000}"/>
    <cellStyle name="Normal 4 2 6 2 3 2" xfId="18078" xr:uid="{00000000-0005-0000-0000-000058470000}"/>
    <cellStyle name="Normal 4 2 6 2 3 3" xfId="18079" xr:uid="{00000000-0005-0000-0000-000059470000}"/>
    <cellStyle name="Normal 4 2 6 2 3 4" xfId="18080" xr:uid="{00000000-0005-0000-0000-00005A470000}"/>
    <cellStyle name="Normal 4 2 6 2 4" xfId="18081" xr:uid="{00000000-0005-0000-0000-00005B470000}"/>
    <cellStyle name="Normal 4 2 6 2 5" xfId="18082" xr:uid="{00000000-0005-0000-0000-00005C470000}"/>
    <cellStyle name="Normal 4 2 6 2 6" xfId="18083" xr:uid="{00000000-0005-0000-0000-00005D470000}"/>
    <cellStyle name="Normal 4 2 6 3" xfId="18084" xr:uid="{00000000-0005-0000-0000-00005E470000}"/>
    <cellStyle name="Normal 4 2 6 3 2" xfId="18085" xr:uid="{00000000-0005-0000-0000-00005F470000}"/>
    <cellStyle name="Normal 4 2 6 3 2 2" xfId="18086" xr:uid="{00000000-0005-0000-0000-000060470000}"/>
    <cellStyle name="Normal 4 2 6 3 2 2 2" xfId="18087" xr:uid="{00000000-0005-0000-0000-000061470000}"/>
    <cellStyle name="Normal 4 2 6 3 2 2 3" xfId="18088" xr:uid="{00000000-0005-0000-0000-000062470000}"/>
    <cellStyle name="Normal 4 2 6 3 2 2 4" xfId="18089" xr:uid="{00000000-0005-0000-0000-000063470000}"/>
    <cellStyle name="Normal 4 2 6 3 2 3" xfId="18090" xr:uid="{00000000-0005-0000-0000-000064470000}"/>
    <cellStyle name="Normal 4 2 6 3 2 4" xfId="18091" xr:uid="{00000000-0005-0000-0000-000065470000}"/>
    <cellStyle name="Normal 4 2 6 3 2 5" xfId="18092" xr:uid="{00000000-0005-0000-0000-000066470000}"/>
    <cellStyle name="Normal 4 2 6 3 3" xfId="18093" xr:uid="{00000000-0005-0000-0000-000067470000}"/>
    <cellStyle name="Normal 4 2 6 3 3 2" xfId="18094" xr:uid="{00000000-0005-0000-0000-000068470000}"/>
    <cellStyle name="Normal 4 2 6 3 3 3" xfId="18095" xr:uid="{00000000-0005-0000-0000-000069470000}"/>
    <cellStyle name="Normal 4 2 6 3 3 4" xfId="18096" xr:uid="{00000000-0005-0000-0000-00006A470000}"/>
    <cellStyle name="Normal 4 2 6 3 4" xfId="18097" xr:uid="{00000000-0005-0000-0000-00006B470000}"/>
    <cellStyle name="Normal 4 2 6 3 5" xfId="18098" xr:uid="{00000000-0005-0000-0000-00006C470000}"/>
    <cellStyle name="Normal 4 2 6 3 6" xfId="18099" xr:uid="{00000000-0005-0000-0000-00006D470000}"/>
    <cellStyle name="Normal 4 2 6 4" xfId="18100" xr:uid="{00000000-0005-0000-0000-00006E470000}"/>
    <cellStyle name="Normal 4 2 6 4 2" xfId="18101" xr:uid="{00000000-0005-0000-0000-00006F470000}"/>
    <cellStyle name="Normal 4 2 6 4 2 2" xfId="18102" xr:uid="{00000000-0005-0000-0000-000070470000}"/>
    <cellStyle name="Normal 4 2 6 4 2 3" xfId="18103" xr:uid="{00000000-0005-0000-0000-000071470000}"/>
    <cellStyle name="Normal 4 2 6 4 2 4" xfId="18104" xr:uid="{00000000-0005-0000-0000-000072470000}"/>
    <cellStyle name="Normal 4 2 6 4 3" xfId="18105" xr:uid="{00000000-0005-0000-0000-000073470000}"/>
    <cellStyle name="Normal 4 2 6 4 4" xfId="18106" xr:uid="{00000000-0005-0000-0000-000074470000}"/>
    <cellStyle name="Normal 4 2 6 4 5" xfId="18107" xr:uid="{00000000-0005-0000-0000-000075470000}"/>
    <cellStyle name="Normal 4 2 6 5" xfId="18108" xr:uid="{00000000-0005-0000-0000-000076470000}"/>
    <cellStyle name="Normal 4 2 6 5 2" xfId="18109" xr:uid="{00000000-0005-0000-0000-000077470000}"/>
    <cellStyle name="Normal 4 2 6 5 3" xfId="18110" xr:uid="{00000000-0005-0000-0000-000078470000}"/>
    <cellStyle name="Normal 4 2 6 5 4" xfId="18111" xr:uid="{00000000-0005-0000-0000-000079470000}"/>
    <cellStyle name="Normal 4 2 6 6" xfId="18112" xr:uid="{00000000-0005-0000-0000-00007A470000}"/>
    <cellStyle name="Normal 4 2 6 7" xfId="18113" xr:uid="{00000000-0005-0000-0000-00007B470000}"/>
    <cellStyle name="Normal 4 2 6 8" xfId="18114" xr:uid="{00000000-0005-0000-0000-00007C470000}"/>
    <cellStyle name="Normal 4 2 7" xfId="18115" xr:uid="{00000000-0005-0000-0000-00007D470000}"/>
    <cellStyle name="Normal 4 2 7 2" xfId="18116" xr:uid="{00000000-0005-0000-0000-00007E470000}"/>
    <cellStyle name="Normal 4 2 7 2 2" xfId="18117" xr:uid="{00000000-0005-0000-0000-00007F470000}"/>
    <cellStyle name="Normal 4 2 7 2 2 2" xfId="18118" xr:uid="{00000000-0005-0000-0000-000080470000}"/>
    <cellStyle name="Normal 4 2 7 2 2 2 2" xfId="18119" xr:uid="{00000000-0005-0000-0000-000081470000}"/>
    <cellStyle name="Normal 4 2 7 2 2 2 3" xfId="18120" xr:uid="{00000000-0005-0000-0000-000082470000}"/>
    <cellStyle name="Normal 4 2 7 2 2 2 4" xfId="18121" xr:uid="{00000000-0005-0000-0000-000083470000}"/>
    <cellStyle name="Normal 4 2 7 2 2 3" xfId="18122" xr:uid="{00000000-0005-0000-0000-000084470000}"/>
    <cellStyle name="Normal 4 2 7 2 2 4" xfId="18123" xr:uid="{00000000-0005-0000-0000-000085470000}"/>
    <cellStyle name="Normal 4 2 7 2 2 5" xfId="18124" xr:uid="{00000000-0005-0000-0000-000086470000}"/>
    <cellStyle name="Normal 4 2 7 2 3" xfId="18125" xr:uid="{00000000-0005-0000-0000-000087470000}"/>
    <cellStyle name="Normal 4 2 7 2 3 2" xfId="18126" xr:uid="{00000000-0005-0000-0000-000088470000}"/>
    <cellStyle name="Normal 4 2 7 2 3 3" xfId="18127" xr:uid="{00000000-0005-0000-0000-000089470000}"/>
    <cellStyle name="Normal 4 2 7 2 3 4" xfId="18128" xr:uid="{00000000-0005-0000-0000-00008A470000}"/>
    <cellStyle name="Normal 4 2 7 2 4" xfId="18129" xr:uid="{00000000-0005-0000-0000-00008B470000}"/>
    <cellStyle name="Normal 4 2 7 2 5" xfId="18130" xr:uid="{00000000-0005-0000-0000-00008C470000}"/>
    <cellStyle name="Normal 4 2 7 2 6" xfId="18131" xr:uid="{00000000-0005-0000-0000-00008D470000}"/>
    <cellStyle name="Normal 4 2 7 3" xfId="18132" xr:uid="{00000000-0005-0000-0000-00008E470000}"/>
    <cellStyle name="Normal 4 2 7 3 2" xfId="18133" xr:uid="{00000000-0005-0000-0000-00008F470000}"/>
    <cellStyle name="Normal 4 2 7 3 2 2" xfId="18134" xr:uid="{00000000-0005-0000-0000-000090470000}"/>
    <cellStyle name="Normal 4 2 7 3 2 2 2" xfId="18135" xr:uid="{00000000-0005-0000-0000-000091470000}"/>
    <cellStyle name="Normal 4 2 7 3 2 2 3" xfId="18136" xr:uid="{00000000-0005-0000-0000-000092470000}"/>
    <cellStyle name="Normal 4 2 7 3 2 2 4" xfId="18137" xr:uid="{00000000-0005-0000-0000-000093470000}"/>
    <cellStyle name="Normal 4 2 7 3 2 3" xfId="18138" xr:uid="{00000000-0005-0000-0000-000094470000}"/>
    <cellStyle name="Normal 4 2 7 3 2 4" xfId="18139" xr:uid="{00000000-0005-0000-0000-000095470000}"/>
    <cellStyle name="Normal 4 2 7 3 2 5" xfId="18140" xr:uid="{00000000-0005-0000-0000-000096470000}"/>
    <cellStyle name="Normal 4 2 7 3 3" xfId="18141" xr:uid="{00000000-0005-0000-0000-000097470000}"/>
    <cellStyle name="Normal 4 2 7 3 3 2" xfId="18142" xr:uid="{00000000-0005-0000-0000-000098470000}"/>
    <cellStyle name="Normal 4 2 7 3 3 3" xfId="18143" xr:uid="{00000000-0005-0000-0000-000099470000}"/>
    <cellStyle name="Normal 4 2 7 3 3 4" xfId="18144" xr:uid="{00000000-0005-0000-0000-00009A470000}"/>
    <cellStyle name="Normal 4 2 7 3 4" xfId="18145" xr:uid="{00000000-0005-0000-0000-00009B470000}"/>
    <cellStyle name="Normal 4 2 7 3 5" xfId="18146" xr:uid="{00000000-0005-0000-0000-00009C470000}"/>
    <cellStyle name="Normal 4 2 7 3 6" xfId="18147" xr:uid="{00000000-0005-0000-0000-00009D470000}"/>
    <cellStyle name="Normal 4 2 7 4" xfId="18148" xr:uid="{00000000-0005-0000-0000-00009E470000}"/>
    <cellStyle name="Normal 4 2 7 4 2" xfId="18149" xr:uid="{00000000-0005-0000-0000-00009F470000}"/>
    <cellStyle name="Normal 4 2 7 4 2 2" xfId="18150" xr:uid="{00000000-0005-0000-0000-0000A0470000}"/>
    <cellStyle name="Normal 4 2 7 4 2 3" xfId="18151" xr:uid="{00000000-0005-0000-0000-0000A1470000}"/>
    <cellStyle name="Normal 4 2 7 4 2 4" xfId="18152" xr:uid="{00000000-0005-0000-0000-0000A2470000}"/>
    <cellStyle name="Normal 4 2 7 4 3" xfId="18153" xr:uid="{00000000-0005-0000-0000-0000A3470000}"/>
    <cellStyle name="Normal 4 2 7 4 4" xfId="18154" xr:uid="{00000000-0005-0000-0000-0000A4470000}"/>
    <cellStyle name="Normal 4 2 7 4 5" xfId="18155" xr:uid="{00000000-0005-0000-0000-0000A5470000}"/>
    <cellStyle name="Normal 4 2 7 5" xfId="18156" xr:uid="{00000000-0005-0000-0000-0000A6470000}"/>
    <cellStyle name="Normal 4 2 7 5 2" xfId="18157" xr:uid="{00000000-0005-0000-0000-0000A7470000}"/>
    <cellStyle name="Normal 4 2 7 5 3" xfId="18158" xr:uid="{00000000-0005-0000-0000-0000A8470000}"/>
    <cellStyle name="Normal 4 2 7 5 4" xfId="18159" xr:uid="{00000000-0005-0000-0000-0000A9470000}"/>
    <cellStyle name="Normal 4 2 7 6" xfId="18160" xr:uid="{00000000-0005-0000-0000-0000AA470000}"/>
    <cellStyle name="Normal 4 2 7 7" xfId="18161" xr:uid="{00000000-0005-0000-0000-0000AB470000}"/>
    <cellStyle name="Normal 4 2 7 8" xfId="18162" xr:uid="{00000000-0005-0000-0000-0000AC470000}"/>
    <cellStyle name="Normal 4 2 8" xfId="18163" xr:uid="{00000000-0005-0000-0000-0000AD470000}"/>
    <cellStyle name="Normal 4 2 8 2" xfId="18164" xr:uid="{00000000-0005-0000-0000-0000AE470000}"/>
    <cellStyle name="Normal 4 2 8 2 2" xfId="18165" xr:uid="{00000000-0005-0000-0000-0000AF470000}"/>
    <cellStyle name="Normal 4 2 8 2 2 2" xfId="18166" xr:uid="{00000000-0005-0000-0000-0000B0470000}"/>
    <cellStyle name="Normal 4 2 8 2 2 3" xfId="18167" xr:uid="{00000000-0005-0000-0000-0000B1470000}"/>
    <cellStyle name="Normal 4 2 8 2 2 4" xfId="18168" xr:uid="{00000000-0005-0000-0000-0000B2470000}"/>
    <cellStyle name="Normal 4 2 8 2 3" xfId="18169" xr:uid="{00000000-0005-0000-0000-0000B3470000}"/>
    <cellStyle name="Normal 4 2 8 2 4" xfId="18170" xr:uid="{00000000-0005-0000-0000-0000B4470000}"/>
    <cellStyle name="Normal 4 2 8 2 5" xfId="18171" xr:uid="{00000000-0005-0000-0000-0000B5470000}"/>
    <cellStyle name="Normal 4 2 8 3" xfId="18172" xr:uid="{00000000-0005-0000-0000-0000B6470000}"/>
    <cellStyle name="Normal 4 2 8 3 2" xfId="18173" xr:uid="{00000000-0005-0000-0000-0000B7470000}"/>
    <cellStyle name="Normal 4 2 8 3 3" xfId="18174" xr:uid="{00000000-0005-0000-0000-0000B8470000}"/>
    <cellStyle name="Normal 4 2 8 3 4" xfId="18175" xr:uid="{00000000-0005-0000-0000-0000B9470000}"/>
    <cellStyle name="Normal 4 2 8 4" xfId="18176" xr:uid="{00000000-0005-0000-0000-0000BA470000}"/>
    <cellStyle name="Normal 4 2 8 5" xfId="18177" xr:uid="{00000000-0005-0000-0000-0000BB470000}"/>
    <cellStyle name="Normal 4 2 8 6" xfId="18178" xr:uid="{00000000-0005-0000-0000-0000BC470000}"/>
    <cellStyle name="Normal 4 2 9" xfId="18179" xr:uid="{00000000-0005-0000-0000-0000BD470000}"/>
    <cellStyle name="Normal 4 2 9 2" xfId="18180" xr:uid="{00000000-0005-0000-0000-0000BE470000}"/>
    <cellStyle name="Normal 4 2 9 2 2" xfId="18181" xr:uid="{00000000-0005-0000-0000-0000BF470000}"/>
    <cellStyle name="Normal 4 2 9 2 2 2" xfId="18182" xr:uid="{00000000-0005-0000-0000-0000C0470000}"/>
    <cellStyle name="Normal 4 2 9 2 2 3" xfId="18183" xr:uid="{00000000-0005-0000-0000-0000C1470000}"/>
    <cellStyle name="Normal 4 2 9 2 2 4" xfId="18184" xr:uid="{00000000-0005-0000-0000-0000C2470000}"/>
    <cellStyle name="Normal 4 2 9 2 3" xfId="18185" xr:uid="{00000000-0005-0000-0000-0000C3470000}"/>
    <cellStyle name="Normal 4 2 9 2 4" xfId="18186" xr:uid="{00000000-0005-0000-0000-0000C4470000}"/>
    <cellStyle name="Normal 4 2 9 2 5" xfId="18187" xr:uid="{00000000-0005-0000-0000-0000C5470000}"/>
    <cellStyle name="Normal 4 2 9 3" xfId="18188" xr:uid="{00000000-0005-0000-0000-0000C6470000}"/>
    <cellStyle name="Normal 4 2 9 3 2" xfId="18189" xr:uid="{00000000-0005-0000-0000-0000C7470000}"/>
    <cellStyle name="Normal 4 2 9 3 3" xfId="18190" xr:uid="{00000000-0005-0000-0000-0000C8470000}"/>
    <cellStyle name="Normal 4 2 9 3 4" xfId="18191" xr:uid="{00000000-0005-0000-0000-0000C9470000}"/>
    <cellStyle name="Normal 4 2 9 4" xfId="18192" xr:uid="{00000000-0005-0000-0000-0000CA470000}"/>
    <cellStyle name="Normal 4 2 9 5" xfId="18193" xr:uid="{00000000-0005-0000-0000-0000CB470000}"/>
    <cellStyle name="Normal 4 2 9 6" xfId="18194" xr:uid="{00000000-0005-0000-0000-0000CC470000}"/>
    <cellStyle name="Normal 4 3" xfId="18195" xr:uid="{00000000-0005-0000-0000-0000CD470000}"/>
    <cellStyle name="Normal 4 3 10" xfId="18196" xr:uid="{00000000-0005-0000-0000-0000CE470000}"/>
    <cellStyle name="Normal 4 3 11" xfId="18197" xr:uid="{00000000-0005-0000-0000-0000CF470000}"/>
    <cellStyle name="Normal 4 3 2" xfId="18198" xr:uid="{00000000-0005-0000-0000-0000D0470000}"/>
    <cellStyle name="Normal 4 3 2 10" xfId="18199" xr:uid="{00000000-0005-0000-0000-0000D1470000}"/>
    <cellStyle name="Normal 4 3 2 2" xfId="18200" xr:uid="{00000000-0005-0000-0000-0000D2470000}"/>
    <cellStyle name="Normal 4 3 2 2 2" xfId="18201" xr:uid="{00000000-0005-0000-0000-0000D3470000}"/>
    <cellStyle name="Normal 4 3 2 2 2 2" xfId="18202" xr:uid="{00000000-0005-0000-0000-0000D4470000}"/>
    <cellStyle name="Normal 4 3 2 2 2 2 2" xfId="18203" xr:uid="{00000000-0005-0000-0000-0000D5470000}"/>
    <cellStyle name="Normal 4 3 2 2 2 2 3" xfId="18204" xr:uid="{00000000-0005-0000-0000-0000D6470000}"/>
    <cellStyle name="Normal 4 3 2 2 2 2 4" xfId="18205" xr:uid="{00000000-0005-0000-0000-0000D7470000}"/>
    <cellStyle name="Normal 4 3 2 2 2 3" xfId="18206" xr:uid="{00000000-0005-0000-0000-0000D8470000}"/>
    <cellStyle name="Normal 4 3 2 2 2 3 2" xfId="18207" xr:uid="{00000000-0005-0000-0000-0000D9470000}"/>
    <cellStyle name="Normal 4 3 2 2 2 3 3" xfId="18208" xr:uid="{00000000-0005-0000-0000-0000DA470000}"/>
    <cellStyle name="Normal 4 3 2 2 2 3 4" xfId="18209" xr:uid="{00000000-0005-0000-0000-0000DB470000}"/>
    <cellStyle name="Normal 4 3 2 2 2 4" xfId="18210" xr:uid="{00000000-0005-0000-0000-0000DC470000}"/>
    <cellStyle name="Normal 4 3 2 2 2 5" xfId="18211" xr:uid="{00000000-0005-0000-0000-0000DD470000}"/>
    <cellStyle name="Normal 4 3 2 2 2 6" xfId="18212" xr:uid="{00000000-0005-0000-0000-0000DE470000}"/>
    <cellStyle name="Normal 4 3 2 2 3" xfId="18213" xr:uid="{00000000-0005-0000-0000-0000DF470000}"/>
    <cellStyle name="Normal 4 3 2 2 3 2" xfId="18214" xr:uid="{00000000-0005-0000-0000-0000E0470000}"/>
    <cellStyle name="Normal 4 3 2 2 3 3" xfId="18215" xr:uid="{00000000-0005-0000-0000-0000E1470000}"/>
    <cellStyle name="Normal 4 3 2 2 3 4" xfId="18216" xr:uid="{00000000-0005-0000-0000-0000E2470000}"/>
    <cellStyle name="Normal 4 3 2 2 4" xfId="18217" xr:uid="{00000000-0005-0000-0000-0000E3470000}"/>
    <cellStyle name="Normal 4 3 2 2 4 2" xfId="18218" xr:uid="{00000000-0005-0000-0000-0000E4470000}"/>
    <cellStyle name="Normal 4 3 2 2 4 3" xfId="18219" xr:uid="{00000000-0005-0000-0000-0000E5470000}"/>
    <cellStyle name="Normal 4 3 2 2 4 4" xfId="18220" xr:uid="{00000000-0005-0000-0000-0000E6470000}"/>
    <cellStyle name="Normal 4 3 2 2 5" xfId="18221" xr:uid="{00000000-0005-0000-0000-0000E7470000}"/>
    <cellStyle name="Normal 4 3 2 2 6" xfId="18222" xr:uid="{00000000-0005-0000-0000-0000E8470000}"/>
    <cellStyle name="Normal 4 3 2 2 7" xfId="18223" xr:uid="{00000000-0005-0000-0000-0000E9470000}"/>
    <cellStyle name="Normal 4 3 2 3" xfId="18224" xr:uid="{00000000-0005-0000-0000-0000EA470000}"/>
    <cellStyle name="Normal 4 3 2 3 2" xfId="18225" xr:uid="{00000000-0005-0000-0000-0000EB470000}"/>
    <cellStyle name="Normal 4 3 2 3 2 2" xfId="18226" xr:uid="{00000000-0005-0000-0000-0000EC470000}"/>
    <cellStyle name="Normal 4 3 2 3 2 2 2" xfId="18227" xr:uid="{00000000-0005-0000-0000-0000ED470000}"/>
    <cellStyle name="Normal 4 3 2 3 2 2 3" xfId="18228" xr:uid="{00000000-0005-0000-0000-0000EE470000}"/>
    <cellStyle name="Normal 4 3 2 3 2 2 4" xfId="18229" xr:uid="{00000000-0005-0000-0000-0000EF470000}"/>
    <cellStyle name="Normal 4 3 2 3 2 3" xfId="18230" xr:uid="{00000000-0005-0000-0000-0000F0470000}"/>
    <cellStyle name="Normal 4 3 2 3 2 3 2" xfId="18231" xr:uid="{00000000-0005-0000-0000-0000F1470000}"/>
    <cellStyle name="Normal 4 3 2 3 2 3 3" xfId="18232" xr:uid="{00000000-0005-0000-0000-0000F2470000}"/>
    <cellStyle name="Normal 4 3 2 3 2 3 4" xfId="18233" xr:uid="{00000000-0005-0000-0000-0000F3470000}"/>
    <cellStyle name="Normal 4 3 2 3 2 4" xfId="18234" xr:uid="{00000000-0005-0000-0000-0000F4470000}"/>
    <cellStyle name="Normal 4 3 2 3 2 5" xfId="18235" xr:uid="{00000000-0005-0000-0000-0000F5470000}"/>
    <cellStyle name="Normal 4 3 2 3 2 6" xfId="18236" xr:uid="{00000000-0005-0000-0000-0000F6470000}"/>
    <cellStyle name="Normal 4 3 2 3 3" xfId="18237" xr:uid="{00000000-0005-0000-0000-0000F7470000}"/>
    <cellStyle name="Normal 4 3 2 3 3 2" xfId="18238" xr:uid="{00000000-0005-0000-0000-0000F8470000}"/>
    <cellStyle name="Normal 4 3 2 3 3 3" xfId="18239" xr:uid="{00000000-0005-0000-0000-0000F9470000}"/>
    <cellStyle name="Normal 4 3 2 3 3 4" xfId="18240" xr:uid="{00000000-0005-0000-0000-0000FA470000}"/>
    <cellStyle name="Normal 4 3 2 3 4" xfId="18241" xr:uid="{00000000-0005-0000-0000-0000FB470000}"/>
    <cellStyle name="Normal 4 3 2 3 4 2" xfId="18242" xr:uid="{00000000-0005-0000-0000-0000FC470000}"/>
    <cellStyle name="Normal 4 3 2 3 4 3" xfId="18243" xr:uid="{00000000-0005-0000-0000-0000FD470000}"/>
    <cellStyle name="Normal 4 3 2 3 4 4" xfId="18244" xr:uid="{00000000-0005-0000-0000-0000FE470000}"/>
    <cellStyle name="Normal 4 3 2 3 5" xfId="18245" xr:uid="{00000000-0005-0000-0000-0000FF470000}"/>
    <cellStyle name="Normal 4 3 2 3 6" xfId="18246" xr:uid="{00000000-0005-0000-0000-000000480000}"/>
    <cellStyle name="Normal 4 3 2 3 7" xfId="18247" xr:uid="{00000000-0005-0000-0000-000001480000}"/>
    <cellStyle name="Normal 4 3 2 4" xfId="18248" xr:uid="{00000000-0005-0000-0000-000002480000}"/>
    <cellStyle name="Normal 4 3 2 4 2" xfId="18249" xr:uid="{00000000-0005-0000-0000-000003480000}"/>
    <cellStyle name="Normal 4 3 2 4 2 2" xfId="18250" xr:uid="{00000000-0005-0000-0000-000004480000}"/>
    <cellStyle name="Normal 4 3 2 4 2 3" xfId="18251" xr:uid="{00000000-0005-0000-0000-000005480000}"/>
    <cellStyle name="Normal 4 3 2 4 2 4" xfId="18252" xr:uid="{00000000-0005-0000-0000-000006480000}"/>
    <cellStyle name="Normal 4 3 2 4 3" xfId="18253" xr:uid="{00000000-0005-0000-0000-000007480000}"/>
    <cellStyle name="Normal 4 3 2 4 3 2" xfId="18254" xr:uid="{00000000-0005-0000-0000-000008480000}"/>
    <cellStyle name="Normal 4 3 2 4 3 3" xfId="18255" xr:uid="{00000000-0005-0000-0000-000009480000}"/>
    <cellStyle name="Normal 4 3 2 4 3 4" xfId="18256" xr:uid="{00000000-0005-0000-0000-00000A480000}"/>
    <cellStyle name="Normal 4 3 2 5" xfId="18257" xr:uid="{00000000-0005-0000-0000-00000B480000}"/>
    <cellStyle name="Normal 4 3 2 5 2" xfId="18258" xr:uid="{00000000-0005-0000-0000-00000C480000}"/>
    <cellStyle name="Normal 4 3 2 5 2 2" xfId="18259" xr:uid="{00000000-0005-0000-0000-00000D480000}"/>
    <cellStyle name="Normal 4 3 2 5 2 3" xfId="18260" xr:uid="{00000000-0005-0000-0000-00000E480000}"/>
    <cellStyle name="Normal 4 3 2 5 2 4" xfId="18261" xr:uid="{00000000-0005-0000-0000-00000F480000}"/>
    <cellStyle name="Normal 4 3 2 5 3" xfId="18262" xr:uid="{00000000-0005-0000-0000-000010480000}"/>
    <cellStyle name="Normal 4 3 2 5 4" xfId="18263" xr:uid="{00000000-0005-0000-0000-000011480000}"/>
    <cellStyle name="Normal 4 3 2 5 5" xfId="18264" xr:uid="{00000000-0005-0000-0000-000012480000}"/>
    <cellStyle name="Normal 4 3 2 6" xfId="18265" xr:uid="{00000000-0005-0000-0000-000013480000}"/>
    <cellStyle name="Normal 4 3 2 6 2" xfId="18266" xr:uid="{00000000-0005-0000-0000-000014480000}"/>
    <cellStyle name="Normal 4 3 2 6 3" xfId="18267" xr:uid="{00000000-0005-0000-0000-000015480000}"/>
    <cellStyle name="Normal 4 3 2 6 4" xfId="18268" xr:uid="{00000000-0005-0000-0000-000016480000}"/>
    <cellStyle name="Normal 4 3 2 7" xfId="18269" xr:uid="{00000000-0005-0000-0000-000017480000}"/>
    <cellStyle name="Normal 4 3 2 8" xfId="18270" xr:uid="{00000000-0005-0000-0000-000018480000}"/>
    <cellStyle name="Normal 4 3 2 9" xfId="18271" xr:uid="{00000000-0005-0000-0000-000019480000}"/>
    <cellStyle name="Normal 4 3 3" xfId="18272" xr:uid="{00000000-0005-0000-0000-00001A480000}"/>
    <cellStyle name="Normal 4 3 3 2" xfId="18273" xr:uid="{00000000-0005-0000-0000-00001B480000}"/>
    <cellStyle name="Normal 4 3 3 2 2" xfId="18274" xr:uid="{00000000-0005-0000-0000-00001C480000}"/>
    <cellStyle name="Normal 4 3 3 2 2 2" xfId="18275" xr:uid="{00000000-0005-0000-0000-00001D480000}"/>
    <cellStyle name="Normal 4 3 3 2 2 2 2" xfId="18276" xr:uid="{00000000-0005-0000-0000-00001E480000}"/>
    <cellStyle name="Normal 4 3 3 2 2 2 3" xfId="18277" xr:uid="{00000000-0005-0000-0000-00001F480000}"/>
    <cellStyle name="Normal 4 3 3 2 2 2 4" xfId="18278" xr:uid="{00000000-0005-0000-0000-000020480000}"/>
    <cellStyle name="Normal 4 3 3 2 2 3" xfId="18279" xr:uid="{00000000-0005-0000-0000-000021480000}"/>
    <cellStyle name="Normal 4 3 3 2 2 3 2" xfId="18280" xr:uid="{00000000-0005-0000-0000-000022480000}"/>
    <cellStyle name="Normal 4 3 3 2 2 3 3" xfId="18281" xr:uid="{00000000-0005-0000-0000-000023480000}"/>
    <cellStyle name="Normal 4 3 3 2 2 3 4" xfId="18282" xr:uid="{00000000-0005-0000-0000-000024480000}"/>
    <cellStyle name="Normal 4 3 3 2 2 4" xfId="18283" xr:uid="{00000000-0005-0000-0000-000025480000}"/>
    <cellStyle name="Normal 4 3 3 2 2 4 2" xfId="18284" xr:uid="{00000000-0005-0000-0000-000026480000}"/>
    <cellStyle name="Normal 4 3 3 2 2 4 3" xfId="18285" xr:uid="{00000000-0005-0000-0000-000027480000}"/>
    <cellStyle name="Normal 4 3 3 2 2 4 4" xfId="18286" xr:uid="{00000000-0005-0000-0000-000028480000}"/>
    <cellStyle name="Normal 4 3 3 2 2 5" xfId="18287" xr:uid="{00000000-0005-0000-0000-000029480000}"/>
    <cellStyle name="Normal 4 3 3 2 2 6" xfId="18288" xr:uid="{00000000-0005-0000-0000-00002A480000}"/>
    <cellStyle name="Normal 4 3 3 2 2 7" xfId="18289" xr:uid="{00000000-0005-0000-0000-00002B480000}"/>
    <cellStyle name="Normal 4 3 3 2 3" xfId="18290" xr:uid="{00000000-0005-0000-0000-00002C480000}"/>
    <cellStyle name="Normal 4 3 3 2 3 2" xfId="18291" xr:uid="{00000000-0005-0000-0000-00002D480000}"/>
    <cellStyle name="Normal 4 3 3 2 3 3" xfId="18292" xr:uid="{00000000-0005-0000-0000-00002E480000}"/>
    <cellStyle name="Normal 4 3 3 2 3 4" xfId="18293" xr:uid="{00000000-0005-0000-0000-00002F480000}"/>
    <cellStyle name="Normal 4 3 3 2 4" xfId="18294" xr:uid="{00000000-0005-0000-0000-000030480000}"/>
    <cellStyle name="Normal 4 3 3 2 4 2" xfId="18295" xr:uid="{00000000-0005-0000-0000-000031480000}"/>
    <cellStyle name="Normal 4 3 3 2 4 3" xfId="18296" xr:uid="{00000000-0005-0000-0000-000032480000}"/>
    <cellStyle name="Normal 4 3 3 2 4 4" xfId="18297" xr:uid="{00000000-0005-0000-0000-000033480000}"/>
    <cellStyle name="Normal 4 3 3 2 5" xfId="18298" xr:uid="{00000000-0005-0000-0000-000034480000}"/>
    <cellStyle name="Normal 4 3 3 2 5 2" xfId="18299" xr:uid="{00000000-0005-0000-0000-000035480000}"/>
    <cellStyle name="Normal 4 3 3 2 5 3" xfId="18300" xr:uid="{00000000-0005-0000-0000-000036480000}"/>
    <cellStyle name="Normal 4 3 3 2 5 4" xfId="18301" xr:uid="{00000000-0005-0000-0000-000037480000}"/>
    <cellStyle name="Normal 4 3 3 2 6" xfId="18302" xr:uid="{00000000-0005-0000-0000-000038480000}"/>
    <cellStyle name="Normal 4 3 3 2 7" xfId="18303" xr:uid="{00000000-0005-0000-0000-000039480000}"/>
    <cellStyle name="Normal 4 3 3 2 8" xfId="18304" xr:uid="{00000000-0005-0000-0000-00003A480000}"/>
    <cellStyle name="Normal 4 3 3 3" xfId="18305" xr:uid="{00000000-0005-0000-0000-00003B480000}"/>
    <cellStyle name="Normal 4 3 3 3 2" xfId="18306" xr:uid="{00000000-0005-0000-0000-00003C480000}"/>
    <cellStyle name="Normal 4 3 3 3 2 2" xfId="18307" xr:uid="{00000000-0005-0000-0000-00003D480000}"/>
    <cellStyle name="Normal 4 3 3 3 2 2 2" xfId="18308" xr:uid="{00000000-0005-0000-0000-00003E480000}"/>
    <cellStyle name="Normal 4 3 3 3 2 2 3" xfId="18309" xr:uid="{00000000-0005-0000-0000-00003F480000}"/>
    <cellStyle name="Normal 4 3 3 3 2 2 4" xfId="18310" xr:uid="{00000000-0005-0000-0000-000040480000}"/>
    <cellStyle name="Normal 4 3 3 3 2 3" xfId="18311" xr:uid="{00000000-0005-0000-0000-000041480000}"/>
    <cellStyle name="Normal 4 3 3 3 2 4" xfId="18312" xr:uid="{00000000-0005-0000-0000-000042480000}"/>
    <cellStyle name="Normal 4 3 3 3 2 5" xfId="18313" xr:uid="{00000000-0005-0000-0000-000043480000}"/>
    <cellStyle name="Normal 4 3 3 3 3" xfId="18314" xr:uid="{00000000-0005-0000-0000-000044480000}"/>
    <cellStyle name="Normal 4 3 3 3 3 2" xfId="18315" xr:uid="{00000000-0005-0000-0000-000045480000}"/>
    <cellStyle name="Normal 4 3 3 3 3 3" xfId="18316" xr:uid="{00000000-0005-0000-0000-000046480000}"/>
    <cellStyle name="Normal 4 3 3 3 3 4" xfId="18317" xr:uid="{00000000-0005-0000-0000-000047480000}"/>
    <cellStyle name="Normal 4 3 3 3 4" xfId="18318" xr:uid="{00000000-0005-0000-0000-000048480000}"/>
    <cellStyle name="Normal 4 3 3 3 4 2" xfId="18319" xr:uid="{00000000-0005-0000-0000-000049480000}"/>
    <cellStyle name="Normal 4 3 3 3 4 3" xfId="18320" xr:uid="{00000000-0005-0000-0000-00004A480000}"/>
    <cellStyle name="Normal 4 3 3 3 4 4" xfId="18321" xr:uid="{00000000-0005-0000-0000-00004B480000}"/>
    <cellStyle name="Normal 4 3 3 3 5" xfId="18322" xr:uid="{00000000-0005-0000-0000-00004C480000}"/>
    <cellStyle name="Normal 4 3 3 3 6" xfId="18323" xr:uid="{00000000-0005-0000-0000-00004D480000}"/>
    <cellStyle name="Normal 4 3 3 3 7" xfId="18324" xr:uid="{00000000-0005-0000-0000-00004E480000}"/>
    <cellStyle name="Normal 4 3 3 4" xfId="18325" xr:uid="{00000000-0005-0000-0000-00004F480000}"/>
    <cellStyle name="Normal 4 3 3 4 2" xfId="18326" xr:uid="{00000000-0005-0000-0000-000050480000}"/>
    <cellStyle name="Normal 4 3 3 4 2 2" xfId="18327" xr:uid="{00000000-0005-0000-0000-000051480000}"/>
    <cellStyle name="Normal 4 3 3 4 2 3" xfId="18328" xr:uid="{00000000-0005-0000-0000-000052480000}"/>
    <cellStyle name="Normal 4 3 3 4 2 4" xfId="18329" xr:uid="{00000000-0005-0000-0000-000053480000}"/>
    <cellStyle name="Normal 4 3 3 4 3" xfId="18330" xr:uid="{00000000-0005-0000-0000-000054480000}"/>
    <cellStyle name="Normal 4 3 3 4 4" xfId="18331" xr:uid="{00000000-0005-0000-0000-000055480000}"/>
    <cellStyle name="Normal 4 3 3 4 5" xfId="18332" xr:uid="{00000000-0005-0000-0000-000056480000}"/>
    <cellStyle name="Normal 4 3 3 5" xfId="18333" xr:uid="{00000000-0005-0000-0000-000057480000}"/>
    <cellStyle name="Normal 4 3 3 5 2" xfId="18334" xr:uid="{00000000-0005-0000-0000-000058480000}"/>
    <cellStyle name="Normal 4 3 3 5 3" xfId="18335" xr:uid="{00000000-0005-0000-0000-000059480000}"/>
    <cellStyle name="Normal 4 3 3 5 4" xfId="18336" xr:uid="{00000000-0005-0000-0000-00005A480000}"/>
    <cellStyle name="Normal 4 3 3 6" xfId="18337" xr:uid="{00000000-0005-0000-0000-00005B480000}"/>
    <cellStyle name="Normal 4 3 3 6 2" xfId="18338" xr:uid="{00000000-0005-0000-0000-00005C480000}"/>
    <cellStyle name="Normal 4 3 3 6 3" xfId="18339" xr:uid="{00000000-0005-0000-0000-00005D480000}"/>
    <cellStyle name="Normal 4 3 3 6 4" xfId="18340" xr:uid="{00000000-0005-0000-0000-00005E480000}"/>
    <cellStyle name="Normal 4 3 3 7" xfId="18341" xr:uid="{00000000-0005-0000-0000-00005F480000}"/>
    <cellStyle name="Normal 4 3 3 8" xfId="18342" xr:uid="{00000000-0005-0000-0000-000060480000}"/>
    <cellStyle name="Normal 4 3 3 9" xfId="18343" xr:uid="{00000000-0005-0000-0000-000061480000}"/>
    <cellStyle name="Normal 4 3 4" xfId="18344" xr:uid="{00000000-0005-0000-0000-000062480000}"/>
    <cellStyle name="Normal 4 3 4 2" xfId="18345" xr:uid="{00000000-0005-0000-0000-000063480000}"/>
    <cellStyle name="Normal 4 3 4 2 2" xfId="18346" xr:uid="{00000000-0005-0000-0000-000064480000}"/>
    <cellStyle name="Normal 4 3 4 2 2 2" xfId="18347" xr:uid="{00000000-0005-0000-0000-000065480000}"/>
    <cellStyle name="Normal 4 3 4 2 2 3" xfId="18348" xr:uid="{00000000-0005-0000-0000-000066480000}"/>
    <cellStyle name="Normal 4 3 4 2 2 4" xfId="18349" xr:uid="{00000000-0005-0000-0000-000067480000}"/>
    <cellStyle name="Normal 4 3 4 2 3" xfId="18350" xr:uid="{00000000-0005-0000-0000-000068480000}"/>
    <cellStyle name="Normal 4 3 4 2 3 2" xfId="18351" xr:uid="{00000000-0005-0000-0000-000069480000}"/>
    <cellStyle name="Normal 4 3 4 2 3 3" xfId="18352" xr:uid="{00000000-0005-0000-0000-00006A480000}"/>
    <cellStyle name="Normal 4 3 4 2 3 4" xfId="18353" xr:uid="{00000000-0005-0000-0000-00006B480000}"/>
    <cellStyle name="Normal 4 3 4 2 4" xfId="18354" xr:uid="{00000000-0005-0000-0000-00006C480000}"/>
    <cellStyle name="Normal 4 3 4 2 5" xfId="18355" xr:uid="{00000000-0005-0000-0000-00006D480000}"/>
    <cellStyle name="Normal 4 3 4 2 6" xfId="18356" xr:uid="{00000000-0005-0000-0000-00006E480000}"/>
    <cellStyle name="Normal 4 3 4 3" xfId="18357" xr:uid="{00000000-0005-0000-0000-00006F480000}"/>
    <cellStyle name="Normal 4 3 4 3 2" xfId="18358" xr:uid="{00000000-0005-0000-0000-000070480000}"/>
    <cellStyle name="Normal 4 3 4 3 3" xfId="18359" xr:uid="{00000000-0005-0000-0000-000071480000}"/>
    <cellStyle name="Normal 4 3 4 3 4" xfId="18360" xr:uid="{00000000-0005-0000-0000-000072480000}"/>
    <cellStyle name="Normal 4 3 4 4" xfId="18361" xr:uid="{00000000-0005-0000-0000-000073480000}"/>
    <cellStyle name="Normal 4 3 4 4 2" xfId="18362" xr:uid="{00000000-0005-0000-0000-000074480000}"/>
    <cellStyle name="Normal 4 3 4 4 3" xfId="18363" xr:uid="{00000000-0005-0000-0000-000075480000}"/>
    <cellStyle name="Normal 4 3 4 4 4" xfId="18364" xr:uid="{00000000-0005-0000-0000-000076480000}"/>
    <cellStyle name="Normal 4 3 4 5" xfId="18365" xr:uid="{00000000-0005-0000-0000-000077480000}"/>
    <cellStyle name="Normal 4 3 4 6" xfId="18366" xr:uid="{00000000-0005-0000-0000-000078480000}"/>
    <cellStyle name="Normal 4 3 4 7" xfId="18367" xr:uid="{00000000-0005-0000-0000-000079480000}"/>
    <cellStyle name="Normal 4 3 5" xfId="18368" xr:uid="{00000000-0005-0000-0000-00007A480000}"/>
    <cellStyle name="Normal 4 3 5 2" xfId="18369" xr:uid="{00000000-0005-0000-0000-00007B480000}"/>
    <cellStyle name="Normal 4 3 5 2 2" xfId="18370" xr:uid="{00000000-0005-0000-0000-00007C480000}"/>
    <cellStyle name="Normal 4 3 5 2 2 2" xfId="18371" xr:uid="{00000000-0005-0000-0000-00007D480000}"/>
    <cellStyle name="Normal 4 3 5 2 2 3" xfId="18372" xr:uid="{00000000-0005-0000-0000-00007E480000}"/>
    <cellStyle name="Normal 4 3 5 2 2 4" xfId="18373" xr:uid="{00000000-0005-0000-0000-00007F480000}"/>
    <cellStyle name="Normal 4 3 5 2 3" xfId="18374" xr:uid="{00000000-0005-0000-0000-000080480000}"/>
    <cellStyle name="Normal 4 3 5 2 3 2" xfId="18375" xr:uid="{00000000-0005-0000-0000-000081480000}"/>
    <cellStyle name="Normal 4 3 5 2 3 3" xfId="18376" xr:uid="{00000000-0005-0000-0000-000082480000}"/>
    <cellStyle name="Normal 4 3 5 2 3 4" xfId="18377" xr:uid="{00000000-0005-0000-0000-000083480000}"/>
    <cellStyle name="Normal 4 3 5 2 4" xfId="18378" xr:uid="{00000000-0005-0000-0000-000084480000}"/>
    <cellStyle name="Normal 4 3 5 2 4 2" xfId="18379" xr:uid="{00000000-0005-0000-0000-000085480000}"/>
    <cellStyle name="Normal 4 3 5 2 4 3" xfId="18380" xr:uid="{00000000-0005-0000-0000-000086480000}"/>
    <cellStyle name="Normal 4 3 5 2 4 4" xfId="18381" xr:uid="{00000000-0005-0000-0000-000087480000}"/>
    <cellStyle name="Normal 4 3 5 2 5" xfId="18382" xr:uid="{00000000-0005-0000-0000-000088480000}"/>
    <cellStyle name="Normal 4 3 5 2 6" xfId="18383" xr:uid="{00000000-0005-0000-0000-000089480000}"/>
    <cellStyle name="Normal 4 3 5 2 7" xfId="18384" xr:uid="{00000000-0005-0000-0000-00008A480000}"/>
    <cellStyle name="Normal 4 3 5 3" xfId="18385" xr:uid="{00000000-0005-0000-0000-00008B480000}"/>
    <cellStyle name="Normal 4 3 5 3 2" xfId="18386" xr:uid="{00000000-0005-0000-0000-00008C480000}"/>
    <cellStyle name="Normal 4 3 5 3 3" xfId="18387" xr:uid="{00000000-0005-0000-0000-00008D480000}"/>
    <cellStyle name="Normal 4 3 5 3 4" xfId="18388" xr:uid="{00000000-0005-0000-0000-00008E480000}"/>
    <cellStyle name="Normal 4 3 5 4" xfId="18389" xr:uid="{00000000-0005-0000-0000-00008F480000}"/>
    <cellStyle name="Normal 4 3 5 4 2" xfId="18390" xr:uid="{00000000-0005-0000-0000-000090480000}"/>
    <cellStyle name="Normal 4 3 5 4 3" xfId="18391" xr:uid="{00000000-0005-0000-0000-000091480000}"/>
    <cellStyle name="Normal 4 3 5 4 4" xfId="18392" xr:uid="{00000000-0005-0000-0000-000092480000}"/>
    <cellStyle name="Normal 4 3 5 5" xfId="18393" xr:uid="{00000000-0005-0000-0000-000093480000}"/>
    <cellStyle name="Normal 4 3 5 5 2" xfId="18394" xr:uid="{00000000-0005-0000-0000-000094480000}"/>
    <cellStyle name="Normal 4 3 5 5 3" xfId="18395" xr:uid="{00000000-0005-0000-0000-000095480000}"/>
    <cellStyle name="Normal 4 3 5 5 4" xfId="18396" xr:uid="{00000000-0005-0000-0000-000096480000}"/>
    <cellStyle name="Normal 4 3 5 6" xfId="18397" xr:uid="{00000000-0005-0000-0000-000097480000}"/>
    <cellStyle name="Normal 4 3 5 7" xfId="18398" xr:uid="{00000000-0005-0000-0000-000098480000}"/>
    <cellStyle name="Normal 4 3 5 8" xfId="18399" xr:uid="{00000000-0005-0000-0000-000099480000}"/>
    <cellStyle name="Normal 4 3 6" xfId="18400" xr:uid="{00000000-0005-0000-0000-00009A480000}"/>
    <cellStyle name="Normal 4 3 6 2" xfId="18401" xr:uid="{00000000-0005-0000-0000-00009B480000}"/>
    <cellStyle name="Normal 4 3 6 2 2" xfId="18402" xr:uid="{00000000-0005-0000-0000-00009C480000}"/>
    <cellStyle name="Normal 4 3 6 2 3" xfId="18403" xr:uid="{00000000-0005-0000-0000-00009D480000}"/>
    <cellStyle name="Normal 4 3 6 2 4" xfId="18404" xr:uid="{00000000-0005-0000-0000-00009E480000}"/>
    <cellStyle name="Normal 4 3 6 3" xfId="18405" xr:uid="{00000000-0005-0000-0000-00009F480000}"/>
    <cellStyle name="Normal 4 3 6 3 2" xfId="18406" xr:uid="{00000000-0005-0000-0000-0000A0480000}"/>
    <cellStyle name="Normal 4 3 6 3 3" xfId="18407" xr:uid="{00000000-0005-0000-0000-0000A1480000}"/>
    <cellStyle name="Normal 4 3 6 3 4" xfId="18408" xr:uid="{00000000-0005-0000-0000-0000A2480000}"/>
    <cellStyle name="Normal 4 3 6 4" xfId="18409" xr:uid="{00000000-0005-0000-0000-0000A3480000}"/>
    <cellStyle name="Normal 4 3 6 5" xfId="18410" xr:uid="{00000000-0005-0000-0000-0000A4480000}"/>
    <cellStyle name="Normal 4 3 6 6" xfId="18411" xr:uid="{00000000-0005-0000-0000-0000A5480000}"/>
    <cellStyle name="Normal 4 3 7" xfId="18412" xr:uid="{00000000-0005-0000-0000-0000A6480000}"/>
    <cellStyle name="Normal 4 3 7 2" xfId="18413" xr:uid="{00000000-0005-0000-0000-0000A7480000}"/>
    <cellStyle name="Normal 4 3 7 3" xfId="18414" xr:uid="{00000000-0005-0000-0000-0000A8480000}"/>
    <cellStyle name="Normal 4 3 7 4" xfId="18415" xr:uid="{00000000-0005-0000-0000-0000A9480000}"/>
    <cellStyle name="Normal 4 3 8" xfId="18416" xr:uid="{00000000-0005-0000-0000-0000AA480000}"/>
    <cellStyle name="Normal 4 3 8 2" xfId="18417" xr:uid="{00000000-0005-0000-0000-0000AB480000}"/>
    <cellStyle name="Normal 4 3 8 3" xfId="18418" xr:uid="{00000000-0005-0000-0000-0000AC480000}"/>
    <cellStyle name="Normal 4 3 8 4" xfId="18419" xr:uid="{00000000-0005-0000-0000-0000AD480000}"/>
    <cellStyle name="Normal 4 3 9" xfId="18420" xr:uid="{00000000-0005-0000-0000-0000AE480000}"/>
    <cellStyle name="Normal 4 4" xfId="18421" xr:uid="{00000000-0005-0000-0000-0000AF480000}"/>
    <cellStyle name="Normal 4 4 2" xfId="18422" xr:uid="{00000000-0005-0000-0000-0000B0480000}"/>
    <cellStyle name="Normal 4 4 2 2" xfId="18423" xr:uid="{00000000-0005-0000-0000-0000B1480000}"/>
    <cellStyle name="Normal 4 4 2 2 2" xfId="18424" xr:uid="{00000000-0005-0000-0000-0000B2480000}"/>
    <cellStyle name="Normal 4 4 2 2 2 2" xfId="18425" xr:uid="{00000000-0005-0000-0000-0000B3480000}"/>
    <cellStyle name="Normal 4 4 2 2 2 3" xfId="18426" xr:uid="{00000000-0005-0000-0000-0000B4480000}"/>
    <cellStyle name="Normal 4 4 2 2 2 4" xfId="18427" xr:uid="{00000000-0005-0000-0000-0000B5480000}"/>
    <cellStyle name="Normal 4 4 2 2 3" xfId="18428" xr:uid="{00000000-0005-0000-0000-0000B6480000}"/>
    <cellStyle name="Normal 4 4 2 2 3 2" xfId="18429" xr:uid="{00000000-0005-0000-0000-0000B7480000}"/>
    <cellStyle name="Normal 4 4 2 2 3 3" xfId="18430" xr:uid="{00000000-0005-0000-0000-0000B8480000}"/>
    <cellStyle name="Normal 4 4 2 2 3 4" xfId="18431" xr:uid="{00000000-0005-0000-0000-0000B9480000}"/>
    <cellStyle name="Normal 4 4 2 2 4" xfId="18432" xr:uid="{00000000-0005-0000-0000-0000BA480000}"/>
    <cellStyle name="Normal 4 4 2 2 5" xfId="18433" xr:uid="{00000000-0005-0000-0000-0000BB480000}"/>
    <cellStyle name="Normal 4 4 2 2 6" xfId="18434" xr:uid="{00000000-0005-0000-0000-0000BC480000}"/>
    <cellStyle name="Normal 4 4 2 3" xfId="18435" xr:uid="{00000000-0005-0000-0000-0000BD480000}"/>
    <cellStyle name="Normal 4 4 2 3 2" xfId="18436" xr:uid="{00000000-0005-0000-0000-0000BE480000}"/>
    <cellStyle name="Normal 4 4 2 3 3" xfId="18437" xr:uid="{00000000-0005-0000-0000-0000BF480000}"/>
    <cellStyle name="Normal 4 4 2 3 4" xfId="18438" xr:uid="{00000000-0005-0000-0000-0000C0480000}"/>
    <cellStyle name="Normal 4 4 2 4" xfId="18439" xr:uid="{00000000-0005-0000-0000-0000C1480000}"/>
    <cellStyle name="Normal 4 4 2 4 2" xfId="18440" xr:uid="{00000000-0005-0000-0000-0000C2480000}"/>
    <cellStyle name="Normal 4 4 2 4 3" xfId="18441" xr:uid="{00000000-0005-0000-0000-0000C3480000}"/>
    <cellStyle name="Normal 4 4 2 4 4" xfId="18442" xr:uid="{00000000-0005-0000-0000-0000C4480000}"/>
    <cellStyle name="Normal 4 4 2 5" xfId="18443" xr:uid="{00000000-0005-0000-0000-0000C5480000}"/>
    <cellStyle name="Normal 4 4 2 6" xfId="18444" xr:uid="{00000000-0005-0000-0000-0000C6480000}"/>
    <cellStyle name="Normal 4 4 2 7" xfId="18445" xr:uid="{00000000-0005-0000-0000-0000C7480000}"/>
    <cellStyle name="Normal 4 4 2 8" xfId="18446" xr:uid="{00000000-0005-0000-0000-0000C8480000}"/>
    <cellStyle name="Normal 4 4 3" xfId="18447" xr:uid="{00000000-0005-0000-0000-0000C9480000}"/>
    <cellStyle name="Normal 4 4 3 2" xfId="18448" xr:uid="{00000000-0005-0000-0000-0000CA480000}"/>
    <cellStyle name="Normal 4 4 3 2 2" xfId="18449" xr:uid="{00000000-0005-0000-0000-0000CB480000}"/>
    <cellStyle name="Normal 4 4 3 2 2 2" xfId="18450" xr:uid="{00000000-0005-0000-0000-0000CC480000}"/>
    <cellStyle name="Normal 4 4 3 2 2 3" xfId="18451" xr:uid="{00000000-0005-0000-0000-0000CD480000}"/>
    <cellStyle name="Normal 4 4 3 2 2 4" xfId="18452" xr:uid="{00000000-0005-0000-0000-0000CE480000}"/>
    <cellStyle name="Normal 4 4 3 2 3" xfId="18453" xr:uid="{00000000-0005-0000-0000-0000CF480000}"/>
    <cellStyle name="Normal 4 4 3 2 4" xfId="18454" xr:uid="{00000000-0005-0000-0000-0000D0480000}"/>
    <cellStyle name="Normal 4 4 3 2 5" xfId="18455" xr:uid="{00000000-0005-0000-0000-0000D1480000}"/>
    <cellStyle name="Normal 4 4 3 3" xfId="18456" xr:uid="{00000000-0005-0000-0000-0000D2480000}"/>
    <cellStyle name="Normal 4 4 3 3 2" xfId="18457" xr:uid="{00000000-0005-0000-0000-0000D3480000}"/>
    <cellStyle name="Normal 4 4 3 3 3" xfId="18458" xr:uid="{00000000-0005-0000-0000-0000D4480000}"/>
    <cellStyle name="Normal 4 4 3 3 4" xfId="18459" xr:uid="{00000000-0005-0000-0000-0000D5480000}"/>
    <cellStyle name="Normal 4 4 3 4" xfId="18460" xr:uid="{00000000-0005-0000-0000-0000D6480000}"/>
    <cellStyle name="Normal 4 4 3 5" xfId="18461" xr:uid="{00000000-0005-0000-0000-0000D7480000}"/>
    <cellStyle name="Normal 4 4 3 6" xfId="18462" xr:uid="{00000000-0005-0000-0000-0000D8480000}"/>
    <cellStyle name="Normal 4 4 4" xfId="18463" xr:uid="{00000000-0005-0000-0000-0000D9480000}"/>
    <cellStyle name="Normal 4 4 4 2" xfId="18464" xr:uid="{00000000-0005-0000-0000-0000DA480000}"/>
    <cellStyle name="Normal 4 4 4 2 2" xfId="18465" xr:uid="{00000000-0005-0000-0000-0000DB480000}"/>
    <cellStyle name="Normal 4 4 4 2 3" xfId="18466" xr:uid="{00000000-0005-0000-0000-0000DC480000}"/>
    <cellStyle name="Normal 4 4 4 2 4" xfId="18467" xr:uid="{00000000-0005-0000-0000-0000DD480000}"/>
    <cellStyle name="Normal 4 4 4 3" xfId="18468" xr:uid="{00000000-0005-0000-0000-0000DE480000}"/>
    <cellStyle name="Normal 4 4 4 4" xfId="18469" xr:uid="{00000000-0005-0000-0000-0000DF480000}"/>
    <cellStyle name="Normal 4 4 4 5" xfId="18470" xr:uid="{00000000-0005-0000-0000-0000E0480000}"/>
    <cellStyle name="Normal 4 4 5" xfId="18471" xr:uid="{00000000-0005-0000-0000-0000E1480000}"/>
    <cellStyle name="Normal 4 4 5 2" xfId="18472" xr:uid="{00000000-0005-0000-0000-0000E2480000}"/>
    <cellStyle name="Normal 4 4 5 3" xfId="18473" xr:uid="{00000000-0005-0000-0000-0000E3480000}"/>
    <cellStyle name="Normal 4 4 5 4" xfId="18474" xr:uid="{00000000-0005-0000-0000-0000E4480000}"/>
    <cellStyle name="Normal 4 4 6" xfId="18475" xr:uid="{00000000-0005-0000-0000-0000E5480000}"/>
    <cellStyle name="Normal 4 4 6 2" xfId="18476" xr:uid="{00000000-0005-0000-0000-0000E6480000}"/>
    <cellStyle name="Normal 4 4 6 3" xfId="18477" xr:uid="{00000000-0005-0000-0000-0000E7480000}"/>
    <cellStyle name="Normal 4 4 6 4" xfId="18478" xr:uid="{00000000-0005-0000-0000-0000E8480000}"/>
    <cellStyle name="Normal 4 5" xfId="18479" xr:uid="{00000000-0005-0000-0000-0000E9480000}"/>
    <cellStyle name="Normal 4 5 10" xfId="18480" xr:uid="{00000000-0005-0000-0000-0000EA480000}"/>
    <cellStyle name="Normal 4 5 11" xfId="18481" xr:uid="{00000000-0005-0000-0000-0000EB480000}"/>
    <cellStyle name="Normal 4 5 12" xfId="18482" xr:uid="{00000000-0005-0000-0000-0000EC480000}"/>
    <cellStyle name="Normal 4 5 13" xfId="18483" xr:uid="{00000000-0005-0000-0000-0000ED480000}"/>
    <cellStyle name="Normal 4 5 14" xfId="18484" xr:uid="{00000000-0005-0000-0000-0000EE480000}"/>
    <cellStyle name="Normal 4 5 15" xfId="18485" xr:uid="{00000000-0005-0000-0000-0000EF480000}"/>
    <cellStyle name="Normal 4 5 16" xfId="18486" xr:uid="{00000000-0005-0000-0000-0000F0480000}"/>
    <cellStyle name="Normal 4 5 17" xfId="18487" xr:uid="{00000000-0005-0000-0000-0000F1480000}"/>
    <cellStyle name="Normal 4 5 18" xfId="18488" xr:uid="{00000000-0005-0000-0000-0000F2480000}"/>
    <cellStyle name="Normal 4 5 19" xfId="18489" xr:uid="{00000000-0005-0000-0000-0000F3480000}"/>
    <cellStyle name="Normal 4 5 2" xfId="18490" xr:uid="{00000000-0005-0000-0000-0000F4480000}"/>
    <cellStyle name="Normal 4 5 2 2" xfId="18491" xr:uid="{00000000-0005-0000-0000-0000F5480000}"/>
    <cellStyle name="Normal 4 5 2 2 2" xfId="18492" xr:uid="{00000000-0005-0000-0000-0000F6480000}"/>
    <cellStyle name="Normal 4 5 2 2 2 2" xfId="18493" xr:uid="{00000000-0005-0000-0000-0000F7480000}"/>
    <cellStyle name="Normal 4 5 2 2 2 3" xfId="18494" xr:uid="{00000000-0005-0000-0000-0000F8480000}"/>
    <cellStyle name="Normal 4 5 2 2 2 4" xfId="18495" xr:uid="{00000000-0005-0000-0000-0000F9480000}"/>
    <cellStyle name="Normal 4 5 2 2 3" xfId="18496" xr:uid="{00000000-0005-0000-0000-0000FA480000}"/>
    <cellStyle name="Normal 4 5 2 2 4" xfId="18497" xr:uid="{00000000-0005-0000-0000-0000FB480000}"/>
    <cellStyle name="Normal 4 5 2 2 5" xfId="18498" xr:uid="{00000000-0005-0000-0000-0000FC480000}"/>
    <cellStyle name="Normal 4 5 2 3" xfId="18499" xr:uid="{00000000-0005-0000-0000-0000FD480000}"/>
    <cellStyle name="Normal 4 5 2 3 2" xfId="18500" xr:uid="{00000000-0005-0000-0000-0000FE480000}"/>
    <cellStyle name="Normal 4 5 2 3 3" xfId="18501" xr:uid="{00000000-0005-0000-0000-0000FF480000}"/>
    <cellStyle name="Normal 4 5 2 3 4" xfId="18502" xr:uid="{00000000-0005-0000-0000-000000490000}"/>
    <cellStyle name="Normal 4 5 2 4" xfId="18503" xr:uid="{00000000-0005-0000-0000-000001490000}"/>
    <cellStyle name="Normal 4 5 2 4 2" xfId="18504" xr:uid="{00000000-0005-0000-0000-000002490000}"/>
    <cellStyle name="Normal 4 5 2 4 3" xfId="18505" xr:uid="{00000000-0005-0000-0000-000003490000}"/>
    <cellStyle name="Normal 4 5 2 4 4" xfId="18506" xr:uid="{00000000-0005-0000-0000-000004490000}"/>
    <cellStyle name="Normal 4 5 20" xfId="18507" xr:uid="{00000000-0005-0000-0000-000005490000}"/>
    <cellStyle name="Normal 4 5 21" xfId="18508" xr:uid="{00000000-0005-0000-0000-000006490000}"/>
    <cellStyle name="Normal 4 5 22" xfId="18509" xr:uid="{00000000-0005-0000-0000-000007490000}"/>
    <cellStyle name="Normal 4 5 23" xfId="18510" xr:uid="{00000000-0005-0000-0000-000008490000}"/>
    <cellStyle name="Normal 4 5 24" xfId="18511" xr:uid="{00000000-0005-0000-0000-000009490000}"/>
    <cellStyle name="Normal 4 5 25" xfId="18512" xr:uid="{00000000-0005-0000-0000-00000A490000}"/>
    <cellStyle name="Normal 4 5 26" xfId="18513" xr:uid="{00000000-0005-0000-0000-00000B490000}"/>
    <cellStyle name="Normal 4 5 27" xfId="18514" xr:uid="{00000000-0005-0000-0000-00000C490000}"/>
    <cellStyle name="Normal 4 5 28" xfId="18515" xr:uid="{00000000-0005-0000-0000-00000D490000}"/>
    <cellStyle name="Normal 4 5 29" xfId="18516" xr:uid="{00000000-0005-0000-0000-00000E490000}"/>
    <cellStyle name="Normal 4 5 3" xfId="18517" xr:uid="{00000000-0005-0000-0000-00000F490000}"/>
    <cellStyle name="Normal 4 5 3 2" xfId="18518" xr:uid="{00000000-0005-0000-0000-000010490000}"/>
    <cellStyle name="Normal 4 5 3 2 2" xfId="18519" xr:uid="{00000000-0005-0000-0000-000011490000}"/>
    <cellStyle name="Normal 4 5 3 2 2 2" xfId="18520" xr:uid="{00000000-0005-0000-0000-000012490000}"/>
    <cellStyle name="Normal 4 5 3 2 2 3" xfId="18521" xr:uid="{00000000-0005-0000-0000-000013490000}"/>
    <cellStyle name="Normal 4 5 3 2 2 4" xfId="18522" xr:uid="{00000000-0005-0000-0000-000014490000}"/>
    <cellStyle name="Normal 4 5 3 2 3" xfId="18523" xr:uid="{00000000-0005-0000-0000-000015490000}"/>
    <cellStyle name="Normal 4 5 3 2 4" xfId="18524" xr:uid="{00000000-0005-0000-0000-000016490000}"/>
    <cellStyle name="Normal 4 5 3 2 5" xfId="18525" xr:uid="{00000000-0005-0000-0000-000017490000}"/>
    <cellStyle name="Normal 4 5 3 3" xfId="18526" xr:uid="{00000000-0005-0000-0000-000018490000}"/>
    <cellStyle name="Normal 4 5 3 3 2" xfId="18527" xr:uid="{00000000-0005-0000-0000-000019490000}"/>
    <cellStyle name="Normal 4 5 3 3 3" xfId="18528" xr:uid="{00000000-0005-0000-0000-00001A490000}"/>
    <cellStyle name="Normal 4 5 3 3 4" xfId="18529" xr:uid="{00000000-0005-0000-0000-00001B490000}"/>
    <cellStyle name="Normal 4 5 3 4" xfId="18530" xr:uid="{00000000-0005-0000-0000-00001C490000}"/>
    <cellStyle name="Normal 4 5 3 4 2" xfId="18531" xr:uid="{00000000-0005-0000-0000-00001D490000}"/>
    <cellStyle name="Normal 4 5 3 4 3" xfId="18532" xr:uid="{00000000-0005-0000-0000-00001E490000}"/>
    <cellStyle name="Normal 4 5 3 4 4" xfId="18533" xr:uid="{00000000-0005-0000-0000-00001F490000}"/>
    <cellStyle name="Normal 4 5 30" xfId="18534" xr:uid="{00000000-0005-0000-0000-000020490000}"/>
    <cellStyle name="Normal 4 5 31" xfId="18535" xr:uid="{00000000-0005-0000-0000-000021490000}"/>
    <cellStyle name="Normal 4 5 32" xfId="18536" xr:uid="{00000000-0005-0000-0000-000022490000}"/>
    <cellStyle name="Normal 4 5 33" xfId="18537" xr:uid="{00000000-0005-0000-0000-000023490000}"/>
    <cellStyle name="Normal 4 5 34" xfId="18538" xr:uid="{00000000-0005-0000-0000-000024490000}"/>
    <cellStyle name="Normal 4 5 35" xfId="18539" xr:uid="{00000000-0005-0000-0000-000025490000}"/>
    <cellStyle name="Normal 4 5 36" xfId="18540" xr:uid="{00000000-0005-0000-0000-000026490000}"/>
    <cellStyle name="Normal 4 5 37" xfId="18541" xr:uid="{00000000-0005-0000-0000-000027490000}"/>
    <cellStyle name="Normal 4 5 38" xfId="18542" xr:uid="{00000000-0005-0000-0000-000028490000}"/>
    <cellStyle name="Normal 4 5 39" xfId="18543" xr:uid="{00000000-0005-0000-0000-000029490000}"/>
    <cellStyle name="Normal 4 5 4" xfId="18544" xr:uid="{00000000-0005-0000-0000-00002A490000}"/>
    <cellStyle name="Normal 4 5 4 2" xfId="18545" xr:uid="{00000000-0005-0000-0000-00002B490000}"/>
    <cellStyle name="Normal 4 5 4 2 2" xfId="18546" xr:uid="{00000000-0005-0000-0000-00002C490000}"/>
    <cellStyle name="Normal 4 5 4 2 3" xfId="18547" xr:uid="{00000000-0005-0000-0000-00002D490000}"/>
    <cellStyle name="Normal 4 5 4 2 4" xfId="18548" xr:uid="{00000000-0005-0000-0000-00002E490000}"/>
    <cellStyle name="Normal 4 5 4 3" xfId="18549" xr:uid="{00000000-0005-0000-0000-00002F490000}"/>
    <cellStyle name="Normal 4 5 4 3 2" xfId="18550" xr:uid="{00000000-0005-0000-0000-000030490000}"/>
    <cellStyle name="Normal 4 5 4 3 3" xfId="18551" xr:uid="{00000000-0005-0000-0000-000031490000}"/>
    <cellStyle name="Normal 4 5 4 3 4" xfId="18552" xr:uid="{00000000-0005-0000-0000-000032490000}"/>
    <cellStyle name="Normal 4 5 40" xfId="18553" xr:uid="{00000000-0005-0000-0000-000033490000}"/>
    <cellStyle name="Normal 4 5 41" xfId="18554" xr:uid="{00000000-0005-0000-0000-000034490000}"/>
    <cellStyle name="Normal 4 5 42" xfId="18555" xr:uid="{00000000-0005-0000-0000-000035490000}"/>
    <cellStyle name="Normal 4 5 43" xfId="18556" xr:uid="{00000000-0005-0000-0000-000036490000}"/>
    <cellStyle name="Normal 4 5 44" xfId="18557" xr:uid="{00000000-0005-0000-0000-000037490000}"/>
    <cellStyle name="Normal 4 5 45" xfId="18558" xr:uid="{00000000-0005-0000-0000-000038490000}"/>
    <cellStyle name="Normal 4 5 46" xfId="18559" xr:uid="{00000000-0005-0000-0000-000039490000}"/>
    <cellStyle name="Normal 4 5 47" xfId="18560" xr:uid="{00000000-0005-0000-0000-00003A490000}"/>
    <cellStyle name="Normal 4 5 48" xfId="18561" xr:uid="{00000000-0005-0000-0000-00003B490000}"/>
    <cellStyle name="Normal 4 5 49" xfId="18562" xr:uid="{00000000-0005-0000-0000-00003C490000}"/>
    <cellStyle name="Normal 4 5 5" xfId="18563" xr:uid="{00000000-0005-0000-0000-00003D490000}"/>
    <cellStyle name="Normal 4 5 5 2" xfId="18564" xr:uid="{00000000-0005-0000-0000-00003E490000}"/>
    <cellStyle name="Normal 4 5 5 2 2" xfId="18565" xr:uid="{00000000-0005-0000-0000-00003F490000}"/>
    <cellStyle name="Normal 4 5 5 2 3" xfId="18566" xr:uid="{00000000-0005-0000-0000-000040490000}"/>
    <cellStyle name="Normal 4 5 5 2 4" xfId="18567" xr:uid="{00000000-0005-0000-0000-000041490000}"/>
    <cellStyle name="Normal 4 5 50" xfId="18568" xr:uid="{00000000-0005-0000-0000-000042490000}"/>
    <cellStyle name="Normal 4 5 51" xfId="18569" xr:uid="{00000000-0005-0000-0000-000043490000}"/>
    <cellStyle name="Normal 4 5 52" xfId="18570" xr:uid="{00000000-0005-0000-0000-000044490000}"/>
    <cellStyle name="Normal 4 5 53" xfId="18571" xr:uid="{00000000-0005-0000-0000-000045490000}"/>
    <cellStyle name="Normal 4 5 54" xfId="18572" xr:uid="{00000000-0005-0000-0000-000046490000}"/>
    <cellStyle name="Normal 4 5 55" xfId="18573" xr:uid="{00000000-0005-0000-0000-000047490000}"/>
    <cellStyle name="Normal 4 5 56" xfId="18574" xr:uid="{00000000-0005-0000-0000-000048490000}"/>
    <cellStyle name="Normal 4 5 57" xfId="18575" xr:uid="{00000000-0005-0000-0000-000049490000}"/>
    <cellStyle name="Normal 4 5 58" xfId="18576" xr:uid="{00000000-0005-0000-0000-00004A490000}"/>
    <cellStyle name="Normal 4 5 59" xfId="18577" xr:uid="{00000000-0005-0000-0000-00004B490000}"/>
    <cellStyle name="Normal 4 5 6" xfId="18578" xr:uid="{00000000-0005-0000-0000-00004C490000}"/>
    <cellStyle name="Normal 4 5 60" xfId="18579" xr:uid="{00000000-0005-0000-0000-00004D490000}"/>
    <cellStyle name="Normal 4 5 61" xfId="18580" xr:uid="{00000000-0005-0000-0000-00004E490000}"/>
    <cellStyle name="Normal 4 5 62" xfId="18581" xr:uid="{00000000-0005-0000-0000-00004F490000}"/>
    <cellStyle name="Normal 4 5 63" xfId="18582" xr:uid="{00000000-0005-0000-0000-000050490000}"/>
    <cellStyle name="Normal 4 5 64" xfId="18583" xr:uid="{00000000-0005-0000-0000-000051490000}"/>
    <cellStyle name="Normal 4 5 65" xfId="18584" xr:uid="{00000000-0005-0000-0000-000052490000}"/>
    <cellStyle name="Normal 4 5 66" xfId="18585" xr:uid="{00000000-0005-0000-0000-000053490000}"/>
    <cellStyle name="Normal 4 5 67" xfId="18586" xr:uid="{00000000-0005-0000-0000-000054490000}"/>
    <cellStyle name="Normal 4 5 68" xfId="18587" xr:uid="{00000000-0005-0000-0000-000055490000}"/>
    <cellStyle name="Normal 4 5 69" xfId="18588" xr:uid="{00000000-0005-0000-0000-000056490000}"/>
    <cellStyle name="Normal 4 5 7" xfId="18589" xr:uid="{00000000-0005-0000-0000-000057490000}"/>
    <cellStyle name="Normal 4 5 70" xfId="18590" xr:uid="{00000000-0005-0000-0000-000058490000}"/>
    <cellStyle name="Normal 4 5 71" xfId="18591" xr:uid="{00000000-0005-0000-0000-000059490000}"/>
    <cellStyle name="Normal 4 5 72" xfId="18592" xr:uid="{00000000-0005-0000-0000-00005A490000}"/>
    <cellStyle name="Normal 4 5 73" xfId="18593" xr:uid="{00000000-0005-0000-0000-00005B490000}"/>
    <cellStyle name="Normal 4 5 74" xfId="18594" xr:uid="{00000000-0005-0000-0000-00005C490000}"/>
    <cellStyle name="Normal 4 5 75" xfId="18595" xr:uid="{00000000-0005-0000-0000-00005D490000}"/>
    <cellStyle name="Normal 4 5 76" xfId="18596" xr:uid="{00000000-0005-0000-0000-00005E490000}"/>
    <cellStyle name="Normal 4 5 77" xfId="18597" xr:uid="{00000000-0005-0000-0000-00005F490000}"/>
    <cellStyle name="Normal 4 5 78" xfId="18598" xr:uid="{00000000-0005-0000-0000-000060490000}"/>
    <cellStyle name="Normal 4 5 79" xfId="18599" xr:uid="{00000000-0005-0000-0000-000061490000}"/>
    <cellStyle name="Normal 4 5 8" xfId="18600" xr:uid="{00000000-0005-0000-0000-000062490000}"/>
    <cellStyle name="Normal 4 5 80" xfId="18601" xr:uid="{00000000-0005-0000-0000-000063490000}"/>
    <cellStyle name="Normal 4 5 81" xfId="18602" xr:uid="{00000000-0005-0000-0000-000064490000}"/>
    <cellStyle name="Normal 4 5 82" xfId="18603" xr:uid="{00000000-0005-0000-0000-000065490000}"/>
    <cellStyle name="Normal 4 5 83" xfId="18604" xr:uid="{00000000-0005-0000-0000-000066490000}"/>
    <cellStyle name="Normal 4 5 84" xfId="18605" xr:uid="{00000000-0005-0000-0000-000067490000}"/>
    <cellStyle name="Normal 4 5 85" xfId="18606" xr:uid="{00000000-0005-0000-0000-000068490000}"/>
    <cellStyle name="Normal 4 5 86" xfId="18607" xr:uid="{00000000-0005-0000-0000-000069490000}"/>
    <cellStyle name="Normal 4 5 87" xfId="18608" xr:uid="{00000000-0005-0000-0000-00006A490000}"/>
    <cellStyle name="Normal 4 5 88" xfId="18609" xr:uid="{00000000-0005-0000-0000-00006B490000}"/>
    <cellStyle name="Normal 4 5 89" xfId="18610" xr:uid="{00000000-0005-0000-0000-00006C490000}"/>
    <cellStyle name="Normal 4 5 9" xfId="18611" xr:uid="{00000000-0005-0000-0000-00006D490000}"/>
    <cellStyle name="Normal 4 5 90" xfId="18612" xr:uid="{00000000-0005-0000-0000-00006E490000}"/>
    <cellStyle name="Normal 4 5 91" xfId="18613" xr:uid="{00000000-0005-0000-0000-00006F490000}"/>
    <cellStyle name="Normal 4 5 92" xfId="18614" xr:uid="{00000000-0005-0000-0000-000070490000}"/>
    <cellStyle name="Normal 4 5 93" xfId="18615" xr:uid="{00000000-0005-0000-0000-000071490000}"/>
    <cellStyle name="Normal 4 5 94" xfId="18616" xr:uid="{00000000-0005-0000-0000-000072490000}"/>
    <cellStyle name="Normal 4 5 94 2" xfId="18617" xr:uid="{00000000-0005-0000-0000-000073490000}"/>
    <cellStyle name="Normal 4 5 94 3" xfId="18618" xr:uid="{00000000-0005-0000-0000-000074490000}"/>
    <cellStyle name="Normal 4 5 94 4" xfId="18619" xr:uid="{00000000-0005-0000-0000-000075490000}"/>
    <cellStyle name="Normal 4 6" xfId="18620" xr:uid="{00000000-0005-0000-0000-000076490000}"/>
    <cellStyle name="Normal 4 6 2" xfId="18621" xr:uid="{00000000-0005-0000-0000-000077490000}"/>
    <cellStyle name="Normal 4 6 2 2" xfId="18622" xr:uid="{00000000-0005-0000-0000-000078490000}"/>
    <cellStyle name="Normal 4 6 2 2 2" xfId="18623" xr:uid="{00000000-0005-0000-0000-000079490000}"/>
    <cellStyle name="Normal 4 6 2 2 3" xfId="18624" xr:uid="{00000000-0005-0000-0000-00007A490000}"/>
    <cellStyle name="Normal 4 6 2 2 4" xfId="18625" xr:uid="{00000000-0005-0000-0000-00007B490000}"/>
    <cellStyle name="Normal 4 6 2 3" xfId="18626" xr:uid="{00000000-0005-0000-0000-00007C490000}"/>
    <cellStyle name="Normal 4 6 2 3 2" xfId="18627" xr:uid="{00000000-0005-0000-0000-00007D490000}"/>
    <cellStyle name="Normal 4 6 2 3 3" xfId="18628" xr:uid="{00000000-0005-0000-0000-00007E490000}"/>
    <cellStyle name="Normal 4 6 2 3 4" xfId="18629" xr:uid="{00000000-0005-0000-0000-00007F490000}"/>
    <cellStyle name="Normal 4 6 3" xfId="18630" xr:uid="{00000000-0005-0000-0000-000080490000}"/>
    <cellStyle name="Normal 4 6 3 2" xfId="18631" xr:uid="{00000000-0005-0000-0000-000081490000}"/>
    <cellStyle name="Normal 4 6 3 3" xfId="18632" xr:uid="{00000000-0005-0000-0000-000082490000}"/>
    <cellStyle name="Normal 4 6 3 4" xfId="18633" xr:uid="{00000000-0005-0000-0000-000083490000}"/>
    <cellStyle name="Normal 4 6 4" xfId="18634" xr:uid="{00000000-0005-0000-0000-000084490000}"/>
    <cellStyle name="Normal 4 6 4 2" xfId="18635" xr:uid="{00000000-0005-0000-0000-000085490000}"/>
    <cellStyle name="Normal 4 6 4 3" xfId="18636" xr:uid="{00000000-0005-0000-0000-000086490000}"/>
    <cellStyle name="Normal 4 6 4 4" xfId="18637" xr:uid="{00000000-0005-0000-0000-000087490000}"/>
    <cellStyle name="Normal 4 7" xfId="18638" xr:uid="{00000000-0005-0000-0000-000088490000}"/>
    <cellStyle name="Normal 4 7 2" xfId="18639" xr:uid="{00000000-0005-0000-0000-000089490000}"/>
    <cellStyle name="Normal 4 7 2 2" xfId="18640" xr:uid="{00000000-0005-0000-0000-00008A490000}"/>
    <cellStyle name="Normal 4 7 2 2 2" xfId="18641" xr:uid="{00000000-0005-0000-0000-00008B490000}"/>
    <cellStyle name="Normal 4 7 2 2 3" xfId="18642" xr:uid="{00000000-0005-0000-0000-00008C490000}"/>
    <cellStyle name="Normal 4 7 2 2 4" xfId="18643" xr:uid="{00000000-0005-0000-0000-00008D490000}"/>
    <cellStyle name="Normal 4 7 2 3" xfId="18644" xr:uid="{00000000-0005-0000-0000-00008E490000}"/>
    <cellStyle name="Normal 4 7 2 3 2" xfId="18645" xr:uid="{00000000-0005-0000-0000-00008F490000}"/>
    <cellStyle name="Normal 4 7 2 3 3" xfId="18646" xr:uid="{00000000-0005-0000-0000-000090490000}"/>
    <cellStyle name="Normal 4 7 2 3 4" xfId="18647" xr:uid="{00000000-0005-0000-0000-000091490000}"/>
    <cellStyle name="Normal 4 7 3" xfId="18648" xr:uid="{00000000-0005-0000-0000-000092490000}"/>
    <cellStyle name="Normal 4 7 3 2" xfId="18649" xr:uid="{00000000-0005-0000-0000-000093490000}"/>
    <cellStyle name="Normal 4 7 3 3" xfId="18650" xr:uid="{00000000-0005-0000-0000-000094490000}"/>
    <cellStyle name="Normal 4 7 3 4" xfId="18651" xr:uid="{00000000-0005-0000-0000-000095490000}"/>
    <cellStyle name="Normal 4 7 4" xfId="18652" xr:uid="{00000000-0005-0000-0000-000096490000}"/>
    <cellStyle name="Normal 4 7 4 2" xfId="18653" xr:uid="{00000000-0005-0000-0000-000097490000}"/>
    <cellStyle name="Normal 4 7 4 3" xfId="18654" xr:uid="{00000000-0005-0000-0000-000098490000}"/>
    <cellStyle name="Normal 4 7 4 4" xfId="18655" xr:uid="{00000000-0005-0000-0000-000099490000}"/>
    <cellStyle name="Normal 4 8" xfId="18656" xr:uid="{00000000-0005-0000-0000-00009A490000}"/>
    <cellStyle name="Normal 4 8 2" xfId="18657" xr:uid="{00000000-0005-0000-0000-00009B490000}"/>
    <cellStyle name="Normal 4 8 2 2" xfId="18658" xr:uid="{00000000-0005-0000-0000-00009C490000}"/>
    <cellStyle name="Normal 4 8 2 2 2" xfId="18659" xr:uid="{00000000-0005-0000-0000-00009D490000}"/>
    <cellStyle name="Normal 4 8 2 2 3" xfId="18660" xr:uid="{00000000-0005-0000-0000-00009E490000}"/>
    <cellStyle name="Normal 4 8 2 2 4" xfId="18661" xr:uid="{00000000-0005-0000-0000-00009F490000}"/>
    <cellStyle name="Normal 4 8 3" xfId="18662" xr:uid="{00000000-0005-0000-0000-0000A0490000}"/>
    <cellStyle name="Normal 4 8 3 2" xfId="18663" xr:uid="{00000000-0005-0000-0000-0000A1490000}"/>
    <cellStyle name="Normal 4 8 3 3" xfId="18664" xr:uid="{00000000-0005-0000-0000-0000A2490000}"/>
    <cellStyle name="Normal 4 8 3 4" xfId="18665" xr:uid="{00000000-0005-0000-0000-0000A3490000}"/>
    <cellStyle name="Normal 4 9" xfId="18666" xr:uid="{00000000-0005-0000-0000-0000A4490000}"/>
    <cellStyle name="Normal 4 9 2" xfId="18667" xr:uid="{00000000-0005-0000-0000-0000A5490000}"/>
    <cellStyle name="Normal 4 9 2 2" xfId="18668" xr:uid="{00000000-0005-0000-0000-0000A6490000}"/>
    <cellStyle name="Normal 4 9 2 3" xfId="18669" xr:uid="{00000000-0005-0000-0000-0000A7490000}"/>
    <cellStyle name="Normal 4 9 2 4" xfId="18670" xr:uid="{00000000-0005-0000-0000-0000A8490000}"/>
    <cellStyle name="Normal 4 9 3" xfId="18671" xr:uid="{00000000-0005-0000-0000-0000A9490000}"/>
    <cellStyle name="Normal 40" xfId="18672" xr:uid="{00000000-0005-0000-0000-0000AA490000}"/>
    <cellStyle name="Normal 40 2" xfId="18673" xr:uid="{00000000-0005-0000-0000-0000AB490000}"/>
    <cellStyle name="Normal 40 3" xfId="18674" xr:uid="{00000000-0005-0000-0000-0000AC490000}"/>
    <cellStyle name="Normal 40 3 2" xfId="18675" xr:uid="{00000000-0005-0000-0000-0000AD490000}"/>
    <cellStyle name="Normal 40 3 2 2" xfId="18676" xr:uid="{00000000-0005-0000-0000-0000AE490000}"/>
    <cellStyle name="Normal 40 3 2 2 2" xfId="18677" xr:uid="{00000000-0005-0000-0000-0000AF490000}"/>
    <cellStyle name="Normal 40 3 2 2 3" xfId="18678" xr:uid="{00000000-0005-0000-0000-0000B0490000}"/>
    <cellStyle name="Normal 40 3 2 2 4" xfId="18679" xr:uid="{00000000-0005-0000-0000-0000B1490000}"/>
    <cellStyle name="Normal 40 3 2 3" xfId="18680" xr:uid="{00000000-0005-0000-0000-0000B2490000}"/>
    <cellStyle name="Normal 40 3 2 4" xfId="18681" xr:uid="{00000000-0005-0000-0000-0000B3490000}"/>
    <cellStyle name="Normal 40 3 2 5" xfId="18682" xr:uid="{00000000-0005-0000-0000-0000B4490000}"/>
    <cellStyle name="Normal 40 3 3" xfId="18683" xr:uid="{00000000-0005-0000-0000-0000B5490000}"/>
    <cellStyle name="Normal 40 3 3 2" xfId="18684" xr:uid="{00000000-0005-0000-0000-0000B6490000}"/>
    <cellStyle name="Normal 40 3 3 3" xfId="18685" xr:uid="{00000000-0005-0000-0000-0000B7490000}"/>
    <cellStyle name="Normal 40 3 3 4" xfId="18686" xr:uid="{00000000-0005-0000-0000-0000B8490000}"/>
    <cellStyle name="Normal 40 3 4" xfId="18687" xr:uid="{00000000-0005-0000-0000-0000B9490000}"/>
    <cellStyle name="Normal 40 3 5" xfId="18688" xr:uid="{00000000-0005-0000-0000-0000BA490000}"/>
    <cellStyle name="Normal 40 3 6" xfId="18689" xr:uid="{00000000-0005-0000-0000-0000BB490000}"/>
    <cellStyle name="Normal 41" xfId="18690" xr:uid="{00000000-0005-0000-0000-0000BC490000}"/>
    <cellStyle name="Normal 41 2" xfId="18691" xr:uid="{00000000-0005-0000-0000-0000BD490000}"/>
    <cellStyle name="Normal 41 3" xfId="18692" xr:uid="{00000000-0005-0000-0000-0000BE490000}"/>
    <cellStyle name="Normal 41 3 2" xfId="18693" xr:uid="{00000000-0005-0000-0000-0000BF490000}"/>
    <cellStyle name="Normal 41 3 2 2" xfId="18694" xr:uid="{00000000-0005-0000-0000-0000C0490000}"/>
    <cellStyle name="Normal 41 3 2 2 2" xfId="18695" xr:uid="{00000000-0005-0000-0000-0000C1490000}"/>
    <cellStyle name="Normal 41 3 2 2 3" xfId="18696" xr:uid="{00000000-0005-0000-0000-0000C2490000}"/>
    <cellStyle name="Normal 41 3 2 2 4" xfId="18697" xr:uid="{00000000-0005-0000-0000-0000C3490000}"/>
    <cellStyle name="Normal 41 3 2 3" xfId="18698" xr:uid="{00000000-0005-0000-0000-0000C4490000}"/>
    <cellStyle name="Normal 41 3 2 4" xfId="18699" xr:uid="{00000000-0005-0000-0000-0000C5490000}"/>
    <cellStyle name="Normal 41 3 2 5" xfId="18700" xr:uid="{00000000-0005-0000-0000-0000C6490000}"/>
    <cellStyle name="Normal 41 3 3" xfId="18701" xr:uid="{00000000-0005-0000-0000-0000C7490000}"/>
    <cellStyle name="Normal 41 3 3 2" xfId="18702" xr:uid="{00000000-0005-0000-0000-0000C8490000}"/>
    <cellStyle name="Normal 41 3 3 3" xfId="18703" xr:uid="{00000000-0005-0000-0000-0000C9490000}"/>
    <cellStyle name="Normal 41 3 3 4" xfId="18704" xr:uid="{00000000-0005-0000-0000-0000CA490000}"/>
    <cellStyle name="Normal 41 3 4" xfId="18705" xr:uid="{00000000-0005-0000-0000-0000CB490000}"/>
    <cellStyle name="Normal 41 3 5" xfId="18706" xr:uid="{00000000-0005-0000-0000-0000CC490000}"/>
    <cellStyle name="Normal 41 3 6" xfId="18707" xr:uid="{00000000-0005-0000-0000-0000CD490000}"/>
    <cellStyle name="Normal 42" xfId="18708" xr:uid="{00000000-0005-0000-0000-0000CE490000}"/>
    <cellStyle name="Normal 42 2" xfId="18709" xr:uid="{00000000-0005-0000-0000-0000CF490000}"/>
    <cellStyle name="Normal 42 3" xfId="18710" xr:uid="{00000000-0005-0000-0000-0000D0490000}"/>
    <cellStyle name="Normal 42 3 2" xfId="18711" xr:uid="{00000000-0005-0000-0000-0000D1490000}"/>
    <cellStyle name="Normal 42 3 2 2" xfId="18712" xr:uid="{00000000-0005-0000-0000-0000D2490000}"/>
    <cellStyle name="Normal 42 3 2 2 2" xfId="18713" xr:uid="{00000000-0005-0000-0000-0000D3490000}"/>
    <cellStyle name="Normal 42 3 2 2 3" xfId="18714" xr:uid="{00000000-0005-0000-0000-0000D4490000}"/>
    <cellStyle name="Normal 42 3 2 2 4" xfId="18715" xr:uid="{00000000-0005-0000-0000-0000D5490000}"/>
    <cellStyle name="Normal 42 3 2 3" xfId="18716" xr:uid="{00000000-0005-0000-0000-0000D6490000}"/>
    <cellStyle name="Normal 42 3 2 4" xfId="18717" xr:uid="{00000000-0005-0000-0000-0000D7490000}"/>
    <cellStyle name="Normal 42 3 2 5" xfId="18718" xr:uid="{00000000-0005-0000-0000-0000D8490000}"/>
    <cellStyle name="Normal 42 3 3" xfId="18719" xr:uid="{00000000-0005-0000-0000-0000D9490000}"/>
    <cellStyle name="Normal 42 3 3 2" xfId="18720" xr:uid="{00000000-0005-0000-0000-0000DA490000}"/>
    <cellStyle name="Normal 42 3 3 3" xfId="18721" xr:uid="{00000000-0005-0000-0000-0000DB490000}"/>
    <cellStyle name="Normal 42 3 3 4" xfId="18722" xr:uid="{00000000-0005-0000-0000-0000DC490000}"/>
    <cellStyle name="Normal 42 3 4" xfId="18723" xr:uid="{00000000-0005-0000-0000-0000DD490000}"/>
    <cellStyle name="Normal 42 3 5" xfId="18724" xr:uid="{00000000-0005-0000-0000-0000DE490000}"/>
    <cellStyle name="Normal 42 3 6" xfId="18725" xr:uid="{00000000-0005-0000-0000-0000DF490000}"/>
    <cellStyle name="Normal 43" xfId="18726" xr:uid="{00000000-0005-0000-0000-0000E0490000}"/>
    <cellStyle name="Normal 43 2" xfId="18727" xr:uid="{00000000-0005-0000-0000-0000E1490000}"/>
    <cellStyle name="Normal 43 3" xfId="18728" xr:uid="{00000000-0005-0000-0000-0000E2490000}"/>
    <cellStyle name="Normal 43 3 2" xfId="18729" xr:uid="{00000000-0005-0000-0000-0000E3490000}"/>
    <cellStyle name="Normal 43 3 2 2" xfId="18730" xr:uid="{00000000-0005-0000-0000-0000E4490000}"/>
    <cellStyle name="Normal 43 3 2 2 2" xfId="18731" xr:uid="{00000000-0005-0000-0000-0000E5490000}"/>
    <cellStyle name="Normal 43 3 2 2 3" xfId="18732" xr:uid="{00000000-0005-0000-0000-0000E6490000}"/>
    <cellStyle name="Normal 43 3 2 2 4" xfId="18733" xr:uid="{00000000-0005-0000-0000-0000E7490000}"/>
    <cellStyle name="Normal 43 3 2 3" xfId="18734" xr:uid="{00000000-0005-0000-0000-0000E8490000}"/>
    <cellStyle name="Normal 43 3 2 4" xfId="18735" xr:uid="{00000000-0005-0000-0000-0000E9490000}"/>
    <cellStyle name="Normal 43 3 2 5" xfId="18736" xr:uid="{00000000-0005-0000-0000-0000EA490000}"/>
    <cellStyle name="Normal 43 3 3" xfId="18737" xr:uid="{00000000-0005-0000-0000-0000EB490000}"/>
    <cellStyle name="Normal 43 3 3 2" xfId="18738" xr:uid="{00000000-0005-0000-0000-0000EC490000}"/>
    <cellStyle name="Normal 43 3 3 3" xfId="18739" xr:uid="{00000000-0005-0000-0000-0000ED490000}"/>
    <cellStyle name="Normal 43 3 3 4" xfId="18740" xr:uid="{00000000-0005-0000-0000-0000EE490000}"/>
    <cellStyle name="Normal 43 3 4" xfId="18741" xr:uid="{00000000-0005-0000-0000-0000EF490000}"/>
    <cellStyle name="Normal 43 3 5" xfId="18742" xr:uid="{00000000-0005-0000-0000-0000F0490000}"/>
    <cellStyle name="Normal 43 3 6" xfId="18743" xr:uid="{00000000-0005-0000-0000-0000F1490000}"/>
    <cellStyle name="Normal 44" xfId="18744" xr:uid="{00000000-0005-0000-0000-0000F2490000}"/>
    <cellStyle name="Normal 44 2" xfId="18745" xr:uid="{00000000-0005-0000-0000-0000F3490000}"/>
    <cellStyle name="Normal 44 2 2" xfId="18746" xr:uid="{00000000-0005-0000-0000-0000F4490000}"/>
    <cellStyle name="Normal 44 2 2 2" xfId="18747" xr:uid="{00000000-0005-0000-0000-0000F5490000}"/>
    <cellStyle name="Normal 44 2 2 2 2" xfId="18748" xr:uid="{00000000-0005-0000-0000-0000F6490000}"/>
    <cellStyle name="Normal 44 2 2 2 2 2" xfId="18749" xr:uid="{00000000-0005-0000-0000-0000F7490000}"/>
    <cellStyle name="Normal 44 2 2 2 2 3" xfId="18750" xr:uid="{00000000-0005-0000-0000-0000F8490000}"/>
    <cellStyle name="Normal 44 2 2 2 2 4" xfId="18751" xr:uid="{00000000-0005-0000-0000-0000F9490000}"/>
    <cellStyle name="Normal 44 2 2 2 3" xfId="18752" xr:uid="{00000000-0005-0000-0000-0000FA490000}"/>
    <cellStyle name="Normal 44 2 2 2 4" xfId="18753" xr:uid="{00000000-0005-0000-0000-0000FB490000}"/>
    <cellStyle name="Normal 44 2 2 2 5" xfId="18754" xr:uid="{00000000-0005-0000-0000-0000FC490000}"/>
    <cellStyle name="Normal 44 2 2 3" xfId="18755" xr:uid="{00000000-0005-0000-0000-0000FD490000}"/>
    <cellStyle name="Normal 44 2 2 3 2" xfId="18756" xr:uid="{00000000-0005-0000-0000-0000FE490000}"/>
    <cellStyle name="Normal 44 2 2 3 3" xfId="18757" xr:uid="{00000000-0005-0000-0000-0000FF490000}"/>
    <cellStyle name="Normal 44 2 2 3 4" xfId="18758" xr:uid="{00000000-0005-0000-0000-0000004A0000}"/>
    <cellStyle name="Normal 44 2 2 4" xfId="18759" xr:uid="{00000000-0005-0000-0000-0000014A0000}"/>
    <cellStyle name="Normal 44 2 2 5" xfId="18760" xr:uid="{00000000-0005-0000-0000-0000024A0000}"/>
    <cellStyle name="Normal 44 2 2 6" xfId="18761" xr:uid="{00000000-0005-0000-0000-0000034A0000}"/>
    <cellStyle name="Normal 44 3" xfId="18762" xr:uid="{00000000-0005-0000-0000-0000044A0000}"/>
    <cellStyle name="Normal 44 3 2" xfId="18763" xr:uid="{00000000-0005-0000-0000-0000054A0000}"/>
    <cellStyle name="Normal 44 3 2 2" xfId="18764" xr:uid="{00000000-0005-0000-0000-0000064A0000}"/>
    <cellStyle name="Normal 44 3 2 2 2" xfId="18765" xr:uid="{00000000-0005-0000-0000-0000074A0000}"/>
    <cellStyle name="Normal 44 3 2 2 3" xfId="18766" xr:uid="{00000000-0005-0000-0000-0000084A0000}"/>
    <cellStyle name="Normal 44 3 2 2 4" xfId="18767" xr:uid="{00000000-0005-0000-0000-0000094A0000}"/>
    <cellStyle name="Normal 44 3 2 3" xfId="18768" xr:uid="{00000000-0005-0000-0000-00000A4A0000}"/>
    <cellStyle name="Normal 44 3 2 4" xfId="18769" xr:uid="{00000000-0005-0000-0000-00000B4A0000}"/>
    <cellStyle name="Normal 44 3 2 5" xfId="18770" xr:uid="{00000000-0005-0000-0000-00000C4A0000}"/>
    <cellStyle name="Normal 44 3 3" xfId="18771" xr:uid="{00000000-0005-0000-0000-00000D4A0000}"/>
    <cellStyle name="Normal 44 3 3 2" xfId="18772" xr:uid="{00000000-0005-0000-0000-00000E4A0000}"/>
    <cellStyle name="Normal 44 3 3 3" xfId="18773" xr:uid="{00000000-0005-0000-0000-00000F4A0000}"/>
    <cellStyle name="Normal 44 3 3 4" xfId="18774" xr:uid="{00000000-0005-0000-0000-0000104A0000}"/>
    <cellStyle name="Normal 44 3 4" xfId="18775" xr:uid="{00000000-0005-0000-0000-0000114A0000}"/>
    <cellStyle name="Normal 44 3 5" xfId="18776" xr:uid="{00000000-0005-0000-0000-0000124A0000}"/>
    <cellStyle name="Normal 44 3 6" xfId="18777" xr:uid="{00000000-0005-0000-0000-0000134A0000}"/>
    <cellStyle name="Normal 44 4" xfId="18778" xr:uid="{00000000-0005-0000-0000-0000144A0000}"/>
    <cellStyle name="Normal 44 4 2" xfId="18779" xr:uid="{00000000-0005-0000-0000-0000154A0000}"/>
    <cellStyle name="Normal 44 4 2 2" xfId="18780" xr:uid="{00000000-0005-0000-0000-0000164A0000}"/>
    <cellStyle name="Normal 44 4 2 2 2" xfId="18781" xr:uid="{00000000-0005-0000-0000-0000174A0000}"/>
    <cellStyle name="Normal 44 4 2 2 3" xfId="18782" xr:uid="{00000000-0005-0000-0000-0000184A0000}"/>
    <cellStyle name="Normal 44 4 2 2 4" xfId="18783" xr:uid="{00000000-0005-0000-0000-0000194A0000}"/>
    <cellStyle name="Normal 44 4 2 3" xfId="18784" xr:uid="{00000000-0005-0000-0000-00001A4A0000}"/>
    <cellStyle name="Normal 44 4 2 4" xfId="18785" xr:uid="{00000000-0005-0000-0000-00001B4A0000}"/>
    <cellStyle name="Normal 44 4 2 5" xfId="18786" xr:uid="{00000000-0005-0000-0000-00001C4A0000}"/>
    <cellStyle name="Normal 44 4 3" xfId="18787" xr:uid="{00000000-0005-0000-0000-00001D4A0000}"/>
    <cellStyle name="Normal 44 4 3 2" xfId="18788" xr:uid="{00000000-0005-0000-0000-00001E4A0000}"/>
    <cellStyle name="Normal 44 4 3 3" xfId="18789" xr:uid="{00000000-0005-0000-0000-00001F4A0000}"/>
    <cellStyle name="Normal 44 4 3 4" xfId="18790" xr:uid="{00000000-0005-0000-0000-0000204A0000}"/>
    <cellStyle name="Normal 44 4 4" xfId="18791" xr:uid="{00000000-0005-0000-0000-0000214A0000}"/>
    <cellStyle name="Normal 44 4 5" xfId="18792" xr:uid="{00000000-0005-0000-0000-0000224A0000}"/>
    <cellStyle name="Normal 44 4 6" xfId="18793" xr:uid="{00000000-0005-0000-0000-0000234A0000}"/>
    <cellStyle name="Normal 44 5" xfId="18794" xr:uid="{00000000-0005-0000-0000-0000244A0000}"/>
    <cellStyle name="Normal 44 5 2" xfId="18795" xr:uid="{00000000-0005-0000-0000-0000254A0000}"/>
    <cellStyle name="Normal 44 5 2 2" xfId="18796" xr:uid="{00000000-0005-0000-0000-0000264A0000}"/>
    <cellStyle name="Normal 44 5 2 2 2" xfId="18797" xr:uid="{00000000-0005-0000-0000-0000274A0000}"/>
    <cellStyle name="Normal 44 5 2 2 3" xfId="18798" xr:uid="{00000000-0005-0000-0000-0000284A0000}"/>
    <cellStyle name="Normal 44 5 2 2 4" xfId="18799" xr:uid="{00000000-0005-0000-0000-0000294A0000}"/>
    <cellStyle name="Normal 44 5 2 3" xfId="18800" xr:uid="{00000000-0005-0000-0000-00002A4A0000}"/>
    <cellStyle name="Normal 44 5 2 4" xfId="18801" xr:uid="{00000000-0005-0000-0000-00002B4A0000}"/>
    <cellStyle name="Normal 44 5 2 5" xfId="18802" xr:uid="{00000000-0005-0000-0000-00002C4A0000}"/>
    <cellStyle name="Normal 44 5 3" xfId="18803" xr:uid="{00000000-0005-0000-0000-00002D4A0000}"/>
    <cellStyle name="Normal 44 5 3 2" xfId="18804" xr:uid="{00000000-0005-0000-0000-00002E4A0000}"/>
    <cellStyle name="Normal 44 5 3 3" xfId="18805" xr:uid="{00000000-0005-0000-0000-00002F4A0000}"/>
    <cellStyle name="Normal 44 5 3 4" xfId="18806" xr:uid="{00000000-0005-0000-0000-0000304A0000}"/>
    <cellStyle name="Normal 44 5 4" xfId="18807" xr:uid="{00000000-0005-0000-0000-0000314A0000}"/>
    <cellStyle name="Normal 44 5 5" xfId="18808" xr:uid="{00000000-0005-0000-0000-0000324A0000}"/>
    <cellStyle name="Normal 44 5 6" xfId="18809" xr:uid="{00000000-0005-0000-0000-0000334A0000}"/>
    <cellStyle name="Normal 45" xfId="18810" xr:uid="{00000000-0005-0000-0000-0000344A0000}"/>
    <cellStyle name="Normal 45 2" xfId="18811" xr:uid="{00000000-0005-0000-0000-0000354A0000}"/>
    <cellStyle name="Normal 45 2 2" xfId="18812" xr:uid="{00000000-0005-0000-0000-0000364A0000}"/>
    <cellStyle name="Normal 45 2 2 2" xfId="18813" xr:uid="{00000000-0005-0000-0000-0000374A0000}"/>
    <cellStyle name="Normal 45 2 2 3" xfId="18814" xr:uid="{00000000-0005-0000-0000-0000384A0000}"/>
    <cellStyle name="Normal 45 2 2 4" xfId="18815" xr:uid="{00000000-0005-0000-0000-0000394A0000}"/>
    <cellStyle name="Normal 45 2 3" xfId="18816" xr:uid="{00000000-0005-0000-0000-00003A4A0000}"/>
    <cellStyle name="Normal 45 2 4" xfId="18817" xr:uid="{00000000-0005-0000-0000-00003B4A0000}"/>
    <cellStyle name="Normal 45 2 5" xfId="18818" xr:uid="{00000000-0005-0000-0000-00003C4A0000}"/>
    <cellStyle name="Normal 45 3" xfId="18819" xr:uid="{00000000-0005-0000-0000-00003D4A0000}"/>
    <cellStyle name="Normal 45 4" xfId="18820" xr:uid="{00000000-0005-0000-0000-00003E4A0000}"/>
    <cellStyle name="Normal 45 4 2" xfId="18821" xr:uid="{00000000-0005-0000-0000-00003F4A0000}"/>
    <cellStyle name="Normal 45 4 3" xfId="18822" xr:uid="{00000000-0005-0000-0000-0000404A0000}"/>
    <cellStyle name="Normal 45 4 4" xfId="18823" xr:uid="{00000000-0005-0000-0000-0000414A0000}"/>
    <cellStyle name="Normal 45 5" xfId="18824" xr:uid="{00000000-0005-0000-0000-0000424A0000}"/>
    <cellStyle name="Normal 45 6" xfId="18825" xr:uid="{00000000-0005-0000-0000-0000434A0000}"/>
    <cellStyle name="Normal 45 7" xfId="18826" xr:uid="{00000000-0005-0000-0000-0000444A0000}"/>
    <cellStyle name="Normal 46" xfId="18827" xr:uid="{00000000-0005-0000-0000-0000454A0000}"/>
    <cellStyle name="Normal 46 2" xfId="18828" xr:uid="{00000000-0005-0000-0000-0000464A0000}"/>
    <cellStyle name="Normal 46 2 2" xfId="18829" xr:uid="{00000000-0005-0000-0000-0000474A0000}"/>
    <cellStyle name="Normal 46 2 2 2" xfId="18830" xr:uid="{00000000-0005-0000-0000-0000484A0000}"/>
    <cellStyle name="Normal 46 2 2 3" xfId="18831" xr:uid="{00000000-0005-0000-0000-0000494A0000}"/>
    <cellStyle name="Normal 46 2 2 4" xfId="18832" xr:uid="{00000000-0005-0000-0000-00004A4A0000}"/>
    <cellStyle name="Normal 46 2 3" xfId="18833" xr:uid="{00000000-0005-0000-0000-00004B4A0000}"/>
    <cellStyle name="Normal 46 2 4" xfId="18834" xr:uid="{00000000-0005-0000-0000-00004C4A0000}"/>
    <cellStyle name="Normal 46 2 5" xfId="18835" xr:uid="{00000000-0005-0000-0000-00004D4A0000}"/>
    <cellStyle name="Normal 46 3" xfId="18836" xr:uid="{00000000-0005-0000-0000-00004E4A0000}"/>
    <cellStyle name="Normal 46 4" xfId="18837" xr:uid="{00000000-0005-0000-0000-00004F4A0000}"/>
    <cellStyle name="Normal 46 4 2" xfId="18838" xr:uid="{00000000-0005-0000-0000-0000504A0000}"/>
    <cellStyle name="Normal 46 4 3" xfId="18839" xr:uid="{00000000-0005-0000-0000-0000514A0000}"/>
    <cellStyle name="Normal 46 4 4" xfId="18840" xr:uid="{00000000-0005-0000-0000-0000524A0000}"/>
    <cellStyle name="Normal 46 5" xfId="18841" xr:uid="{00000000-0005-0000-0000-0000534A0000}"/>
    <cellStyle name="Normal 46 6" xfId="18842" xr:uid="{00000000-0005-0000-0000-0000544A0000}"/>
    <cellStyle name="Normal 46 7" xfId="18843" xr:uid="{00000000-0005-0000-0000-0000554A0000}"/>
    <cellStyle name="Normal 47" xfId="18844" xr:uid="{00000000-0005-0000-0000-0000564A0000}"/>
    <cellStyle name="Normal 47 2" xfId="18845" xr:uid="{00000000-0005-0000-0000-0000574A0000}"/>
    <cellStyle name="Normal 47 2 2" xfId="18846" xr:uid="{00000000-0005-0000-0000-0000584A0000}"/>
    <cellStyle name="Normal 47 2 2 2" xfId="18847" xr:uid="{00000000-0005-0000-0000-0000594A0000}"/>
    <cellStyle name="Normal 47 2 2 3" xfId="18848" xr:uid="{00000000-0005-0000-0000-00005A4A0000}"/>
    <cellStyle name="Normal 47 2 2 4" xfId="18849" xr:uid="{00000000-0005-0000-0000-00005B4A0000}"/>
    <cellStyle name="Normal 47 2 3" xfId="18850" xr:uid="{00000000-0005-0000-0000-00005C4A0000}"/>
    <cellStyle name="Normal 47 2 4" xfId="18851" xr:uid="{00000000-0005-0000-0000-00005D4A0000}"/>
    <cellStyle name="Normal 47 2 5" xfId="18852" xr:uid="{00000000-0005-0000-0000-00005E4A0000}"/>
    <cellStyle name="Normal 47 3" xfId="18853" xr:uid="{00000000-0005-0000-0000-00005F4A0000}"/>
    <cellStyle name="Normal 47 4" xfId="18854" xr:uid="{00000000-0005-0000-0000-0000604A0000}"/>
    <cellStyle name="Normal 47 4 2" xfId="18855" xr:uid="{00000000-0005-0000-0000-0000614A0000}"/>
    <cellStyle name="Normal 47 4 3" xfId="18856" xr:uid="{00000000-0005-0000-0000-0000624A0000}"/>
    <cellStyle name="Normal 47 4 4" xfId="18857" xr:uid="{00000000-0005-0000-0000-0000634A0000}"/>
    <cellStyle name="Normal 47 5" xfId="18858" xr:uid="{00000000-0005-0000-0000-0000644A0000}"/>
    <cellStyle name="Normal 47 6" xfId="18859" xr:uid="{00000000-0005-0000-0000-0000654A0000}"/>
    <cellStyle name="Normal 47 7" xfId="18860" xr:uid="{00000000-0005-0000-0000-0000664A0000}"/>
    <cellStyle name="Normal 48" xfId="18861" xr:uid="{00000000-0005-0000-0000-0000674A0000}"/>
    <cellStyle name="Normal 48 2" xfId="18862" xr:uid="{00000000-0005-0000-0000-0000684A0000}"/>
    <cellStyle name="Normal 48 2 2" xfId="18863" xr:uid="{00000000-0005-0000-0000-0000694A0000}"/>
    <cellStyle name="Normal 48 2 2 2" xfId="18864" xr:uid="{00000000-0005-0000-0000-00006A4A0000}"/>
    <cellStyle name="Normal 48 2 2 3" xfId="18865" xr:uid="{00000000-0005-0000-0000-00006B4A0000}"/>
    <cellStyle name="Normal 48 2 2 4" xfId="18866" xr:uid="{00000000-0005-0000-0000-00006C4A0000}"/>
    <cellStyle name="Normal 48 2 3" xfId="18867" xr:uid="{00000000-0005-0000-0000-00006D4A0000}"/>
    <cellStyle name="Normal 48 2 4" xfId="18868" xr:uid="{00000000-0005-0000-0000-00006E4A0000}"/>
    <cellStyle name="Normal 48 2 5" xfId="18869" xr:uid="{00000000-0005-0000-0000-00006F4A0000}"/>
    <cellStyle name="Normal 48 3" xfId="18870" xr:uid="{00000000-0005-0000-0000-0000704A0000}"/>
    <cellStyle name="Normal 48 4" xfId="18871" xr:uid="{00000000-0005-0000-0000-0000714A0000}"/>
    <cellStyle name="Normal 48 4 2" xfId="18872" xr:uid="{00000000-0005-0000-0000-0000724A0000}"/>
    <cellStyle name="Normal 48 4 3" xfId="18873" xr:uid="{00000000-0005-0000-0000-0000734A0000}"/>
    <cellStyle name="Normal 48 4 4" xfId="18874" xr:uid="{00000000-0005-0000-0000-0000744A0000}"/>
    <cellStyle name="Normal 48 5" xfId="18875" xr:uid="{00000000-0005-0000-0000-0000754A0000}"/>
    <cellStyle name="Normal 48 6" xfId="18876" xr:uid="{00000000-0005-0000-0000-0000764A0000}"/>
    <cellStyle name="Normal 48 7" xfId="18877" xr:uid="{00000000-0005-0000-0000-0000774A0000}"/>
    <cellStyle name="Normal 49" xfId="18878" xr:uid="{00000000-0005-0000-0000-0000784A0000}"/>
    <cellStyle name="Normal 49 2" xfId="18879" xr:uid="{00000000-0005-0000-0000-0000794A0000}"/>
    <cellStyle name="Normal 49 2 2" xfId="18880" xr:uid="{00000000-0005-0000-0000-00007A4A0000}"/>
    <cellStyle name="Normal 49 2 2 2" xfId="18881" xr:uid="{00000000-0005-0000-0000-00007B4A0000}"/>
    <cellStyle name="Normal 49 2 2 3" xfId="18882" xr:uid="{00000000-0005-0000-0000-00007C4A0000}"/>
    <cellStyle name="Normal 49 2 2 4" xfId="18883" xr:uid="{00000000-0005-0000-0000-00007D4A0000}"/>
    <cellStyle name="Normal 49 2 3" xfId="18884" xr:uid="{00000000-0005-0000-0000-00007E4A0000}"/>
    <cellStyle name="Normal 49 2 4" xfId="18885" xr:uid="{00000000-0005-0000-0000-00007F4A0000}"/>
    <cellStyle name="Normal 49 2 5" xfId="18886" xr:uid="{00000000-0005-0000-0000-0000804A0000}"/>
    <cellStyle name="Normal 49 3" xfId="18887" xr:uid="{00000000-0005-0000-0000-0000814A0000}"/>
    <cellStyle name="Normal 49 4" xfId="18888" xr:uid="{00000000-0005-0000-0000-0000824A0000}"/>
    <cellStyle name="Normal 49 4 2" xfId="18889" xr:uid="{00000000-0005-0000-0000-0000834A0000}"/>
    <cellStyle name="Normal 49 4 3" xfId="18890" xr:uid="{00000000-0005-0000-0000-0000844A0000}"/>
    <cellStyle name="Normal 49 4 4" xfId="18891" xr:uid="{00000000-0005-0000-0000-0000854A0000}"/>
    <cellStyle name="Normal 49 5" xfId="18892" xr:uid="{00000000-0005-0000-0000-0000864A0000}"/>
    <cellStyle name="Normal 49 6" xfId="18893" xr:uid="{00000000-0005-0000-0000-0000874A0000}"/>
    <cellStyle name="Normal 49 7" xfId="18894" xr:uid="{00000000-0005-0000-0000-0000884A0000}"/>
    <cellStyle name="Normal 5" xfId="18895" xr:uid="{00000000-0005-0000-0000-0000894A0000}"/>
    <cellStyle name="Normal 5 10" xfId="18896" xr:uid="{00000000-0005-0000-0000-00008A4A0000}"/>
    <cellStyle name="Normal 5 10 2" xfId="18897" xr:uid="{00000000-0005-0000-0000-00008B4A0000}"/>
    <cellStyle name="Normal 5 100" xfId="18898" xr:uid="{00000000-0005-0000-0000-00008C4A0000}"/>
    <cellStyle name="Normal 5 101" xfId="18899" xr:uid="{00000000-0005-0000-0000-00008D4A0000}"/>
    <cellStyle name="Normal 5 102" xfId="18900" xr:uid="{00000000-0005-0000-0000-00008E4A0000}"/>
    <cellStyle name="Normal 5 103" xfId="18901" xr:uid="{00000000-0005-0000-0000-00008F4A0000}"/>
    <cellStyle name="Normal 5 104" xfId="18902" xr:uid="{00000000-0005-0000-0000-0000904A0000}"/>
    <cellStyle name="Normal 5 105" xfId="18903" xr:uid="{00000000-0005-0000-0000-0000914A0000}"/>
    <cellStyle name="Normal 5 106" xfId="18904" xr:uid="{00000000-0005-0000-0000-0000924A0000}"/>
    <cellStyle name="Normal 5 107" xfId="18905" xr:uid="{00000000-0005-0000-0000-0000934A0000}"/>
    <cellStyle name="Normal 5 108" xfId="18906" xr:uid="{00000000-0005-0000-0000-0000944A0000}"/>
    <cellStyle name="Normal 5 109" xfId="18907" xr:uid="{00000000-0005-0000-0000-0000954A0000}"/>
    <cellStyle name="Normal 5 11" xfId="18908" xr:uid="{00000000-0005-0000-0000-0000964A0000}"/>
    <cellStyle name="Normal 5 11 2" xfId="18909" xr:uid="{00000000-0005-0000-0000-0000974A0000}"/>
    <cellStyle name="Normal 5 11 3" xfId="18910" xr:uid="{00000000-0005-0000-0000-0000984A0000}"/>
    <cellStyle name="Normal 5 11 3 2" xfId="18911" xr:uid="{00000000-0005-0000-0000-0000994A0000}"/>
    <cellStyle name="Normal 5 11 3 3" xfId="18912" xr:uid="{00000000-0005-0000-0000-00009A4A0000}"/>
    <cellStyle name="Normal 5 11 3 4" xfId="18913" xr:uid="{00000000-0005-0000-0000-00009B4A0000}"/>
    <cellStyle name="Normal 5 110" xfId="18914" xr:uid="{00000000-0005-0000-0000-00009C4A0000}"/>
    <cellStyle name="Normal 5 111" xfId="18915" xr:uid="{00000000-0005-0000-0000-00009D4A0000}"/>
    <cellStyle name="Normal 5 112" xfId="18916" xr:uid="{00000000-0005-0000-0000-00009E4A0000}"/>
    <cellStyle name="Normal 5 113" xfId="18917" xr:uid="{00000000-0005-0000-0000-00009F4A0000}"/>
    <cellStyle name="Normal 5 12" xfId="18918" xr:uid="{00000000-0005-0000-0000-0000A04A0000}"/>
    <cellStyle name="Normal 5 12 2" xfId="18919" xr:uid="{00000000-0005-0000-0000-0000A14A0000}"/>
    <cellStyle name="Normal 5 12 3" xfId="18920" xr:uid="{00000000-0005-0000-0000-0000A24A0000}"/>
    <cellStyle name="Normal 5 12 3 2" xfId="18921" xr:uid="{00000000-0005-0000-0000-0000A34A0000}"/>
    <cellStyle name="Normal 5 12 3 3" xfId="18922" xr:uid="{00000000-0005-0000-0000-0000A44A0000}"/>
    <cellStyle name="Normal 5 12 3 4" xfId="18923" xr:uid="{00000000-0005-0000-0000-0000A54A0000}"/>
    <cellStyle name="Normal 5 13" xfId="18924" xr:uid="{00000000-0005-0000-0000-0000A64A0000}"/>
    <cellStyle name="Normal 5 13 2" xfId="18925" xr:uid="{00000000-0005-0000-0000-0000A74A0000}"/>
    <cellStyle name="Normal 5 13 3" xfId="18926" xr:uid="{00000000-0005-0000-0000-0000A84A0000}"/>
    <cellStyle name="Normal 5 13 4" xfId="18927" xr:uid="{00000000-0005-0000-0000-0000A94A0000}"/>
    <cellStyle name="Normal 5 13 5" xfId="18928" xr:uid="{00000000-0005-0000-0000-0000AA4A0000}"/>
    <cellStyle name="Normal 5 14" xfId="18929" xr:uid="{00000000-0005-0000-0000-0000AB4A0000}"/>
    <cellStyle name="Normal 5 14 2" xfId="18930" xr:uid="{00000000-0005-0000-0000-0000AC4A0000}"/>
    <cellStyle name="Normal 5 15" xfId="18931" xr:uid="{00000000-0005-0000-0000-0000AD4A0000}"/>
    <cellStyle name="Normal 5 15 2" xfId="18932" xr:uid="{00000000-0005-0000-0000-0000AE4A0000}"/>
    <cellStyle name="Normal 5 16" xfId="18933" xr:uid="{00000000-0005-0000-0000-0000AF4A0000}"/>
    <cellStyle name="Normal 5 16 2" xfId="18934" xr:uid="{00000000-0005-0000-0000-0000B04A0000}"/>
    <cellStyle name="Normal 5 17" xfId="18935" xr:uid="{00000000-0005-0000-0000-0000B14A0000}"/>
    <cellStyle name="Normal 5 17 2" xfId="18936" xr:uid="{00000000-0005-0000-0000-0000B24A0000}"/>
    <cellStyle name="Normal 5 18" xfId="18937" xr:uid="{00000000-0005-0000-0000-0000B34A0000}"/>
    <cellStyle name="Normal 5 18 2" xfId="18938" xr:uid="{00000000-0005-0000-0000-0000B44A0000}"/>
    <cellStyle name="Normal 5 19" xfId="18939" xr:uid="{00000000-0005-0000-0000-0000B54A0000}"/>
    <cellStyle name="Normal 5 19 2" xfId="18940" xr:uid="{00000000-0005-0000-0000-0000B64A0000}"/>
    <cellStyle name="Normal 5 2" xfId="18941" xr:uid="{00000000-0005-0000-0000-0000B74A0000}"/>
    <cellStyle name="Normal 5 2 2" xfId="18942" xr:uid="{00000000-0005-0000-0000-0000B84A0000}"/>
    <cellStyle name="Normal 5 2 2 2" xfId="18943" xr:uid="{00000000-0005-0000-0000-0000B94A0000}"/>
    <cellStyle name="Normal 5 2 2 3" xfId="18944" xr:uid="{00000000-0005-0000-0000-0000BA4A0000}"/>
    <cellStyle name="Normal 5 2 3" xfId="18945" xr:uid="{00000000-0005-0000-0000-0000BB4A0000}"/>
    <cellStyle name="Normal 5 2 3 2" xfId="18946" xr:uid="{00000000-0005-0000-0000-0000BC4A0000}"/>
    <cellStyle name="Normal 5 2 4" xfId="18947" xr:uid="{00000000-0005-0000-0000-0000BD4A0000}"/>
    <cellStyle name="Normal 5 20" xfId="18948" xr:uid="{00000000-0005-0000-0000-0000BE4A0000}"/>
    <cellStyle name="Normal 5 20 2" xfId="18949" xr:uid="{00000000-0005-0000-0000-0000BF4A0000}"/>
    <cellStyle name="Normal 5 21" xfId="18950" xr:uid="{00000000-0005-0000-0000-0000C04A0000}"/>
    <cellStyle name="Normal 5 21 2" xfId="18951" xr:uid="{00000000-0005-0000-0000-0000C14A0000}"/>
    <cellStyle name="Normal 5 22" xfId="18952" xr:uid="{00000000-0005-0000-0000-0000C24A0000}"/>
    <cellStyle name="Normal 5 22 2" xfId="18953" xr:uid="{00000000-0005-0000-0000-0000C34A0000}"/>
    <cellStyle name="Normal 5 23" xfId="18954" xr:uid="{00000000-0005-0000-0000-0000C44A0000}"/>
    <cellStyle name="Normal 5 23 2" xfId="18955" xr:uid="{00000000-0005-0000-0000-0000C54A0000}"/>
    <cellStyle name="Normal 5 24" xfId="18956" xr:uid="{00000000-0005-0000-0000-0000C64A0000}"/>
    <cellStyle name="Normal 5 24 2" xfId="18957" xr:uid="{00000000-0005-0000-0000-0000C74A0000}"/>
    <cellStyle name="Normal 5 25" xfId="18958" xr:uid="{00000000-0005-0000-0000-0000C84A0000}"/>
    <cellStyle name="Normal 5 25 2" xfId="18959" xr:uid="{00000000-0005-0000-0000-0000C94A0000}"/>
    <cellStyle name="Normal 5 26" xfId="18960" xr:uid="{00000000-0005-0000-0000-0000CA4A0000}"/>
    <cellStyle name="Normal 5 26 2" xfId="18961" xr:uid="{00000000-0005-0000-0000-0000CB4A0000}"/>
    <cellStyle name="Normal 5 27" xfId="18962" xr:uid="{00000000-0005-0000-0000-0000CC4A0000}"/>
    <cellStyle name="Normal 5 27 2" xfId="18963" xr:uid="{00000000-0005-0000-0000-0000CD4A0000}"/>
    <cellStyle name="Normal 5 28" xfId="18964" xr:uid="{00000000-0005-0000-0000-0000CE4A0000}"/>
    <cellStyle name="Normal 5 28 2" xfId="18965" xr:uid="{00000000-0005-0000-0000-0000CF4A0000}"/>
    <cellStyle name="Normal 5 29" xfId="18966" xr:uid="{00000000-0005-0000-0000-0000D04A0000}"/>
    <cellStyle name="Normal 5 29 2" xfId="18967" xr:uid="{00000000-0005-0000-0000-0000D14A0000}"/>
    <cellStyle name="Normal 5 3" xfId="18968" xr:uid="{00000000-0005-0000-0000-0000D24A0000}"/>
    <cellStyle name="Normal 5 3 2" xfId="18969" xr:uid="{00000000-0005-0000-0000-0000D34A0000}"/>
    <cellStyle name="Normal 5 3 2 2" xfId="18970" xr:uid="{00000000-0005-0000-0000-0000D44A0000}"/>
    <cellStyle name="Normal 5 3 2 2 2" xfId="18971" xr:uid="{00000000-0005-0000-0000-0000D54A0000}"/>
    <cellStyle name="Normal 5 3 2 2 3" xfId="18972" xr:uid="{00000000-0005-0000-0000-0000D64A0000}"/>
    <cellStyle name="Normal 5 3 2 2 3 2" xfId="18973" xr:uid="{00000000-0005-0000-0000-0000D74A0000}"/>
    <cellStyle name="Normal 5 3 2 2 3 3" xfId="18974" xr:uid="{00000000-0005-0000-0000-0000D84A0000}"/>
    <cellStyle name="Normal 5 3 2 2 3 4" xfId="18975" xr:uid="{00000000-0005-0000-0000-0000D94A0000}"/>
    <cellStyle name="Normal 5 3 2 2 4" xfId="18976" xr:uid="{00000000-0005-0000-0000-0000DA4A0000}"/>
    <cellStyle name="Normal 5 3 2 2 5" xfId="18977" xr:uid="{00000000-0005-0000-0000-0000DB4A0000}"/>
    <cellStyle name="Normal 5 3 2 2 6" xfId="18978" xr:uid="{00000000-0005-0000-0000-0000DC4A0000}"/>
    <cellStyle name="Normal 5 3 2 3" xfId="18979" xr:uid="{00000000-0005-0000-0000-0000DD4A0000}"/>
    <cellStyle name="Normal 5 3 2 4" xfId="18980" xr:uid="{00000000-0005-0000-0000-0000DE4A0000}"/>
    <cellStyle name="Normal 5 3 2 4 2" xfId="18981" xr:uid="{00000000-0005-0000-0000-0000DF4A0000}"/>
    <cellStyle name="Normal 5 3 2 4 3" xfId="18982" xr:uid="{00000000-0005-0000-0000-0000E04A0000}"/>
    <cellStyle name="Normal 5 3 2 4 4" xfId="18983" xr:uid="{00000000-0005-0000-0000-0000E14A0000}"/>
    <cellStyle name="Normal 5 3 2 5" xfId="18984" xr:uid="{00000000-0005-0000-0000-0000E24A0000}"/>
    <cellStyle name="Normal 5 3 2 6" xfId="18985" xr:uid="{00000000-0005-0000-0000-0000E34A0000}"/>
    <cellStyle name="Normal 5 3 2 7" xfId="18986" xr:uid="{00000000-0005-0000-0000-0000E44A0000}"/>
    <cellStyle name="Normal 5 3 3" xfId="18987" xr:uid="{00000000-0005-0000-0000-0000E54A0000}"/>
    <cellStyle name="Normal 5 3 3 2" xfId="18988" xr:uid="{00000000-0005-0000-0000-0000E64A0000}"/>
    <cellStyle name="Normal 5 3 3 2 2" xfId="18989" xr:uid="{00000000-0005-0000-0000-0000E74A0000}"/>
    <cellStyle name="Normal 5 3 3 2 2 2" xfId="18990" xr:uid="{00000000-0005-0000-0000-0000E84A0000}"/>
    <cellStyle name="Normal 5 3 3 2 2 3" xfId="18991" xr:uid="{00000000-0005-0000-0000-0000E94A0000}"/>
    <cellStyle name="Normal 5 3 3 2 2 4" xfId="18992" xr:uid="{00000000-0005-0000-0000-0000EA4A0000}"/>
    <cellStyle name="Normal 5 3 3 2 3" xfId="18993" xr:uid="{00000000-0005-0000-0000-0000EB4A0000}"/>
    <cellStyle name="Normal 5 3 3 2 4" xfId="18994" xr:uid="{00000000-0005-0000-0000-0000EC4A0000}"/>
    <cellStyle name="Normal 5 3 3 2 5" xfId="18995" xr:uid="{00000000-0005-0000-0000-0000ED4A0000}"/>
    <cellStyle name="Normal 5 3 3 3" xfId="18996" xr:uid="{00000000-0005-0000-0000-0000EE4A0000}"/>
    <cellStyle name="Normal 5 3 3 4" xfId="18997" xr:uid="{00000000-0005-0000-0000-0000EF4A0000}"/>
    <cellStyle name="Normal 5 3 3 4 2" xfId="18998" xr:uid="{00000000-0005-0000-0000-0000F04A0000}"/>
    <cellStyle name="Normal 5 3 3 4 3" xfId="18999" xr:uid="{00000000-0005-0000-0000-0000F14A0000}"/>
    <cellStyle name="Normal 5 3 3 4 4" xfId="19000" xr:uid="{00000000-0005-0000-0000-0000F24A0000}"/>
    <cellStyle name="Normal 5 3 3 5" xfId="19001" xr:uid="{00000000-0005-0000-0000-0000F34A0000}"/>
    <cellStyle name="Normal 5 3 3 6" xfId="19002" xr:uid="{00000000-0005-0000-0000-0000F44A0000}"/>
    <cellStyle name="Normal 5 3 3 7" xfId="19003" xr:uid="{00000000-0005-0000-0000-0000F54A0000}"/>
    <cellStyle name="Normal 5 3 4" xfId="19004" xr:uid="{00000000-0005-0000-0000-0000F64A0000}"/>
    <cellStyle name="Normal 5 30" xfId="19005" xr:uid="{00000000-0005-0000-0000-0000F74A0000}"/>
    <cellStyle name="Normal 5 30 2" xfId="19006" xr:uid="{00000000-0005-0000-0000-0000F84A0000}"/>
    <cellStyle name="Normal 5 31" xfId="19007" xr:uid="{00000000-0005-0000-0000-0000F94A0000}"/>
    <cellStyle name="Normal 5 31 2" xfId="19008" xr:uid="{00000000-0005-0000-0000-0000FA4A0000}"/>
    <cellStyle name="Normal 5 32" xfId="19009" xr:uid="{00000000-0005-0000-0000-0000FB4A0000}"/>
    <cellStyle name="Normal 5 32 2" xfId="19010" xr:uid="{00000000-0005-0000-0000-0000FC4A0000}"/>
    <cellStyle name="Normal 5 33" xfId="19011" xr:uid="{00000000-0005-0000-0000-0000FD4A0000}"/>
    <cellStyle name="Normal 5 33 2" xfId="19012" xr:uid="{00000000-0005-0000-0000-0000FE4A0000}"/>
    <cellStyle name="Normal 5 34" xfId="19013" xr:uid="{00000000-0005-0000-0000-0000FF4A0000}"/>
    <cellStyle name="Normal 5 34 2" xfId="19014" xr:uid="{00000000-0005-0000-0000-0000004B0000}"/>
    <cellStyle name="Normal 5 35" xfId="19015" xr:uid="{00000000-0005-0000-0000-0000014B0000}"/>
    <cellStyle name="Normal 5 35 2" xfId="19016" xr:uid="{00000000-0005-0000-0000-0000024B0000}"/>
    <cellStyle name="Normal 5 36" xfId="19017" xr:uid="{00000000-0005-0000-0000-0000034B0000}"/>
    <cellStyle name="Normal 5 36 2" xfId="19018" xr:uid="{00000000-0005-0000-0000-0000044B0000}"/>
    <cellStyle name="Normal 5 37" xfId="19019" xr:uid="{00000000-0005-0000-0000-0000054B0000}"/>
    <cellStyle name="Normal 5 37 2" xfId="19020" xr:uid="{00000000-0005-0000-0000-0000064B0000}"/>
    <cellStyle name="Normal 5 38" xfId="19021" xr:uid="{00000000-0005-0000-0000-0000074B0000}"/>
    <cellStyle name="Normal 5 38 2" xfId="19022" xr:uid="{00000000-0005-0000-0000-0000084B0000}"/>
    <cellStyle name="Normal 5 39" xfId="19023" xr:uid="{00000000-0005-0000-0000-0000094B0000}"/>
    <cellStyle name="Normal 5 39 2" xfId="19024" xr:uid="{00000000-0005-0000-0000-00000A4B0000}"/>
    <cellStyle name="Normal 5 4" xfId="19025" xr:uid="{00000000-0005-0000-0000-00000B4B0000}"/>
    <cellStyle name="Normal 5 4 2" xfId="19026" xr:uid="{00000000-0005-0000-0000-00000C4B0000}"/>
    <cellStyle name="Normal 5 4 2 2" xfId="19027" xr:uid="{00000000-0005-0000-0000-00000D4B0000}"/>
    <cellStyle name="Normal 5 4 2 2 2" xfId="19028" xr:uid="{00000000-0005-0000-0000-00000E4B0000}"/>
    <cellStyle name="Normal 5 4 2 2 2 2" xfId="19029" xr:uid="{00000000-0005-0000-0000-00000F4B0000}"/>
    <cellStyle name="Normal 5 4 2 2 2 3" xfId="19030" xr:uid="{00000000-0005-0000-0000-0000104B0000}"/>
    <cellStyle name="Normal 5 4 2 2 2 4" xfId="19031" xr:uid="{00000000-0005-0000-0000-0000114B0000}"/>
    <cellStyle name="Normal 5 4 2 2 3" xfId="19032" xr:uid="{00000000-0005-0000-0000-0000124B0000}"/>
    <cellStyle name="Normal 5 4 2 2 4" xfId="19033" xr:uid="{00000000-0005-0000-0000-0000134B0000}"/>
    <cellStyle name="Normal 5 4 2 2 5" xfId="19034" xr:uid="{00000000-0005-0000-0000-0000144B0000}"/>
    <cellStyle name="Normal 5 4 2 3" xfId="19035" xr:uid="{00000000-0005-0000-0000-0000154B0000}"/>
    <cellStyle name="Normal 5 4 2 4" xfId="19036" xr:uid="{00000000-0005-0000-0000-0000164B0000}"/>
    <cellStyle name="Normal 5 4 2 4 2" xfId="19037" xr:uid="{00000000-0005-0000-0000-0000174B0000}"/>
    <cellStyle name="Normal 5 4 2 4 3" xfId="19038" xr:uid="{00000000-0005-0000-0000-0000184B0000}"/>
    <cellStyle name="Normal 5 4 2 4 4" xfId="19039" xr:uid="{00000000-0005-0000-0000-0000194B0000}"/>
    <cellStyle name="Normal 5 4 2 5" xfId="19040" xr:uid="{00000000-0005-0000-0000-00001A4B0000}"/>
    <cellStyle name="Normal 5 4 2 6" xfId="19041" xr:uid="{00000000-0005-0000-0000-00001B4B0000}"/>
    <cellStyle name="Normal 5 4 2 7" xfId="19042" xr:uid="{00000000-0005-0000-0000-00001C4B0000}"/>
    <cellStyle name="Normal 5 4 3" xfId="19043" xr:uid="{00000000-0005-0000-0000-00001D4B0000}"/>
    <cellStyle name="Normal 5 4 3 2" xfId="19044" xr:uid="{00000000-0005-0000-0000-00001E4B0000}"/>
    <cellStyle name="Normal 5 4 3 3" xfId="19045" xr:uid="{00000000-0005-0000-0000-00001F4B0000}"/>
    <cellStyle name="Normal 5 4 3 3 2" xfId="19046" xr:uid="{00000000-0005-0000-0000-0000204B0000}"/>
    <cellStyle name="Normal 5 4 3 3 3" xfId="19047" xr:uid="{00000000-0005-0000-0000-0000214B0000}"/>
    <cellStyle name="Normal 5 4 3 3 4" xfId="19048" xr:uid="{00000000-0005-0000-0000-0000224B0000}"/>
    <cellStyle name="Normal 5 4 3 4" xfId="19049" xr:uid="{00000000-0005-0000-0000-0000234B0000}"/>
    <cellStyle name="Normal 5 4 3 5" xfId="19050" xr:uid="{00000000-0005-0000-0000-0000244B0000}"/>
    <cellStyle name="Normal 5 4 3 6" xfId="19051" xr:uid="{00000000-0005-0000-0000-0000254B0000}"/>
    <cellStyle name="Normal 5 4 4" xfId="19052" xr:uid="{00000000-0005-0000-0000-0000264B0000}"/>
    <cellStyle name="Normal 5 4 5" xfId="19053" xr:uid="{00000000-0005-0000-0000-0000274B0000}"/>
    <cellStyle name="Normal 5 4 5 2" xfId="19054" xr:uid="{00000000-0005-0000-0000-0000284B0000}"/>
    <cellStyle name="Normal 5 4 5 3" xfId="19055" xr:uid="{00000000-0005-0000-0000-0000294B0000}"/>
    <cellStyle name="Normal 5 4 5 4" xfId="19056" xr:uid="{00000000-0005-0000-0000-00002A4B0000}"/>
    <cellStyle name="Normal 5 4 6" xfId="19057" xr:uid="{00000000-0005-0000-0000-00002B4B0000}"/>
    <cellStyle name="Normal 5 4 7" xfId="19058" xr:uid="{00000000-0005-0000-0000-00002C4B0000}"/>
    <cellStyle name="Normal 5 4 8" xfId="19059" xr:uid="{00000000-0005-0000-0000-00002D4B0000}"/>
    <cellStyle name="Normal 5 40" xfId="19060" xr:uid="{00000000-0005-0000-0000-00002E4B0000}"/>
    <cellStyle name="Normal 5 40 2" xfId="19061" xr:uid="{00000000-0005-0000-0000-00002F4B0000}"/>
    <cellStyle name="Normal 5 41" xfId="19062" xr:uid="{00000000-0005-0000-0000-0000304B0000}"/>
    <cellStyle name="Normal 5 41 2" xfId="19063" xr:uid="{00000000-0005-0000-0000-0000314B0000}"/>
    <cellStyle name="Normal 5 42" xfId="19064" xr:uid="{00000000-0005-0000-0000-0000324B0000}"/>
    <cellStyle name="Normal 5 42 2" xfId="19065" xr:uid="{00000000-0005-0000-0000-0000334B0000}"/>
    <cellStyle name="Normal 5 43" xfId="19066" xr:uid="{00000000-0005-0000-0000-0000344B0000}"/>
    <cellStyle name="Normal 5 43 2" xfId="19067" xr:uid="{00000000-0005-0000-0000-0000354B0000}"/>
    <cellStyle name="Normal 5 44" xfId="19068" xr:uid="{00000000-0005-0000-0000-0000364B0000}"/>
    <cellStyle name="Normal 5 44 2" xfId="19069" xr:uid="{00000000-0005-0000-0000-0000374B0000}"/>
    <cellStyle name="Normal 5 45" xfId="19070" xr:uid="{00000000-0005-0000-0000-0000384B0000}"/>
    <cellStyle name="Normal 5 45 2" xfId="19071" xr:uid="{00000000-0005-0000-0000-0000394B0000}"/>
    <cellStyle name="Normal 5 46" xfId="19072" xr:uid="{00000000-0005-0000-0000-00003A4B0000}"/>
    <cellStyle name="Normal 5 46 2" xfId="19073" xr:uid="{00000000-0005-0000-0000-00003B4B0000}"/>
    <cellStyle name="Normal 5 47" xfId="19074" xr:uid="{00000000-0005-0000-0000-00003C4B0000}"/>
    <cellStyle name="Normal 5 48" xfId="19075" xr:uid="{00000000-0005-0000-0000-00003D4B0000}"/>
    <cellStyle name="Normal 5 49" xfId="19076" xr:uid="{00000000-0005-0000-0000-00003E4B0000}"/>
    <cellStyle name="Normal 5 5" xfId="19077" xr:uid="{00000000-0005-0000-0000-00003F4B0000}"/>
    <cellStyle name="Normal 5 5 10" xfId="19078" xr:uid="{00000000-0005-0000-0000-0000404B0000}"/>
    <cellStyle name="Normal 5 5 11" xfId="19079" xr:uid="{00000000-0005-0000-0000-0000414B0000}"/>
    <cellStyle name="Normal 5 5 12" xfId="19080" xr:uid="{00000000-0005-0000-0000-0000424B0000}"/>
    <cellStyle name="Normal 5 5 13" xfId="19081" xr:uid="{00000000-0005-0000-0000-0000434B0000}"/>
    <cellStyle name="Normal 5 5 14" xfId="19082" xr:uid="{00000000-0005-0000-0000-0000444B0000}"/>
    <cellStyle name="Normal 5 5 15" xfId="19083" xr:uid="{00000000-0005-0000-0000-0000454B0000}"/>
    <cellStyle name="Normal 5 5 16" xfId="19084" xr:uid="{00000000-0005-0000-0000-0000464B0000}"/>
    <cellStyle name="Normal 5 5 17" xfId="19085" xr:uid="{00000000-0005-0000-0000-0000474B0000}"/>
    <cellStyle name="Normal 5 5 18" xfId="19086" xr:uid="{00000000-0005-0000-0000-0000484B0000}"/>
    <cellStyle name="Normal 5 5 19" xfId="19087" xr:uid="{00000000-0005-0000-0000-0000494B0000}"/>
    <cellStyle name="Normal 5 5 2" xfId="19088" xr:uid="{00000000-0005-0000-0000-00004A4B0000}"/>
    <cellStyle name="Normal 5 5 20" xfId="19089" xr:uid="{00000000-0005-0000-0000-00004B4B0000}"/>
    <cellStyle name="Normal 5 5 21" xfId="19090" xr:uid="{00000000-0005-0000-0000-00004C4B0000}"/>
    <cellStyle name="Normal 5 5 22" xfId="19091" xr:uid="{00000000-0005-0000-0000-00004D4B0000}"/>
    <cellStyle name="Normal 5 5 23" xfId="19092" xr:uid="{00000000-0005-0000-0000-00004E4B0000}"/>
    <cellStyle name="Normal 5 5 24" xfId="19093" xr:uid="{00000000-0005-0000-0000-00004F4B0000}"/>
    <cellStyle name="Normal 5 5 25" xfId="19094" xr:uid="{00000000-0005-0000-0000-0000504B0000}"/>
    <cellStyle name="Normal 5 5 26" xfId="19095" xr:uid="{00000000-0005-0000-0000-0000514B0000}"/>
    <cellStyle name="Normal 5 5 27" xfId="19096" xr:uid="{00000000-0005-0000-0000-0000524B0000}"/>
    <cellStyle name="Normal 5 5 28" xfId="19097" xr:uid="{00000000-0005-0000-0000-0000534B0000}"/>
    <cellStyle name="Normal 5 5 29" xfId="19098" xr:uid="{00000000-0005-0000-0000-0000544B0000}"/>
    <cellStyle name="Normal 5 5 3" xfId="19099" xr:uid="{00000000-0005-0000-0000-0000554B0000}"/>
    <cellStyle name="Normal 5 5 30" xfId="19100" xr:uid="{00000000-0005-0000-0000-0000564B0000}"/>
    <cellStyle name="Normal 5 5 31" xfId="19101" xr:uid="{00000000-0005-0000-0000-0000574B0000}"/>
    <cellStyle name="Normal 5 5 32" xfId="19102" xr:uid="{00000000-0005-0000-0000-0000584B0000}"/>
    <cellStyle name="Normal 5 5 33" xfId="19103" xr:uid="{00000000-0005-0000-0000-0000594B0000}"/>
    <cellStyle name="Normal 5 5 34" xfId="19104" xr:uid="{00000000-0005-0000-0000-00005A4B0000}"/>
    <cellStyle name="Normal 5 5 35" xfId="19105" xr:uid="{00000000-0005-0000-0000-00005B4B0000}"/>
    <cellStyle name="Normal 5 5 36" xfId="19106" xr:uid="{00000000-0005-0000-0000-00005C4B0000}"/>
    <cellStyle name="Normal 5 5 37" xfId="19107" xr:uid="{00000000-0005-0000-0000-00005D4B0000}"/>
    <cellStyle name="Normal 5 5 38" xfId="19108" xr:uid="{00000000-0005-0000-0000-00005E4B0000}"/>
    <cellStyle name="Normal 5 5 39" xfId="19109" xr:uid="{00000000-0005-0000-0000-00005F4B0000}"/>
    <cellStyle name="Normal 5 5 4" xfId="19110" xr:uid="{00000000-0005-0000-0000-0000604B0000}"/>
    <cellStyle name="Normal 5 5 40" xfId="19111" xr:uid="{00000000-0005-0000-0000-0000614B0000}"/>
    <cellStyle name="Normal 5 5 41" xfId="19112" xr:uid="{00000000-0005-0000-0000-0000624B0000}"/>
    <cellStyle name="Normal 5 5 42" xfId="19113" xr:uid="{00000000-0005-0000-0000-0000634B0000}"/>
    <cellStyle name="Normal 5 5 43" xfId="19114" xr:uid="{00000000-0005-0000-0000-0000644B0000}"/>
    <cellStyle name="Normal 5 5 44" xfId="19115" xr:uid="{00000000-0005-0000-0000-0000654B0000}"/>
    <cellStyle name="Normal 5 5 45" xfId="19116" xr:uid="{00000000-0005-0000-0000-0000664B0000}"/>
    <cellStyle name="Normal 5 5 46" xfId="19117" xr:uid="{00000000-0005-0000-0000-0000674B0000}"/>
    <cellStyle name="Normal 5 5 47" xfId="19118" xr:uid="{00000000-0005-0000-0000-0000684B0000}"/>
    <cellStyle name="Normal 5 5 48" xfId="19119" xr:uid="{00000000-0005-0000-0000-0000694B0000}"/>
    <cellStyle name="Normal 5 5 49" xfId="19120" xr:uid="{00000000-0005-0000-0000-00006A4B0000}"/>
    <cellStyle name="Normal 5 5 5" xfId="19121" xr:uid="{00000000-0005-0000-0000-00006B4B0000}"/>
    <cellStyle name="Normal 5 5 50" xfId="19122" xr:uid="{00000000-0005-0000-0000-00006C4B0000}"/>
    <cellStyle name="Normal 5 5 51" xfId="19123" xr:uid="{00000000-0005-0000-0000-00006D4B0000}"/>
    <cellStyle name="Normal 5 5 52" xfId="19124" xr:uid="{00000000-0005-0000-0000-00006E4B0000}"/>
    <cellStyle name="Normal 5 5 53" xfId="19125" xr:uid="{00000000-0005-0000-0000-00006F4B0000}"/>
    <cellStyle name="Normal 5 5 54" xfId="19126" xr:uid="{00000000-0005-0000-0000-0000704B0000}"/>
    <cellStyle name="Normal 5 5 55" xfId="19127" xr:uid="{00000000-0005-0000-0000-0000714B0000}"/>
    <cellStyle name="Normal 5 5 56" xfId="19128" xr:uid="{00000000-0005-0000-0000-0000724B0000}"/>
    <cellStyle name="Normal 5 5 57" xfId="19129" xr:uid="{00000000-0005-0000-0000-0000734B0000}"/>
    <cellStyle name="Normal 5 5 58" xfId="19130" xr:uid="{00000000-0005-0000-0000-0000744B0000}"/>
    <cellStyle name="Normal 5 5 59" xfId="19131" xr:uid="{00000000-0005-0000-0000-0000754B0000}"/>
    <cellStyle name="Normal 5 5 6" xfId="19132" xr:uid="{00000000-0005-0000-0000-0000764B0000}"/>
    <cellStyle name="Normal 5 5 60" xfId="19133" xr:uid="{00000000-0005-0000-0000-0000774B0000}"/>
    <cellStyle name="Normal 5 5 61" xfId="19134" xr:uid="{00000000-0005-0000-0000-0000784B0000}"/>
    <cellStyle name="Normal 5 5 62" xfId="19135" xr:uid="{00000000-0005-0000-0000-0000794B0000}"/>
    <cellStyle name="Normal 5 5 63" xfId="19136" xr:uid="{00000000-0005-0000-0000-00007A4B0000}"/>
    <cellStyle name="Normal 5 5 64" xfId="19137" xr:uid="{00000000-0005-0000-0000-00007B4B0000}"/>
    <cellStyle name="Normal 5 5 65" xfId="19138" xr:uid="{00000000-0005-0000-0000-00007C4B0000}"/>
    <cellStyle name="Normal 5 5 66" xfId="19139" xr:uid="{00000000-0005-0000-0000-00007D4B0000}"/>
    <cellStyle name="Normal 5 5 67" xfId="19140" xr:uid="{00000000-0005-0000-0000-00007E4B0000}"/>
    <cellStyle name="Normal 5 5 68" xfId="19141" xr:uid="{00000000-0005-0000-0000-00007F4B0000}"/>
    <cellStyle name="Normal 5 5 69" xfId="19142" xr:uid="{00000000-0005-0000-0000-0000804B0000}"/>
    <cellStyle name="Normal 5 5 7" xfId="19143" xr:uid="{00000000-0005-0000-0000-0000814B0000}"/>
    <cellStyle name="Normal 5 5 70" xfId="19144" xr:uid="{00000000-0005-0000-0000-0000824B0000}"/>
    <cellStyle name="Normal 5 5 71" xfId="19145" xr:uid="{00000000-0005-0000-0000-0000834B0000}"/>
    <cellStyle name="Normal 5 5 72" xfId="19146" xr:uid="{00000000-0005-0000-0000-0000844B0000}"/>
    <cellStyle name="Normal 5 5 73" xfId="19147" xr:uid="{00000000-0005-0000-0000-0000854B0000}"/>
    <cellStyle name="Normal 5 5 74" xfId="19148" xr:uid="{00000000-0005-0000-0000-0000864B0000}"/>
    <cellStyle name="Normal 5 5 75" xfId="19149" xr:uid="{00000000-0005-0000-0000-0000874B0000}"/>
    <cellStyle name="Normal 5 5 76" xfId="19150" xr:uid="{00000000-0005-0000-0000-0000884B0000}"/>
    <cellStyle name="Normal 5 5 77" xfId="19151" xr:uid="{00000000-0005-0000-0000-0000894B0000}"/>
    <cellStyle name="Normal 5 5 78" xfId="19152" xr:uid="{00000000-0005-0000-0000-00008A4B0000}"/>
    <cellStyle name="Normal 5 5 79" xfId="19153" xr:uid="{00000000-0005-0000-0000-00008B4B0000}"/>
    <cellStyle name="Normal 5 5 8" xfId="19154" xr:uid="{00000000-0005-0000-0000-00008C4B0000}"/>
    <cellStyle name="Normal 5 5 80" xfId="19155" xr:uid="{00000000-0005-0000-0000-00008D4B0000}"/>
    <cellStyle name="Normal 5 5 81" xfId="19156" xr:uid="{00000000-0005-0000-0000-00008E4B0000}"/>
    <cellStyle name="Normal 5 5 82" xfId="19157" xr:uid="{00000000-0005-0000-0000-00008F4B0000}"/>
    <cellStyle name="Normal 5 5 83" xfId="19158" xr:uid="{00000000-0005-0000-0000-0000904B0000}"/>
    <cellStyle name="Normal 5 5 84" xfId="19159" xr:uid="{00000000-0005-0000-0000-0000914B0000}"/>
    <cellStyle name="Normal 5 5 85" xfId="19160" xr:uid="{00000000-0005-0000-0000-0000924B0000}"/>
    <cellStyle name="Normal 5 5 86" xfId="19161" xr:uid="{00000000-0005-0000-0000-0000934B0000}"/>
    <cellStyle name="Normal 5 5 87" xfId="19162" xr:uid="{00000000-0005-0000-0000-0000944B0000}"/>
    <cellStyle name="Normal 5 5 88" xfId="19163" xr:uid="{00000000-0005-0000-0000-0000954B0000}"/>
    <cellStyle name="Normal 5 5 89" xfId="19164" xr:uid="{00000000-0005-0000-0000-0000964B0000}"/>
    <cellStyle name="Normal 5 5 9" xfId="19165" xr:uid="{00000000-0005-0000-0000-0000974B0000}"/>
    <cellStyle name="Normal 5 5 90" xfId="19166" xr:uid="{00000000-0005-0000-0000-0000984B0000}"/>
    <cellStyle name="Normal 5 5 91" xfId="19167" xr:uid="{00000000-0005-0000-0000-0000994B0000}"/>
    <cellStyle name="Normal 5 5 92" xfId="19168" xr:uid="{00000000-0005-0000-0000-00009A4B0000}"/>
    <cellStyle name="Normal 5 5 93" xfId="19169" xr:uid="{00000000-0005-0000-0000-00009B4B0000}"/>
    <cellStyle name="Normal 5 50" xfId="19170" xr:uid="{00000000-0005-0000-0000-00009C4B0000}"/>
    <cellStyle name="Normal 5 51" xfId="19171" xr:uid="{00000000-0005-0000-0000-00009D4B0000}"/>
    <cellStyle name="Normal 5 52" xfId="19172" xr:uid="{00000000-0005-0000-0000-00009E4B0000}"/>
    <cellStyle name="Normal 5 53" xfId="19173" xr:uid="{00000000-0005-0000-0000-00009F4B0000}"/>
    <cellStyle name="Normal 5 54" xfId="19174" xr:uid="{00000000-0005-0000-0000-0000A04B0000}"/>
    <cellStyle name="Normal 5 55" xfId="19175" xr:uid="{00000000-0005-0000-0000-0000A14B0000}"/>
    <cellStyle name="Normal 5 56" xfId="19176" xr:uid="{00000000-0005-0000-0000-0000A24B0000}"/>
    <cellStyle name="Normal 5 57" xfId="19177" xr:uid="{00000000-0005-0000-0000-0000A34B0000}"/>
    <cellStyle name="Normal 5 58" xfId="19178" xr:uid="{00000000-0005-0000-0000-0000A44B0000}"/>
    <cellStyle name="Normal 5 59" xfId="19179" xr:uid="{00000000-0005-0000-0000-0000A54B0000}"/>
    <cellStyle name="Normal 5 6" xfId="19180" xr:uid="{00000000-0005-0000-0000-0000A64B0000}"/>
    <cellStyle name="Normal 5 6 2" xfId="19181" xr:uid="{00000000-0005-0000-0000-0000A74B0000}"/>
    <cellStyle name="Normal 5 60" xfId="19182" xr:uid="{00000000-0005-0000-0000-0000A84B0000}"/>
    <cellStyle name="Normal 5 61" xfId="19183" xr:uid="{00000000-0005-0000-0000-0000A94B0000}"/>
    <cellStyle name="Normal 5 62" xfId="19184" xr:uid="{00000000-0005-0000-0000-0000AA4B0000}"/>
    <cellStyle name="Normal 5 63" xfId="19185" xr:uid="{00000000-0005-0000-0000-0000AB4B0000}"/>
    <cellStyle name="Normal 5 64" xfId="19186" xr:uid="{00000000-0005-0000-0000-0000AC4B0000}"/>
    <cellStyle name="Normal 5 65" xfId="19187" xr:uid="{00000000-0005-0000-0000-0000AD4B0000}"/>
    <cellStyle name="Normal 5 66" xfId="19188" xr:uid="{00000000-0005-0000-0000-0000AE4B0000}"/>
    <cellStyle name="Normal 5 67" xfId="19189" xr:uid="{00000000-0005-0000-0000-0000AF4B0000}"/>
    <cellStyle name="Normal 5 68" xfId="19190" xr:uid="{00000000-0005-0000-0000-0000B04B0000}"/>
    <cellStyle name="Normal 5 69" xfId="19191" xr:uid="{00000000-0005-0000-0000-0000B14B0000}"/>
    <cellStyle name="Normal 5 7" xfId="19192" xr:uid="{00000000-0005-0000-0000-0000B24B0000}"/>
    <cellStyle name="Normal 5 7 2" xfId="19193" xr:uid="{00000000-0005-0000-0000-0000B34B0000}"/>
    <cellStyle name="Normal 5 70" xfId="19194" xr:uid="{00000000-0005-0000-0000-0000B44B0000}"/>
    <cellStyle name="Normal 5 71" xfId="19195" xr:uid="{00000000-0005-0000-0000-0000B54B0000}"/>
    <cellStyle name="Normal 5 72" xfId="19196" xr:uid="{00000000-0005-0000-0000-0000B64B0000}"/>
    <cellStyle name="Normal 5 73" xfId="19197" xr:uid="{00000000-0005-0000-0000-0000B74B0000}"/>
    <cellStyle name="Normal 5 74" xfId="19198" xr:uid="{00000000-0005-0000-0000-0000B84B0000}"/>
    <cellStyle name="Normal 5 75" xfId="19199" xr:uid="{00000000-0005-0000-0000-0000B94B0000}"/>
    <cellStyle name="Normal 5 76" xfId="19200" xr:uid="{00000000-0005-0000-0000-0000BA4B0000}"/>
    <cellStyle name="Normal 5 77" xfId="19201" xr:uid="{00000000-0005-0000-0000-0000BB4B0000}"/>
    <cellStyle name="Normal 5 78" xfId="19202" xr:uid="{00000000-0005-0000-0000-0000BC4B0000}"/>
    <cellStyle name="Normal 5 79" xfId="19203" xr:uid="{00000000-0005-0000-0000-0000BD4B0000}"/>
    <cellStyle name="Normal 5 8" xfId="19204" xr:uid="{00000000-0005-0000-0000-0000BE4B0000}"/>
    <cellStyle name="Normal 5 8 2" xfId="19205" xr:uid="{00000000-0005-0000-0000-0000BF4B0000}"/>
    <cellStyle name="Normal 5 80" xfId="19206" xr:uid="{00000000-0005-0000-0000-0000C04B0000}"/>
    <cellStyle name="Normal 5 81" xfId="19207" xr:uid="{00000000-0005-0000-0000-0000C14B0000}"/>
    <cellStyle name="Normal 5 82" xfId="19208" xr:uid="{00000000-0005-0000-0000-0000C24B0000}"/>
    <cellStyle name="Normal 5 83" xfId="19209" xr:uid="{00000000-0005-0000-0000-0000C34B0000}"/>
    <cellStyle name="Normal 5 84" xfId="19210" xr:uid="{00000000-0005-0000-0000-0000C44B0000}"/>
    <cellStyle name="Normal 5 85" xfId="19211" xr:uid="{00000000-0005-0000-0000-0000C54B0000}"/>
    <cellStyle name="Normal 5 86" xfId="19212" xr:uid="{00000000-0005-0000-0000-0000C64B0000}"/>
    <cellStyle name="Normal 5 87" xfId="19213" xr:uid="{00000000-0005-0000-0000-0000C74B0000}"/>
    <cellStyle name="Normal 5 88" xfId="19214" xr:uid="{00000000-0005-0000-0000-0000C84B0000}"/>
    <cellStyle name="Normal 5 89" xfId="19215" xr:uid="{00000000-0005-0000-0000-0000C94B0000}"/>
    <cellStyle name="Normal 5 9" xfId="19216" xr:uid="{00000000-0005-0000-0000-0000CA4B0000}"/>
    <cellStyle name="Normal 5 9 2" xfId="19217" xr:uid="{00000000-0005-0000-0000-0000CB4B0000}"/>
    <cellStyle name="Normal 5 90" xfId="19218" xr:uid="{00000000-0005-0000-0000-0000CC4B0000}"/>
    <cellStyle name="Normal 5 91" xfId="19219" xr:uid="{00000000-0005-0000-0000-0000CD4B0000}"/>
    <cellStyle name="Normal 5 92" xfId="19220" xr:uid="{00000000-0005-0000-0000-0000CE4B0000}"/>
    <cellStyle name="Normal 5 93" xfId="19221" xr:uid="{00000000-0005-0000-0000-0000CF4B0000}"/>
    <cellStyle name="Normal 5 94" xfId="19222" xr:uid="{00000000-0005-0000-0000-0000D04B0000}"/>
    <cellStyle name="Normal 5 95" xfId="19223" xr:uid="{00000000-0005-0000-0000-0000D14B0000}"/>
    <cellStyle name="Normal 5 96" xfId="19224" xr:uid="{00000000-0005-0000-0000-0000D24B0000}"/>
    <cellStyle name="Normal 5 97" xfId="19225" xr:uid="{00000000-0005-0000-0000-0000D34B0000}"/>
    <cellStyle name="Normal 5 98" xfId="19226" xr:uid="{00000000-0005-0000-0000-0000D44B0000}"/>
    <cellStyle name="Normal 5 99" xfId="19227" xr:uid="{00000000-0005-0000-0000-0000D54B0000}"/>
    <cellStyle name="Normal 50" xfId="19228" xr:uid="{00000000-0005-0000-0000-0000D64B0000}"/>
    <cellStyle name="Normal 50 2" xfId="19229" xr:uid="{00000000-0005-0000-0000-0000D74B0000}"/>
    <cellStyle name="Normal 50 2 2" xfId="19230" xr:uid="{00000000-0005-0000-0000-0000D84B0000}"/>
    <cellStyle name="Normal 50 2 2 2" xfId="19231" xr:uid="{00000000-0005-0000-0000-0000D94B0000}"/>
    <cellStyle name="Normal 50 2 2 3" xfId="19232" xr:uid="{00000000-0005-0000-0000-0000DA4B0000}"/>
    <cellStyle name="Normal 50 2 2 4" xfId="19233" xr:uid="{00000000-0005-0000-0000-0000DB4B0000}"/>
    <cellStyle name="Normal 50 2 3" xfId="19234" xr:uid="{00000000-0005-0000-0000-0000DC4B0000}"/>
    <cellStyle name="Normal 50 2 4" xfId="19235" xr:uid="{00000000-0005-0000-0000-0000DD4B0000}"/>
    <cellStyle name="Normal 50 2 5" xfId="19236" xr:uid="{00000000-0005-0000-0000-0000DE4B0000}"/>
    <cellStyle name="Normal 50 3" xfId="19237" xr:uid="{00000000-0005-0000-0000-0000DF4B0000}"/>
    <cellStyle name="Normal 50 4" xfId="19238" xr:uid="{00000000-0005-0000-0000-0000E04B0000}"/>
    <cellStyle name="Normal 50 4 2" xfId="19239" xr:uid="{00000000-0005-0000-0000-0000E14B0000}"/>
    <cellStyle name="Normal 50 4 3" xfId="19240" xr:uid="{00000000-0005-0000-0000-0000E24B0000}"/>
    <cellStyle name="Normal 50 4 4" xfId="19241" xr:uid="{00000000-0005-0000-0000-0000E34B0000}"/>
    <cellStyle name="Normal 50 5" xfId="19242" xr:uid="{00000000-0005-0000-0000-0000E44B0000}"/>
    <cellStyle name="Normal 50 6" xfId="19243" xr:uid="{00000000-0005-0000-0000-0000E54B0000}"/>
    <cellStyle name="Normal 50 7" xfId="19244" xr:uid="{00000000-0005-0000-0000-0000E64B0000}"/>
    <cellStyle name="Normal 51" xfId="19245" xr:uid="{00000000-0005-0000-0000-0000E74B0000}"/>
    <cellStyle name="Normal 51 2" xfId="19246" xr:uid="{00000000-0005-0000-0000-0000E84B0000}"/>
    <cellStyle name="Normal 51 2 2" xfId="19247" xr:uid="{00000000-0005-0000-0000-0000E94B0000}"/>
    <cellStyle name="Normal 51 2 2 2" xfId="19248" xr:uid="{00000000-0005-0000-0000-0000EA4B0000}"/>
    <cellStyle name="Normal 51 2 2 3" xfId="19249" xr:uid="{00000000-0005-0000-0000-0000EB4B0000}"/>
    <cellStyle name="Normal 51 2 2 4" xfId="19250" xr:uid="{00000000-0005-0000-0000-0000EC4B0000}"/>
    <cellStyle name="Normal 51 2 3" xfId="19251" xr:uid="{00000000-0005-0000-0000-0000ED4B0000}"/>
    <cellStyle name="Normal 51 2 4" xfId="19252" xr:uid="{00000000-0005-0000-0000-0000EE4B0000}"/>
    <cellStyle name="Normal 51 2 5" xfId="19253" xr:uid="{00000000-0005-0000-0000-0000EF4B0000}"/>
    <cellStyle name="Normal 51 3" xfId="19254" xr:uid="{00000000-0005-0000-0000-0000F04B0000}"/>
    <cellStyle name="Normal 51 4" xfId="19255" xr:uid="{00000000-0005-0000-0000-0000F14B0000}"/>
    <cellStyle name="Normal 51 4 2" xfId="19256" xr:uid="{00000000-0005-0000-0000-0000F24B0000}"/>
    <cellStyle name="Normal 51 4 3" xfId="19257" xr:uid="{00000000-0005-0000-0000-0000F34B0000}"/>
    <cellStyle name="Normal 51 4 4" xfId="19258" xr:uid="{00000000-0005-0000-0000-0000F44B0000}"/>
    <cellStyle name="Normal 51 5" xfId="19259" xr:uid="{00000000-0005-0000-0000-0000F54B0000}"/>
    <cellStyle name="Normal 51 6" xfId="19260" xr:uid="{00000000-0005-0000-0000-0000F64B0000}"/>
    <cellStyle name="Normal 51 7" xfId="19261" xr:uid="{00000000-0005-0000-0000-0000F74B0000}"/>
    <cellStyle name="Normal 52" xfId="19262" xr:uid="{00000000-0005-0000-0000-0000F84B0000}"/>
    <cellStyle name="Normal 53" xfId="19263" xr:uid="{00000000-0005-0000-0000-0000F94B0000}"/>
    <cellStyle name="Normal 54" xfId="19264" xr:uid="{00000000-0005-0000-0000-0000FA4B0000}"/>
    <cellStyle name="Normal 55" xfId="19265" xr:uid="{00000000-0005-0000-0000-0000FB4B0000}"/>
    <cellStyle name="Normal 55 2" xfId="19266" xr:uid="{00000000-0005-0000-0000-0000FC4B0000}"/>
    <cellStyle name="Normal 55 2 2" xfId="19267" xr:uid="{00000000-0005-0000-0000-0000FD4B0000}"/>
    <cellStyle name="Normal 55 2 2 2" xfId="19268" xr:uid="{00000000-0005-0000-0000-0000FE4B0000}"/>
    <cellStyle name="Normal 55 2 2 3" xfId="19269" xr:uid="{00000000-0005-0000-0000-0000FF4B0000}"/>
    <cellStyle name="Normal 55 2 2 4" xfId="19270" xr:uid="{00000000-0005-0000-0000-0000004C0000}"/>
    <cellStyle name="Normal 55 2 3" xfId="19271" xr:uid="{00000000-0005-0000-0000-0000014C0000}"/>
    <cellStyle name="Normal 55 2 4" xfId="19272" xr:uid="{00000000-0005-0000-0000-0000024C0000}"/>
    <cellStyle name="Normal 55 2 5" xfId="19273" xr:uid="{00000000-0005-0000-0000-0000034C0000}"/>
    <cellStyle name="Normal 55 3" xfId="19274" xr:uid="{00000000-0005-0000-0000-0000044C0000}"/>
    <cellStyle name="Normal 55 4" xfId="19275" xr:uid="{00000000-0005-0000-0000-0000054C0000}"/>
    <cellStyle name="Normal 55 4 2" xfId="19276" xr:uid="{00000000-0005-0000-0000-0000064C0000}"/>
    <cellStyle name="Normal 55 4 3" xfId="19277" xr:uid="{00000000-0005-0000-0000-0000074C0000}"/>
    <cellStyle name="Normal 55 4 4" xfId="19278" xr:uid="{00000000-0005-0000-0000-0000084C0000}"/>
    <cellStyle name="Normal 55 5" xfId="19279" xr:uid="{00000000-0005-0000-0000-0000094C0000}"/>
    <cellStyle name="Normal 55 6" xfId="19280" xr:uid="{00000000-0005-0000-0000-00000A4C0000}"/>
    <cellStyle name="Normal 55 7" xfId="19281" xr:uid="{00000000-0005-0000-0000-00000B4C0000}"/>
    <cellStyle name="Normal 56" xfId="19282" xr:uid="{00000000-0005-0000-0000-00000C4C0000}"/>
    <cellStyle name="Normal 56 2" xfId="19283" xr:uid="{00000000-0005-0000-0000-00000D4C0000}"/>
    <cellStyle name="Normal 56 2 2" xfId="19284" xr:uid="{00000000-0005-0000-0000-00000E4C0000}"/>
    <cellStyle name="Normal 56 2 2 2" xfId="19285" xr:uid="{00000000-0005-0000-0000-00000F4C0000}"/>
    <cellStyle name="Normal 56 2 2 3" xfId="19286" xr:uid="{00000000-0005-0000-0000-0000104C0000}"/>
    <cellStyle name="Normal 56 2 2 4" xfId="19287" xr:uid="{00000000-0005-0000-0000-0000114C0000}"/>
    <cellStyle name="Normal 56 2 3" xfId="19288" xr:uid="{00000000-0005-0000-0000-0000124C0000}"/>
    <cellStyle name="Normal 56 2 4" xfId="19289" xr:uid="{00000000-0005-0000-0000-0000134C0000}"/>
    <cellStyle name="Normal 56 2 5" xfId="19290" xr:uid="{00000000-0005-0000-0000-0000144C0000}"/>
    <cellStyle name="Normal 56 3" xfId="19291" xr:uid="{00000000-0005-0000-0000-0000154C0000}"/>
    <cellStyle name="Normal 56 4" xfId="19292" xr:uid="{00000000-0005-0000-0000-0000164C0000}"/>
    <cellStyle name="Normal 56 4 2" xfId="19293" xr:uid="{00000000-0005-0000-0000-0000174C0000}"/>
    <cellStyle name="Normal 56 4 3" xfId="19294" xr:uid="{00000000-0005-0000-0000-0000184C0000}"/>
    <cellStyle name="Normal 56 4 4" xfId="19295" xr:uid="{00000000-0005-0000-0000-0000194C0000}"/>
    <cellStyle name="Normal 56 5" xfId="19296" xr:uid="{00000000-0005-0000-0000-00001A4C0000}"/>
    <cellStyle name="Normal 56 6" xfId="19297" xr:uid="{00000000-0005-0000-0000-00001B4C0000}"/>
    <cellStyle name="Normal 56 7" xfId="19298" xr:uid="{00000000-0005-0000-0000-00001C4C0000}"/>
    <cellStyle name="Normal 57" xfId="19299" xr:uid="{00000000-0005-0000-0000-00001D4C0000}"/>
    <cellStyle name="Normal 57 2" xfId="19300" xr:uid="{00000000-0005-0000-0000-00001E4C0000}"/>
    <cellStyle name="Normal 58" xfId="19301" xr:uid="{00000000-0005-0000-0000-00001F4C0000}"/>
    <cellStyle name="Normal 58 2" xfId="19302" xr:uid="{00000000-0005-0000-0000-0000204C0000}"/>
    <cellStyle name="Normal 58 3" xfId="19303" xr:uid="{00000000-0005-0000-0000-0000214C0000}"/>
    <cellStyle name="Normal 58 4" xfId="19304" xr:uid="{00000000-0005-0000-0000-0000224C0000}"/>
    <cellStyle name="Normal 59" xfId="19305" xr:uid="{00000000-0005-0000-0000-0000234C0000}"/>
    <cellStyle name="Normal 59 2" xfId="19306" xr:uid="{00000000-0005-0000-0000-0000244C0000}"/>
    <cellStyle name="Normal 59 3" xfId="19307" xr:uid="{00000000-0005-0000-0000-0000254C0000}"/>
    <cellStyle name="Normal 59 4" xfId="19308" xr:uid="{00000000-0005-0000-0000-0000264C0000}"/>
    <cellStyle name="Normal 6" xfId="19309" xr:uid="{00000000-0005-0000-0000-0000274C0000}"/>
    <cellStyle name="Normal 6 2" xfId="19310" xr:uid="{00000000-0005-0000-0000-0000284C0000}"/>
    <cellStyle name="Normal 6 2 10" xfId="19311" xr:uid="{00000000-0005-0000-0000-0000294C0000}"/>
    <cellStyle name="Normal 6 2 11" xfId="19312" xr:uid="{00000000-0005-0000-0000-00002A4C0000}"/>
    <cellStyle name="Normal 6 2 12" xfId="19313" xr:uid="{00000000-0005-0000-0000-00002B4C0000}"/>
    <cellStyle name="Normal 6 2 13" xfId="19314" xr:uid="{00000000-0005-0000-0000-00002C4C0000}"/>
    <cellStyle name="Normal 6 2 14" xfId="19315" xr:uid="{00000000-0005-0000-0000-00002D4C0000}"/>
    <cellStyle name="Normal 6 2 15" xfId="19316" xr:uid="{00000000-0005-0000-0000-00002E4C0000}"/>
    <cellStyle name="Normal 6 2 16" xfId="19317" xr:uid="{00000000-0005-0000-0000-00002F4C0000}"/>
    <cellStyle name="Normal 6 2 17" xfId="19318" xr:uid="{00000000-0005-0000-0000-0000304C0000}"/>
    <cellStyle name="Normal 6 2 18" xfId="19319" xr:uid="{00000000-0005-0000-0000-0000314C0000}"/>
    <cellStyle name="Normal 6 2 19" xfId="19320" xr:uid="{00000000-0005-0000-0000-0000324C0000}"/>
    <cellStyle name="Normal 6 2 2" xfId="19321" xr:uid="{00000000-0005-0000-0000-0000334C0000}"/>
    <cellStyle name="Normal 6 2 2 2" xfId="19322" xr:uid="{00000000-0005-0000-0000-0000344C0000}"/>
    <cellStyle name="Normal 6 2 2 3" xfId="19323" xr:uid="{00000000-0005-0000-0000-0000354C0000}"/>
    <cellStyle name="Normal 6 2 20" xfId="19324" xr:uid="{00000000-0005-0000-0000-0000364C0000}"/>
    <cellStyle name="Normal 6 2 21" xfId="19325" xr:uid="{00000000-0005-0000-0000-0000374C0000}"/>
    <cellStyle name="Normal 6 2 22" xfId="19326" xr:uid="{00000000-0005-0000-0000-0000384C0000}"/>
    <cellStyle name="Normal 6 2 23" xfId="19327" xr:uid="{00000000-0005-0000-0000-0000394C0000}"/>
    <cellStyle name="Normal 6 2 24" xfId="19328" xr:uid="{00000000-0005-0000-0000-00003A4C0000}"/>
    <cellStyle name="Normal 6 2 25" xfId="19329" xr:uid="{00000000-0005-0000-0000-00003B4C0000}"/>
    <cellStyle name="Normal 6 2 26" xfId="19330" xr:uid="{00000000-0005-0000-0000-00003C4C0000}"/>
    <cellStyle name="Normal 6 2 27" xfId="19331" xr:uid="{00000000-0005-0000-0000-00003D4C0000}"/>
    <cellStyle name="Normal 6 2 28" xfId="19332" xr:uid="{00000000-0005-0000-0000-00003E4C0000}"/>
    <cellStyle name="Normal 6 2 29" xfId="19333" xr:uid="{00000000-0005-0000-0000-00003F4C0000}"/>
    <cellStyle name="Normal 6 2 3" xfId="19334" xr:uid="{00000000-0005-0000-0000-0000404C0000}"/>
    <cellStyle name="Normal 6 2 3 2" xfId="19335" xr:uid="{00000000-0005-0000-0000-0000414C0000}"/>
    <cellStyle name="Normal 6 2 3 2 2" xfId="19336" xr:uid="{00000000-0005-0000-0000-0000424C0000}"/>
    <cellStyle name="Normal 6 2 3 2 2 2" xfId="19337" xr:uid="{00000000-0005-0000-0000-0000434C0000}"/>
    <cellStyle name="Normal 6 2 3 2 2 3" xfId="19338" xr:uid="{00000000-0005-0000-0000-0000444C0000}"/>
    <cellStyle name="Normal 6 2 3 2 2 4" xfId="19339" xr:uid="{00000000-0005-0000-0000-0000454C0000}"/>
    <cellStyle name="Normal 6 2 3 2 3" xfId="19340" xr:uid="{00000000-0005-0000-0000-0000464C0000}"/>
    <cellStyle name="Normal 6 2 3 2 4" xfId="19341" xr:uid="{00000000-0005-0000-0000-0000474C0000}"/>
    <cellStyle name="Normal 6 2 3 2 5" xfId="19342" xr:uid="{00000000-0005-0000-0000-0000484C0000}"/>
    <cellStyle name="Normal 6 2 3 3" xfId="19343" xr:uid="{00000000-0005-0000-0000-0000494C0000}"/>
    <cellStyle name="Normal 6 2 3 4" xfId="19344" xr:uid="{00000000-0005-0000-0000-00004A4C0000}"/>
    <cellStyle name="Normal 6 2 3 4 2" xfId="19345" xr:uid="{00000000-0005-0000-0000-00004B4C0000}"/>
    <cellStyle name="Normal 6 2 3 4 3" xfId="19346" xr:uid="{00000000-0005-0000-0000-00004C4C0000}"/>
    <cellStyle name="Normal 6 2 3 4 4" xfId="19347" xr:uid="{00000000-0005-0000-0000-00004D4C0000}"/>
    <cellStyle name="Normal 6 2 3 5" xfId="19348" xr:uid="{00000000-0005-0000-0000-00004E4C0000}"/>
    <cellStyle name="Normal 6 2 3 6" xfId="19349" xr:uid="{00000000-0005-0000-0000-00004F4C0000}"/>
    <cellStyle name="Normal 6 2 3 7" xfId="19350" xr:uid="{00000000-0005-0000-0000-0000504C0000}"/>
    <cellStyle name="Normal 6 2 30" xfId="19351" xr:uid="{00000000-0005-0000-0000-0000514C0000}"/>
    <cellStyle name="Normal 6 2 31" xfId="19352" xr:uid="{00000000-0005-0000-0000-0000524C0000}"/>
    <cellStyle name="Normal 6 2 32" xfId="19353" xr:uid="{00000000-0005-0000-0000-0000534C0000}"/>
    <cellStyle name="Normal 6 2 33" xfId="19354" xr:uid="{00000000-0005-0000-0000-0000544C0000}"/>
    <cellStyle name="Normal 6 2 34" xfId="19355" xr:uid="{00000000-0005-0000-0000-0000554C0000}"/>
    <cellStyle name="Normal 6 2 35" xfId="19356" xr:uid="{00000000-0005-0000-0000-0000564C0000}"/>
    <cellStyle name="Normal 6 2 36" xfId="19357" xr:uid="{00000000-0005-0000-0000-0000574C0000}"/>
    <cellStyle name="Normal 6 2 37" xfId="19358" xr:uid="{00000000-0005-0000-0000-0000584C0000}"/>
    <cellStyle name="Normal 6 2 38" xfId="19359" xr:uid="{00000000-0005-0000-0000-0000594C0000}"/>
    <cellStyle name="Normal 6 2 39" xfId="19360" xr:uid="{00000000-0005-0000-0000-00005A4C0000}"/>
    <cellStyle name="Normal 6 2 4" xfId="19361" xr:uid="{00000000-0005-0000-0000-00005B4C0000}"/>
    <cellStyle name="Normal 6 2 40" xfId="19362" xr:uid="{00000000-0005-0000-0000-00005C4C0000}"/>
    <cellStyle name="Normal 6 2 41" xfId="19363" xr:uid="{00000000-0005-0000-0000-00005D4C0000}"/>
    <cellStyle name="Normal 6 2 42" xfId="19364" xr:uid="{00000000-0005-0000-0000-00005E4C0000}"/>
    <cellStyle name="Normal 6 2 43" xfId="19365" xr:uid="{00000000-0005-0000-0000-00005F4C0000}"/>
    <cellStyle name="Normal 6 2 44" xfId="19366" xr:uid="{00000000-0005-0000-0000-0000604C0000}"/>
    <cellStyle name="Normal 6 2 45" xfId="19367" xr:uid="{00000000-0005-0000-0000-0000614C0000}"/>
    <cellStyle name="Normal 6 2 46" xfId="19368" xr:uid="{00000000-0005-0000-0000-0000624C0000}"/>
    <cellStyle name="Normal 6 2 47" xfId="19369" xr:uid="{00000000-0005-0000-0000-0000634C0000}"/>
    <cellStyle name="Normal 6 2 48" xfId="19370" xr:uid="{00000000-0005-0000-0000-0000644C0000}"/>
    <cellStyle name="Normal 6 2 49" xfId="19371" xr:uid="{00000000-0005-0000-0000-0000654C0000}"/>
    <cellStyle name="Normal 6 2 5" xfId="19372" xr:uid="{00000000-0005-0000-0000-0000664C0000}"/>
    <cellStyle name="Normal 6 2 50" xfId="19373" xr:uid="{00000000-0005-0000-0000-0000674C0000}"/>
    <cellStyle name="Normal 6 2 51" xfId="19374" xr:uid="{00000000-0005-0000-0000-0000684C0000}"/>
    <cellStyle name="Normal 6 2 52" xfId="19375" xr:uid="{00000000-0005-0000-0000-0000694C0000}"/>
    <cellStyle name="Normal 6 2 53" xfId="19376" xr:uid="{00000000-0005-0000-0000-00006A4C0000}"/>
    <cellStyle name="Normal 6 2 54" xfId="19377" xr:uid="{00000000-0005-0000-0000-00006B4C0000}"/>
    <cellStyle name="Normal 6 2 55" xfId="19378" xr:uid="{00000000-0005-0000-0000-00006C4C0000}"/>
    <cellStyle name="Normal 6 2 56" xfId="19379" xr:uid="{00000000-0005-0000-0000-00006D4C0000}"/>
    <cellStyle name="Normal 6 2 57" xfId="19380" xr:uid="{00000000-0005-0000-0000-00006E4C0000}"/>
    <cellStyle name="Normal 6 2 58" xfId="19381" xr:uid="{00000000-0005-0000-0000-00006F4C0000}"/>
    <cellStyle name="Normal 6 2 59" xfId="19382" xr:uid="{00000000-0005-0000-0000-0000704C0000}"/>
    <cellStyle name="Normal 6 2 6" xfId="19383" xr:uid="{00000000-0005-0000-0000-0000714C0000}"/>
    <cellStyle name="Normal 6 2 60" xfId="19384" xr:uid="{00000000-0005-0000-0000-0000724C0000}"/>
    <cellStyle name="Normal 6 2 61" xfId="19385" xr:uid="{00000000-0005-0000-0000-0000734C0000}"/>
    <cellStyle name="Normal 6 2 62" xfId="19386" xr:uid="{00000000-0005-0000-0000-0000744C0000}"/>
    <cellStyle name="Normal 6 2 63" xfId="19387" xr:uid="{00000000-0005-0000-0000-0000754C0000}"/>
    <cellStyle name="Normal 6 2 64" xfId="19388" xr:uid="{00000000-0005-0000-0000-0000764C0000}"/>
    <cellStyle name="Normal 6 2 65" xfId="19389" xr:uid="{00000000-0005-0000-0000-0000774C0000}"/>
    <cellStyle name="Normal 6 2 66" xfId="19390" xr:uid="{00000000-0005-0000-0000-0000784C0000}"/>
    <cellStyle name="Normal 6 2 67" xfId="19391" xr:uid="{00000000-0005-0000-0000-0000794C0000}"/>
    <cellStyle name="Normal 6 2 68" xfId="19392" xr:uid="{00000000-0005-0000-0000-00007A4C0000}"/>
    <cellStyle name="Normal 6 2 69" xfId="19393" xr:uid="{00000000-0005-0000-0000-00007B4C0000}"/>
    <cellStyle name="Normal 6 2 7" xfId="19394" xr:uid="{00000000-0005-0000-0000-00007C4C0000}"/>
    <cellStyle name="Normal 6 2 70" xfId="19395" xr:uid="{00000000-0005-0000-0000-00007D4C0000}"/>
    <cellStyle name="Normal 6 2 71" xfId="19396" xr:uid="{00000000-0005-0000-0000-00007E4C0000}"/>
    <cellStyle name="Normal 6 2 72" xfId="19397" xr:uid="{00000000-0005-0000-0000-00007F4C0000}"/>
    <cellStyle name="Normal 6 2 73" xfId="19398" xr:uid="{00000000-0005-0000-0000-0000804C0000}"/>
    <cellStyle name="Normal 6 2 74" xfId="19399" xr:uid="{00000000-0005-0000-0000-0000814C0000}"/>
    <cellStyle name="Normal 6 2 75" xfId="19400" xr:uid="{00000000-0005-0000-0000-0000824C0000}"/>
    <cellStyle name="Normal 6 2 76" xfId="19401" xr:uid="{00000000-0005-0000-0000-0000834C0000}"/>
    <cellStyle name="Normal 6 2 77" xfId="19402" xr:uid="{00000000-0005-0000-0000-0000844C0000}"/>
    <cellStyle name="Normal 6 2 78" xfId="19403" xr:uid="{00000000-0005-0000-0000-0000854C0000}"/>
    <cellStyle name="Normal 6 2 79" xfId="19404" xr:uid="{00000000-0005-0000-0000-0000864C0000}"/>
    <cellStyle name="Normal 6 2 8" xfId="19405" xr:uid="{00000000-0005-0000-0000-0000874C0000}"/>
    <cellStyle name="Normal 6 2 80" xfId="19406" xr:uid="{00000000-0005-0000-0000-0000884C0000}"/>
    <cellStyle name="Normal 6 2 81" xfId="19407" xr:uid="{00000000-0005-0000-0000-0000894C0000}"/>
    <cellStyle name="Normal 6 2 82" xfId="19408" xr:uid="{00000000-0005-0000-0000-00008A4C0000}"/>
    <cellStyle name="Normal 6 2 83" xfId="19409" xr:uid="{00000000-0005-0000-0000-00008B4C0000}"/>
    <cellStyle name="Normal 6 2 84" xfId="19410" xr:uid="{00000000-0005-0000-0000-00008C4C0000}"/>
    <cellStyle name="Normal 6 2 85" xfId="19411" xr:uid="{00000000-0005-0000-0000-00008D4C0000}"/>
    <cellStyle name="Normal 6 2 86" xfId="19412" xr:uid="{00000000-0005-0000-0000-00008E4C0000}"/>
    <cellStyle name="Normal 6 2 87" xfId="19413" xr:uid="{00000000-0005-0000-0000-00008F4C0000}"/>
    <cellStyle name="Normal 6 2 88" xfId="19414" xr:uid="{00000000-0005-0000-0000-0000904C0000}"/>
    <cellStyle name="Normal 6 2 89" xfId="19415" xr:uid="{00000000-0005-0000-0000-0000914C0000}"/>
    <cellStyle name="Normal 6 2 9" xfId="19416" xr:uid="{00000000-0005-0000-0000-0000924C0000}"/>
    <cellStyle name="Normal 6 2 90" xfId="19417" xr:uid="{00000000-0005-0000-0000-0000934C0000}"/>
    <cellStyle name="Normal 6 2 91" xfId="19418" xr:uid="{00000000-0005-0000-0000-0000944C0000}"/>
    <cellStyle name="Normal 6 2 92" xfId="19419" xr:uid="{00000000-0005-0000-0000-0000954C0000}"/>
    <cellStyle name="Normal 6 2 93" xfId="19420" xr:uid="{00000000-0005-0000-0000-0000964C0000}"/>
    <cellStyle name="Normal 6 2 94" xfId="19421" xr:uid="{00000000-0005-0000-0000-0000974C0000}"/>
    <cellStyle name="Normal 6 2 95" xfId="19422" xr:uid="{00000000-0005-0000-0000-0000984C0000}"/>
    <cellStyle name="Normal 6 2 95 2" xfId="19423" xr:uid="{00000000-0005-0000-0000-0000994C0000}"/>
    <cellStyle name="Normal 6 2 95 3" xfId="19424" xr:uid="{00000000-0005-0000-0000-00009A4C0000}"/>
    <cellStyle name="Normal 6 2 95 4" xfId="19425" xr:uid="{00000000-0005-0000-0000-00009B4C0000}"/>
    <cellStyle name="Normal 6 3" xfId="19426" xr:uid="{00000000-0005-0000-0000-00009C4C0000}"/>
    <cellStyle name="Normal 6 3 2" xfId="19427" xr:uid="{00000000-0005-0000-0000-00009D4C0000}"/>
    <cellStyle name="Normal 6 3 3" xfId="19428" xr:uid="{00000000-0005-0000-0000-00009E4C0000}"/>
    <cellStyle name="Normal 6 3 3 2" xfId="19429" xr:uid="{00000000-0005-0000-0000-00009F4C0000}"/>
    <cellStyle name="Normal 6 3 3 2 2" xfId="19430" xr:uid="{00000000-0005-0000-0000-0000A04C0000}"/>
    <cellStyle name="Normal 6 3 3 2 2 2" xfId="19431" xr:uid="{00000000-0005-0000-0000-0000A14C0000}"/>
    <cellStyle name="Normal 6 3 3 2 2 3" xfId="19432" xr:uid="{00000000-0005-0000-0000-0000A24C0000}"/>
    <cellStyle name="Normal 6 3 3 2 2 4" xfId="19433" xr:uid="{00000000-0005-0000-0000-0000A34C0000}"/>
    <cellStyle name="Normal 6 3 3 2 3" xfId="19434" xr:uid="{00000000-0005-0000-0000-0000A44C0000}"/>
    <cellStyle name="Normal 6 3 3 2 4" xfId="19435" xr:uid="{00000000-0005-0000-0000-0000A54C0000}"/>
    <cellStyle name="Normal 6 3 3 2 5" xfId="19436" xr:uid="{00000000-0005-0000-0000-0000A64C0000}"/>
    <cellStyle name="Normal 6 3 3 3" xfId="19437" xr:uid="{00000000-0005-0000-0000-0000A74C0000}"/>
    <cellStyle name="Normal 6 3 3 4" xfId="19438" xr:uid="{00000000-0005-0000-0000-0000A84C0000}"/>
    <cellStyle name="Normal 6 3 3 4 2" xfId="19439" xr:uid="{00000000-0005-0000-0000-0000A94C0000}"/>
    <cellStyle name="Normal 6 3 3 4 3" xfId="19440" xr:uid="{00000000-0005-0000-0000-0000AA4C0000}"/>
    <cellStyle name="Normal 6 3 3 4 4" xfId="19441" xr:uid="{00000000-0005-0000-0000-0000AB4C0000}"/>
    <cellStyle name="Normal 6 3 3 5" xfId="19442" xr:uid="{00000000-0005-0000-0000-0000AC4C0000}"/>
    <cellStyle name="Normal 6 3 3 6" xfId="19443" xr:uid="{00000000-0005-0000-0000-0000AD4C0000}"/>
    <cellStyle name="Normal 6 3 3 7" xfId="19444" xr:uid="{00000000-0005-0000-0000-0000AE4C0000}"/>
    <cellStyle name="Normal 6 3 4" xfId="19445" xr:uid="{00000000-0005-0000-0000-0000AF4C0000}"/>
    <cellStyle name="Normal 6 4" xfId="19446" xr:uid="{00000000-0005-0000-0000-0000B04C0000}"/>
    <cellStyle name="Normal 6 4 2" xfId="19447" xr:uid="{00000000-0005-0000-0000-0000B14C0000}"/>
    <cellStyle name="Normal 6 4 3" xfId="19448" xr:uid="{00000000-0005-0000-0000-0000B24C0000}"/>
    <cellStyle name="Normal 6 4 3 2" xfId="19449" xr:uid="{00000000-0005-0000-0000-0000B34C0000}"/>
    <cellStyle name="Normal 6 4 3 2 2" xfId="19450" xr:uid="{00000000-0005-0000-0000-0000B44C0000}"/>
    <cellStyle name="Normal 6 4 3 2 2 2" xfId="19451" xr:uid="{00000000-0005-0000-0000-0000B54C0000}"/>
    <cellStyle name="Normal 6 4 3 2 2 3" xfId="19452" xr:uid="{00000000-0005-0000-0000-0000B64C0000}"/>
    <cellStyle name="Normal 6 4 3 2 2 4" xfId="19453" xr:uid="{00000000-0005-0000-0000-0000B74C0000}"/>
    <cellStyle name="Normal 6 4 3 2 3" xfId="19454" xr:uid="{00000000-0005-0000-0000-0000B84C0000}"/>
    <cellStyle name="Normal 6 4 3 2 4" xfId="19455" xr:uid="{00000000-0005-0000-0000-0000B94C0000}"/>
    <cellStyle name="Normal 6 4 3 2 5" xfId="19456" xr:uid="{00000000-0005-0000-0000-0000BA4C0000}"/>
    <cellStyle name="Normal 6 4 3 3" xfId="19457" xr:uid="{00000000-0005-0000-0000-0000BB4C0000}"/>
    <cellStyle name="Normal 6 4 3 3 2" xfId="19458" xr:uid="{00000000-0005-0000-0000-0000BC4C0000}"/>
    <cellStyle name="Normal 6 4 3 3 3" xfId="19459" xr:uid="{00000000-0005-0000-0000-0000BD4C0000}"/>
    <cellStyle name="Normal 6 4 3 3 4" xfId="19460" xr:uid="{00000000-0005-0000-0000-0000BE4C0000}"/>
    <cellStyle name="Normal 6 4 3 4" xfId="19461" xr:uid="{00000000-0005-0000-0000-0000BF4C0000}"/>
    <cellStyle name="Normal 6 4 3 5" xfId="19462" xr:uid="{00000000-0005-0000-0000-0000C04C0000}"/>
    <cellStyle name="Normal 6 4 3 6" xfId="19463" xr:uid="{00000000-0005-0000-0000-0000C14C0000}"/>
    <cellStyle name="Normal 6 5" xfId="19464" xr:uid="{00000000-0005-0000-0000-0000C24C0000}"/>
    <cellStyle name="Normal 6 5 2" xfId="19465" xr:uid="{00000000-0005-0000-0000-0000C34C0000}"/>
    <cellStyle name="Normal 6 5 2 2" xfId="19466" xr:uid="{00000000-0005-0000-0000-0000C44C0000}"/>
    <cellStyle name="Normal 6 5 2 2 2" xfId="19467" xr:uid="{00000000-0005-0000-0000-0000C54C0000}"/>
    <cellStyle name="Normal 6 5 2 2 3" xfId="19468" xr:uid="{00000000-0005-0000-0000-0000C64C0000}"/>
    <cellStyle name="Normal 6 5 2 2 4" xfId="19469" xr:uid="{00000000-0005-0000-0000-0000C74C0000}"/>
    <cellStyle name="Normal 6 5 2 3" xfId="19470" xr:uid="{00000000-0005-0000-0000-0000C84C0000}"/>
    <cellStyle name="Normal 6 5 2 4" xfId="19471" xr:uid="{00000000-0005-0000-0000-0000C94C0000}"/>
    <cellStyle name="Normal 6 5 2 5" xfId="19472" xr:uid="{00000000-0005-0000-0000-0000CA4C0000}"/>
    <cellStyle name="Normal 6 5 3" xfId="19473" xr:uid="{00000000-0005-0000-0000-0000CB4C0000}"/>
    <cellStyle name="Normal 6 5 4" xfId="19474" xr:uid="{00000000-0005-0000-0000-0000CC4C0000}"/>
    <cellStyle name="Normal 6 5 4 2" xfId="19475" xr:uid="{00000000-0005-0000-0000-0000CD4C0000}"/>
    <cellStyle name="Normal 6 5 4 3" xfId="19476" xr:uid="{00000000-0005-0000-0000-0000CE4C0000}"/>
    <cellStyle name="Normal 6 5 4 4" xfId="19477" xr:uid="{00000000-0005-0000-0000-0000CF4C0000}"/>
    <cellStyle name="Normal 6 5 5" xfId="19478" xr:uid="{00000000-0005-0000-0000-0000D04C0000}"/>
    <cellStyle name="Normal 6 5 6" xfId="19479" xr:uid="{00000000-0005-0000-0000-0000D14C0000}"/>
    <cellStyle name="Normal 6 5 7" xfId="19480" xr:uid="{00000000-0005-0000-0000-0000D24C0000}"/>
    <cellStyle name="Normal 6 6" xfId="19481" xr:uid="{00000000-0005-0000-0000-0000D34C0000}"/>
    <cellStyle name="Normal 6 6 2" xfId="19482" xr:uid="{00000000-0005-0000-0000-0000D44C0000}"/>
    <cellStyle name="Normal 6 6 3" xfId="19483" xr:uid="{00000000-0005-0000-0000-0000D54C0000}"/>
    <cellStyle name="Normal 6 6 4" xfId="19484" xr:uid="{00000000-0005-0000-0000-0000D64C0000}"/>
    <cellStyle name="Normal 60" xfId="19485" xr:uid="{00000000-0005-0000-0000-0000D74C0000}"/>
    <cellStyle name="Normal 60 2" xfId="19486" xr:uid="{00000000-0005-0000-0000-0000D84C0000}"/>
    <cellStyle name="Normal 60 3" xfId="19487" xr:uid="{00000000-0005-0000-0000-0000D94C0000}"/>
    <cellStyle name="Normal 60 4" xfId="19488" xr:uid="{00000000-0005-0000-0000-0000DA4C0000}"/>
    <cellStyle name="Normal 61" xfId="19489" xr:uid="{00000000-0005-0000-0000-0000DB4C0000}"/>
    <cellStyle name="Normal 61 2" xfId="19490" xr:uid="{00000000-0005-0000-0000-0000DC4C0000}"/>
    <cellStyle name="Normal 61 3" xfId="19491" xr:uid="{00000000-0005-0000-0000-0000DD4C0000}"/>
    <cellStyle name="Normal 61 4" xfId="19492" xr:uid="{00000000-0005-0000-0000-0000DE4C0000}"/>
    <cellStyle name="Normal 62" xfId="19493" xr:uid="{00000000-0005-0000-0000-0000DF4C0000}"/>
    <cellStyle name="Normal 62 2" xfId="19494" xr:uid="{00000000-0005-0000-0000-0000E04C0000}"/>
    <cellStyle name="Normal 62 3" xfId="19495" xr:uid="{00000000-0005-0000-0000-0000E14C0000}"/>
    <cellStyle name="Normal 62 4" xfId="19496" xr:uid="{00000000-0005-0000-0000-0000E24C0000}"/>
    <cellStyle name="Normal 63" xfId="19497" xr:uid="{00000000-0005-0000-0000-0000E34C0000}"/>
    <cellStyle name="Normal 63 2" xfId="19498" xr:uid="{00000000-0005-0000-0000-0000E44C0000}"/>
    <cellStyle name="Normal 63 3" xfId="19499" xr:uid="{00000000-0005-0000-0000-0000E54C0000}"/>
    <cellStyle name="Normal 63 4" xfId="19500" xr:uid="{00000000-0005-0000-0000-0000E64C0000}"/>
    <cellStyle name="Normal 64" xfId="19501" xr:uid="{00000000-0005-0000-0000-0000E74C0000}"/>
    <cellStyle name="Normal 64 2" xfId="19502" xr:uid="{00000000-0005-0000-0000-0000E84C0000}"/>
    <cellStyle name="Normal 64 3" xfId="19503" xr:uid="{00000000-0005-0000-0000-0000E94C0000}"/>
    <cellStyle name="Normal 64 4" xfId="19504" xr:uid="{00000000-0005-0000-0000-0000EA4C0000}"/>
    <cellStyle name="Normal 65" xfId="19505" xr:uid="{00000000-0005-0000-0000-0000EB4C0000}"/>
    <cellStyle name="Normal 65 2" xfId="19506" xr:uid="{00000000-0005-0000-0000-0000EC4C0000}"/>
    <cellStyle name="Normal 65 3" xfId="19507" xr:uid="{00000000-0005-0000-0000-0000ED4C0000}"/>
    <cellStyle name="Normal 65 4" xfId="19508" xr:uid="{00000000-0005-0000-0000-0000EE4C0000}"/>
    <cellStyle name="Normal 66" xfId="19509" xr:uid="{00000000-0005-0000-0000-0000EF4C0000}"/>
    <cellStyle name="Normal 66 2" xfId="19510" xr:uid="{00000000-0005-0000-0000-0000F04C0000}"/>
    <cellStyle name="Normal 66 3" xfId="19511" xr:uid="{00000000-0005-0000-0000-0000F14C0000}"/>
    <cellStyle name="Normal 66 4" xfId="19512" xr:uid="{00000000-0005-0000-0000-0000F24C0000}"/>
    <cellStyle name="Normal 67" xfId="19513" xr:uid="{00000000-0005-0000-0000-0000F34C0000}"/>
    <cellStyle name="Normal 67 2" xfId="19514" xr:uid="{00000000-0005-0000-0000-0000F44C0000}"/>
    <cellStyle name="Normal 67 3" xfId="19515" xr:uid="{00000000-0005-0000-0000-0000F54C0000}"/>
    <cellStyle name="Normal 67 4" xfId="19516" xr:uid="{00000000-0005-0000-0000-0000F64C0000}"/>
    <cellStyle name="Normal 68" xfId="19517" xr:uid="{00000000-0005-0000-0000-0000F74C0000}"/>
    <cellStyle name="Normal 68 2" xfId="19518" xr:uid="{00000000-0005-0000-0000-0000F84C0000}"/>
    <cellStyle name="Normal 68 3" xfId="19519" xr:uid="{00000000-0005-0000-0000-0000F94C0000}"/>
    <cellStyle name="Normal 68 4" xfId="19520" xr:uid="{00000000-0005-0000-0000-0000FA4C0000}"/>
    <cellStyle name="Normal 69" xfId="19521" xr:uid="{00000000-0005-0000-0000-0000FB4C0000}"/>
    <cellStyle name="Normal 69 2" xfId="19522" xr:uid="{00000000-0005-0000-0000-0000FC4C0000}"/>
    <cellStyle name="Normal 69 3" xfId="19523" xr:uid="{00000000-0005-0000-0000-0000FD4C0000}"/>
    <cellStyle name="Normal 69 4" xfId="19524" xr:uid="{00000000-0005-0000-0000-0000FE4C0000}"/>
    <cellStyle name="Normal 7" xfId="19525" xr:uid="{00000000-0005-0000-0000-0000FF4C0000}"/>
    <cellStyle name="Normal 7 10" xfId="19526" xr:uid="{00000000-0005-0000-0000-0000004D0000}"/>
    <cellStyle name="Normal 7 10 2" xfId="19527" xr:uid="{00000000-0005-0000-0000-0000014D0000}"/>
    <cellStyle name="Normal 7 10 2 2" xfId="19528" xr:uid="{00000000-0005-0000-0000-0000024D0000}"/>
    <cellStyle name="Normal 7 10 2 2 2" xfId="19529" xr:uid="{00000000-0005-0000-0000-0000034D0000}"/>
    <cellStyle name="Normal 7 10 2 2 3" xfId="19530" xr:uid="{00000000-0005-0000-0000-0000044D0000}"/>
    <cellStyle name="Normal 7 10 2 2 4" xfId="19531" xr:uid="{00000000-0005-0000-0000-0000054D0000}"/>
    <cellStyle name="Normal 7 10 2 3" xfId="19532" xr:uid="{00000000-0005-0000-0000-0000064D0000}"/>
    <cellStyle name="Normal 7 10 2 4" xfId="19533" xr:uid="{00000000-0005-0000-0000-0000074D0000}"/>
    <cellStyle name="Normal 7 10 2 5" xfId="19534" xr:uid="{00000000-0005-0000-0000-0000084D0000}"/>
    <cellStyle name="Normal 7 10 3" xfId="19535" xr:uid="{00000000-0005-0000-0000-0000094D0000}"/>
    <cellStyle name="Normal 7 10 3 2" xfId="19536" xr:uid="{00000000-0005-0000-0000-00000A4D0000}"/>
    <cellStyle name="Normal 7 10 3 3" xfId="19537" xr:uid="{00000000-0005-0000-0000-00000B4D0000}"/>
    <cellStyle name="Normal 7 10 3 4" xfId="19538" xr:uid="{00000000-0005-0000-0000-00000C4D0000}"/>
    <cellStyle name="Normal 7 10 4" xfId="19539" xr:uid="{00000000-0005-0000-0000-00000D4D0000}"/>
    <cellStyle name="Normal 7 10 5" xfId="19540" xr:uid="{00000000-0005-0000-0000-00000E4D0000}"/>
    <cellStyle name="Normal 7 10 6" xfId="19541" xr:uid="{00000000-0005-0000-0000-00000F4D0000}"/>
    <cellStyle name="Normal 7 11" xfId="19542" xr:uid="{00000000-0005-0000-0000-0000104D0000}"/>
    <cellStyle name="Normal 7 11 2" xfId="19543" xr:uid="{00000000-0005-0000-0000-0000114D0000}"/>
    <cellStyle name="Normal 7 11 2 2" xfId="19544" xr:uid="{00000000-0005-0000-0000-0000124D0000}"/>
    <cellStyle name="Normal 7 11 2 2 2" xfId="19545" xr:uid="{00000000-0005-0000-0000-0000134D0000}"/>
    <cellStyle name="Normal 7 11 2 2 3" xfId="19546" xr:uid="{00000000-0005-0000-0000-0000144D0000}"/>
    <cellStyle name="Normal 7 11 2 2 4" xfId="19547" xr:uid="{00000000-0005-0000-0000-0000154D0000}"/>
    <cellStyle name="Normal 7 11 2 3" xfId="19548" xr:uid="{00000000-0005-0000-0000-0000164D0000}"/>
    <cellStyle name="Normal 7 11 2 4" xfId="19549" xr:uid="{00000000-0005-0000-0000-0000174D0000}"/>
    <cellStyle name="Normal 7 11 2 5" xfId="19550" xr:uid="{00000000-0005-0000-0000-0000184D0000}"/>
    <cellStyle name="Normal 7 11 3" xfId="19551" xr:uid="{00000000-0005-0000-0000-0000194D0000}"/>
    <cellStyle name="Normal 7 11 3 2" xfId="19552" xr:uid="{00000000-0005-0000-0000-00001A4D0000}"/>
    <cellStyle name="Normal 7 11 3 3" xfId="19553" xr:uid="{00000000-0005-0000-0000-00001B4D0000}"/>
    <cellStyle name="Normal 7 11 3 4" xfId="19554" xr:uid="{00000000-0005-0000-0000-00001C4D0000}"/>
    <cellStyle name="Normal 7 11 4" xfId="19555" xr:uid="{00000000-0005-0000-0000-00001D4D0000}"/>
    <cellStyle name="Normal 7 11 5" xfId="19556" xr:uid="{00000000-0005-0000-0000-00001E4D0000}"/>
    <cellStyle name="Normal 7 11 6" xfId="19557" xr:uid="{00000000-0005-0000-0000-00001F4D0000}"/>
    <cellStyle name="Normal 7 12" xfId="19558" xr:uid="{00000000-0005-0000-0000-0000204D0000}"/>
    <cellStyle name="Normal 7 12 2" xfId="19559" xr:uid="{00000000-0005-0000-0000-0000214D0000}"/>
    <cellStyle name="Normal 7 12 2 2" xfId="19560" xr:uid="{00000000-0005-0000-0000-0000224D0000}"/>
    <cellStyle name="Normal 7 12 2 2 2" xfId="19561" xr:uid="{00000000-0005-0000-0000-0000234D0000}"/>
    <cellStyle name="Normal 7 12 2 2 3" xfId="19562" xr:uid="{00000000-0005-0000-0000-0000244D0000}"/>
    <cellStyle name="Normal 7 12 2 2 4" xfId="19563" xr:uid="{00000000-0005-0000-0000-0000254D0000}"/>
    <cellStyle name="Normal 7 12 2 3" xfId="19564" xr:uid="{00000000-0005-0000-0000-0000264D0000}"/>
    <cellStyle name="Normal 7 12 2 4" xfId="19565" xr:uid="{00000000-0005-0000-0000-0000274D0000}"/>
    <cellStyle name="Normal 7 12 2 5" xfId="19566" xr:uid="{00000000-0005-0000-0000-0000284D0000}"/>
    <cellStyle name="Normal 7 12 3" xfId="19567" xr:uid="{00000000-0005-0000-0000-0000294D0000}"/>
    <cellStyle name="Normal 7 12 3 2" xfId="19568" xr:uid="{00000000-0005-0000-0000-00002A4D0000}"/>
    <cellStyle name="Normal 7 12 3 3" xfId="19569" xr:uid="{00000000-0005-0000-0000-00002B4D0000}"/>
    <cellStyle name="Normal 7 12 3 4" xfId="19570" xr:uid="{00000000-0005-0000-0000-00002C4D0000}"/>
    <cellStyle name="Normal 7 12 4" xfId="19571" xr:uid="{00000000-0005-0000-0000-00002D4D0000}"/>
    <cellStyle name="Normal 7 12 5" xfId="19572" xr:uid="{00000000-0005-0000-0000-00002E4D0000}"/>
    <cellStyle name="Normal 7 12 6" xfId="19573" xr:uid="{00000000-0005-0000-0000-00002F4D0000}"/>
    <cellStyle name="Normal 7 2" xfId="19574" xr:uid="{00000000-0005-0000-0000-0000304D0000}"/>
    <cellStyle name="Normal 7 2 10" xfId="19575" xr:uid="{00000000-0005-0000-0000-0000314D0000}"/>
    <cellStyle name="Normal 7 2 11" xfId="19576" xr:uid="{00000000-0005-0000-0000-0000324D0000}"/>
    <cellStyle name="Normal 7 2 12" xfId="19577" xr:uid="{00000000-0005-0000-0000-0000334D0000}"/>
    <cellStyle name="Normal 7 2 13" xfId="19578" xr:uid="{00000000-0005-0000-0000-0000344D0000}"/>
    <cellStyle name="Normal 7 2 14" xfId="19579" xr:uid="{00000000-0005-0000-0000-0000354D0000}"/>
    <cellStyle name="Normal 7 2 15" xfId="19580" xr:uid="{00000000-0005-0000-0000-0000364D0000}"/>
    <cellStyle name="Normal 7 2 16" xfId="19581" xr:uid="{00000000-0005-0000-0000-0000374D0000}"/>
    <cellStyle name="Normal 7 2 17" xfId="19582" xr:uid="{00000000-0005-0000-0000-0000384D0000}"/>
    <cellStyle name="Normal 7 2 18" xfId="19583" xr:uid="{00000000-0005-0000-0000-0000394D0000}"/>
    <cellStyle name="Normal 7 2 19" xfId="19584" xr:uid="{00000000-0005-0000-0000-00003A4D0000}"/>
    <cellStyle name="Normal 7 2 2" xfId="19585" xr:uid="{00000000-0005-0000-0000-00003B4D0000}"/>
    <cellStyle name="Normal 7 2 2 2" xfId="19586" xr:uid="{00000000-0005-0000-0000-00003C4D0000}"/>
    <cellStyle name="Normal 7 2 2 3" xfId="19587" xr:uid="{00000000-0005-0000-0000-00003D4D0000}"/>
    <cellStyle name="Normal 7 2 20" xfId="19588" xr:uid="{00000000-0005-0000-0000-00003E4D0000}"/>
    <cellStyle name="Normal 7 2 21" xfId="19589" xr:uid="{00000000-0005-0000-0000-00003F4D0000}"/>
    <cellStyle name="Normal 7 2 22" xfId="19590" xr:uid="{00000000-0005-0000-0000-0000404D0000}"/>
    <cellStyle name="Normal 7 2 23" xfId="19591" xr:uid="{00000000-0005-0000-0000-0000414D0000}"/>
    <cellStyle name="Normal 7 2 24" xfId="19592" xr:uid="{00000000-0005-0000-0000-0000424D0000}"/>
    <cellStyle name="Normal 7 2 25" xfId="19593" xr:uid="{00000000-0005-0000-0000-0000434D0000}"/>
    <cellStyle name="Normal 7 2 26" xfId="19594" xr:uid="{00000000-0005-0000-0000-0000444D0000}"/>
    <cellStyle name="Normal 7 2 27" xfId="19595" xr:uid="{00000000-0005-0000-0000-0000454D0000}"/>
    <cellStyle name="Normal 7 2 28" xfId="19596" xr:uid="{00000000-0005-0000-0000-0000464D0000}"/>
    <cellStyle name="Normal 7 2 29" xfId="19597" xr:uid="{00000000-0005-0000-0000-0000474D0000}"/>
    <cellStyle name="Normal 7 2 3" xfId="19598" xr:uid="{00000000-0005-0000-0000-0000484D0000}"/>
    <cellStyle name="Normal 7 2 3 2" xfId="19599" xr:uid="{00000000-0005-0000-0000-0000494D0000}"/>
    <cellStyle name="Normal 7 2 3 2 2" xfId="19600" xr:uid="{00000000-0005-0000-0000-00004A4D0000}"/>
    <cellStyle name="Normal 7 2 3 2 3" xfId="19601" xr:uid="{00000000-0005-0000-0000-00004B4D0000}"/>
    <cellStyle name="Normal 7 2 3 2 3 2" xfId="19602" xr:uid="{00000000-0005-0000-0000-00004C4D0000}"/>
    <cellStyle name="Normal 7 2 3 2 3 3" xfId="19603" xr:uid="{00000000-0005-0000-0000-00004D4D0000}"/>
    <cellStyle name="Normal 7 2 3 2 3 4" xfId="19604" xr:uid="{00000000-0005-0000-0000-00004E4D0000}"/>
    <cellStyle name="Normal 7 2 3 2 4" xfId="19605" xr:uid="{00000000-0005-0000-0000-00004F4D0000}"/>
    <cellStyle name="Normal 7 2 3 2 5" xfId="19606" xr:uid="{00000000-0005-0000-0000-0000504D0000}"/>
    <cellStyle name="Normal 7 2 3 2 6" xfId="19607" xr:uid="{00000000-0005-0000-0000-0000514D0000}"/>
    <cellStyle name="Normal 7 2 3 3" xfId="19608" xr:uid="{00000000-0005-0000-0000-0000524D0000}"/>
    <cellStyle name="Normal 7 2 3 3 2" xfId="19609" xr:uid="{00000000-0005-0000-0000-0000534D0000}"/>
    <cellStyle name="Normal 7 2 3 3 3" xfId="19610" xr:uid="{00000000-0005-0000-0000-0000544D0000}"/>
    <cellStyle name="Normal 7 2 3 3 4" xfId="19611" xr:uid="{00000000-0005-0000-0000-0000554D0000}"/>
    <cellStyle name="Normal 7 2 3 4" xfId="19612" xr:uid="{00000000-0005-0000-0000-0000564D0000}"/>
    <cellStyle name="Normal 7 2 3 5" xfId="19613" xr:uid="{00000000-0005-0000-0000-0000574D0000}"/>
    <cellStyle name="Normal 7 2 3 6" xfId="19614" xr:uid="{00000000-0005-0000-0000-0000584D0000}"/>
    <cellStyle name="Normal 7 2 30" xfId="19615" xr:uid="{00000000-0005-0000-0000-0000594D0000}"/>
    <cellStyle name="Normal 7 2 31" xfId="19616" xr:uid="{00000000-0005-0000-0000-00005A4D0000}"/>
    <cellStyle name="Normal 7 2 32" xfId="19617" xr:uid="{00000000-0005-0000-0000-00005B4D0000}"/>
    <cellStyle name="Normal 7 2 33" xfId="19618" xr:uid="{00000000-0005-0000-0000-00005C4D0000}"/>
    <cellStyle name="Normal 7 2 34" xfId="19619" xr:uid="{00000000-0005-0000-0000-00005D4D0000}"/>
    <cellStyle name="Normal 7 2 35" xfId="19620" xr:uid="{00000000-0005-0000-0000-00005E4D0000}"/>
    <cellStyle name="Normal 7 2 36" xfId="19621" xr:uid="{00000000-0005-0000-0000-00005F4D0000}"/>
    <cellStyle name="Normal 7 2 37" xfId="19622" xr:uid="{00000000-0005-0000-0000-0000604D0000}"/>
    <cellStyle name="Normal 7 2 38" xfId="19623" xr:uid="{00000000-0005-0000-0000-0000614D0000}"/>
    <cellStyle name="Normal 7 2 39" xfId="19624" xr:uid="{00000000-0005-0000-0000-0000624D0000}"/>
    <cellStyle name="Normal 7 2 4" xfId="19625" xr:uid="{00000000-0005-0000-0000-0000634D0000}"/>
    <cellStyle name="Normal 7 2 40" xfId="19626" xr:uid="{00000000-0005-0000-0000-0000644D0000}"/>
    <cellStyle name="Normal 7 2 41" xfId="19627" xr:uid="{00000000-0005-0000-0000-0000654D0000}"/>
    <cellStyle name="Normal 7 2 42" xfId="19628" xr:uid="{00000000-0005-0000-0000-0000664D0000}"/>
    <cellStyle name="Normal 7 2 43" xfId="19629" xr:uid="{00000000-0005-0000-0000-0000674D0000}"/>
    <cellStyle name="Normal 7 2 44" xfId="19630" xr:uid="{00000000-0005-0000-0000-0000684D0000}"/>
    <cellStyle name="Normal 7 2 45" xfId="19631" xr:uid="{00000000-0005-0000-0000-0000694D0000}"/>
    <cellStyle name="Normal 7 2 46" xfId="19632" xr:uid="{00000000-0005-0000-0000-00006A4D0000}"/>
    <cellStyle name="Normal 7 2 47" xfId="19633" xr:uid="{00000000-0005-0000-0000-00006B4D0000}"/>
    <cellStyle name="Normal 7 2 48" xfId="19634" xr:uid="{00000000-0005-0000-0000-00006C4D0000}"/>
    <cellStyle name="Normal 7 2 49" xfId="19635" xr:uid="{00000000-0005-0000-0000-00006D4D0000}"/>
    <cellStyle name="Normal 7 2 5" xfId="19636" xr:uid="{00000000-0005-0000-0000-00006E4D0000}"/>
    <cellStyle name="Normal 7 2 50" xfId="19637" xr:uid="{00000000-0005-0000-0000-00006F4D0000}"/>
    <cellStyle name="Normal 7 2 51" xfId="19638" xr:uid="{00000000-0005-0000-0000-0000704D0000}"/>
    <cellStyle name="Normal 7 2 52" xfId="19639" xr:uid="{00000000-0005-0000-0000-0000714D0000}"/>
    <cellStyle name="Normal 7 2 53" xfId="19640" xr:uid="{00000000-0005-0000-0000-0000724D0000}"/>
    <cellStyle name="Normal 7 2 54" xfId="19641" xr:uid="{00000000-0005-0000-0000-0000734D0000}"/>
    <cellStyle name="Normal 7 2 55" xfId="19642" xr:uid="{00000000-0005-0000-0000-0000744D0000}"/>
    <cellStyle name="Normal 7 2 56" xfId="19643" xr:uid="{00000000-0005-0000-0000-0000754D0000}"/>
    <cellStyle name="Normal 7 2 57" xfId="19644" xr:uid="{00000000-0005-0000-0000-0000764D0000}"/>
    <cellStyle name="Normal 7 2 58" xfId="19645" xr:uid="{00000000-0005-0000-0000-0000774D0000}"/>
    <cellStyle name="Normal 7 2 59" xfId="19646" xr:uid="{00000000-0005-0000-0000-0000784D0000}"/>
    <cellStyle name="Normal 7 2 6" xfId="19647" xr:uid="{00000000-0005-0000-0000-0000794D0000}"/>
    <cellStyle name="Normal 7 2 60" xfId="19648" xr:uid="{00000000-0005-0000-0000-00007A4D0000}"/>
    <cellStyle name="Normal 7 2 61" xfId="19649" xr:uid="{00000000-0005-0000-0000-00007B4D0000}"/>
    <cellStyle name="Normal 7 2 62" xfId="19650" xr:uid="{00000000-0005-0000-0000-00007C4D0000}"/>
    <cellStyle name="Normal 7 2 63" xfId="19651" xr:uid="{00000000-0005-0000-0000-00007D4D0000}"/>
    <cellStyle name="Normal 7 2 64" xfId="19652" xr:uid="{00000000-0005-0000-0000-00007E4D0000}"/>
    <cellStyle name="Normal 7 2 65" xfId="19653" xr:uid="{00000000-0005-0000-0000-00007F4D0000}"/>
    <cellStyle name="Normal 7 2 66" xfId="19654" xr:uid="{00000000-0005-0000-0000-0000804D0000}"/>
    <cellStyle name="Normal 7 2 67" xfId="19655" xr:uid="{00000000-0005-0000-0000-0000814D0000}"/>
    <cellStyle name="Normal 7 2 68" xfId="19656" xr:uid="{00000000-0005-0000-0000-0000824D0000}"/>
    <cellStyle name="Normal 7 2 69" xfId="19657" xr:uid="{00000000-0005-0000-0000-0000834D0000}"/>
    <cellStyle name="Normal 7 2 7" xfId="19658" xr:uid="{00000000-0005-0000-0000-0000844D0000}"/>
    <cellStyle name="Normal 7 2 70" xfId="19659" xr:uid="{00000000-0005-0000-0000-0000854D0000}"/>
    <cellStyle name="Normal 7 2 71" xfId="19660" xr:uid="{00000000-0005-0000-0000-0000864D0000}"/>
    <cellStyle name="Normal 7 2 72" xfId="19661" xr:uid="{00000000-0005-0000-0000-0000874D0000}"/>
    <cellStyle name="Normal 7 2 73" xfId="19662" xr:uid="{00000000-0005-0000-0000-0000884D0000}"/>
    <cellStyle name="Normal 7 2 74" xfId="19663" xr:uid="{00000000-0005-0000-0000-0000894D0000}"/>
    <cellStyle name="Normal 7 2 75" xfId="19664" xr:uid="{00000000-0005-0000-0000-00008A4D0000}"/>
    <cellStyle name="Normal 7 2 76" xfId="19665" xr:uid="{00000000-0005-0000-0000-00008B4D0000}"/>
    <cellStyle name="Normal 7 2 77" xfId="19666" xr:uid="{00000000-0005-0000-0000-00008C4D0000}"/>
    <cellStyle name="Normal 7 2 78" xfId="19667" xr:uid="{00000000-0005-0000-0000-00008D4D0000}"/>
    <cellStyle name="Normal 7 2 79" xfId="19668" xr:uid="{00000000-0005-0000-0000-00008E4D0000}"/>
    <cellStyle name="Normal 7 2 8" xfId="19669" xr:uid="{00000000-0005-0000-0000-00008F4D0000}"/>
    <cellStyle name="Normal 7 2 80" xfId="19670" xr:uid="{00000000-0005-0000-0000-0000904D0000}"/>
    <cellStyle name="Normal 7 2 81" xfId="19671" xr:uid="{00000000-0005-0000-0000-0000914D0000}"/>
    <cellStyle name="Normal 7 2 82" xfId="19672" xr:uid="{00000000-0005-0000-0000-0000924D0000}"/>
    <cellStyle name="Normal 7 2 83" xfId="19673" xr:uid="{00000000-0005-0000-0000-0000934D0000}"/>
    <cellStyle name="Normal 7 2 84" xfId="19674" xr:uid="{00000000-0005-0000-0000-0000944D0000}"/>
    <cellStyle name="Normal 7 2 85" xfId="19675" xr:uid="{00000000-0005-0000-0000-0000954D0000}"/>
    <cellStyle name="Normal 7 2 86" xfId="19676" xr:uid="{00000000-0005-0000-0000-0000964D0000}"/>
    <cellStyle name="Normal 7 2 87" xfId="19677" xr:uid="{00000000-0005-0000-0000-0000974D0000}"/>
    <cellStyle name="Normal 7 2 88" xfId="19678" xr:uid="{00000000-0005-0000-0000-0000984D0000}"/>
    <cellStyle name="Normal 7 2 89" xfId="19679" xr:uid="{00000000-0005-0000-0000-0000994D0000}"/>
    <cellStyle name="Normal 7 2 9" xfId="19680" xr:uid="{00000000-0005-0000-0000-00009A4D0000}"/>
    <cellStyle name="Normal 7 2 90" xfId="19681" xr:uid="{00000000-0005-0000-0000-00009B4D0000}"/>
    <cellStyle name="Normal 7 2 91" xfId="19682" xr:uid="{00000000-0005-0000-0000-00009C4D0000}"/>
    <cellStyle name="Normal 7 2 92" xfId="19683" xr:uid="{00000000-0005-0000-0000-00009D4D0000}"/>
    <cellStyle name="Normal 7 2 93" xfId="19684" xr:uid="{00000000-0005-0000-0000-00009E4D0000}"/>
    <cellStyle name="Normal 7 3" xfId="19685" xr:uid="{00000000-0005-0000-0000-00009F4D0000}"/>
    <cellStyle name="Normal 7 3 2" xfId="19686" xr:uid="{00000000-0005-0000-0000-0000A04D0000}"/>
    <cellStyle name="Normal 7 3 3" xfId="19687" xr:uid="{00000000-0005-0000-0000-0000A14D0000}"/>
    <cellStyle name="Normal 7 3 3 2" xfId="19688" xr:uid="{00000000-0005-0000-0000-0000A24D0000}"/>
    <cellStyle name="Normal 7 4" xfId="19689" xr:uid="{00000000-0005-0000-0000-0000A34D0000}"/>
    <cellStyle name="Normal 7 4 2" xfId="19690" xr:uid="{00000000-0005-0000-0000-0000A44D0000}"/>
    <cellStyle name="Normal 7 4 2 2" xfId="19691" xr:uid="{00000000-0005-0000-0000-0000A54D0000}"/>
    <cellStyle name="Normal 7 5" xfId="19692" xr:uid="{00000000-0005-0000-0000-0000A64D0000}"/>
    <cellStyle name="Normal 7 6" xfId="19693" xr:uid="{00000000-0005-0000-0000-0000A74D0000}"/>
    <cellStyle name="Normal 7 7" xfId="19694" xr:uid="{00000000-0005-0000-0000-0000A84D0000}"/>
    <cellStyle name="Normal 7 8" xfId="19695" xr:uid="{00000000-0005-0000-0000-0000A94D0000}"/>
    <cellStyle name="Normal 7 9" xfId="19696" xr:uid="{00000000-0005-0000-0000-0000AA4D0000}"/>
    <cellStyle name="Normal 7 9 2" xfId="19697" xr:uid="{00000000-0005-0000-0000-0000AB4D0000}"/>
    <cellStyle name="Normal 70" xfId="19698" xr:uid="{00000000-0005-0000-0000-0000AC4D0000}"/>
    <cellStyle name="Normal 70 2" xfId="19699" xr:uid="{00000000-0005-0000-0000-0000AD4D0000}"/>
    <cellStyle name="Normal 70 3" xfId="19700" xr:uid="{00000000-0005-0000-0000-0000AE4D0000}"/>
    <cellStyle name="Normal 70 4" xfId="19701" xr:uid="{00000000-0005-0000-0000-0000AF4D0000}"/>
    <cellStyle name="Normal 71" xfId="19702" xr:uid="{00000000-0005-0000-0000-0000B04D0000}"/>
    <cellStyle name="Normal 71 2" xfId="19703" xr:uid="{00000000-0005-0000-0000-0000B14D0000}"/>
    <cellStyle name="Normal 71 3" xfId="19704" xr:uid="{00000000-0005-0000-0000-0000B24D0000}"/>
    <cellStyle name="Normal 71 4" xfId="19705" xr:uid="{00000000-0005-0000-0000-0000B34D0000}"/>
    <cellStyle name="Normal 72" xfId="19706" xr:uid="{00000000-0005-0000-0000-0000B44D0000}"/>
    <cellStyle name="Normal 72 2" xfId="19707" xr:uid="{00000000-0005-0000-0000-0000B54D0000}"/>
    <cellStyle name="Normal 72 3" xfId="19708" xr:uid="{00000000-0005-0000-0000-0000B64D0000}"/>
    <cellStyle name="Normal 72 4" xfId="19709" xr:uid="{00000000-0005-0000-0000-0000B74D0000}"/>
    <cellStyle name="Normal 73" xfId="19710" xr:uid="{00000000-0005-0000-0000-0000B84D0000}"/>
    <cellStyle name="Normal 73 2" xfId="19711" xr:uid="{00000000-0005-0000-0000-0000B94D0000}"/>
    <cellStyle name="Normal 73 3" xfId="19712" xr:uid="{00000000-0005-0000-0000-0000BA4D0000}"/>
    <cellStyle name="Normal 73 4" xfId="19713" xr:uid="{00000000-0005-0000-0000-0000BB4D0000}"/>
    <cellStyle name="Normal 74" xfId="19714" xr:uid="{00000000-0005-0000-0000-0000BC4D0000}"/>
    <cellStyle name="Normal 74 2" xfId="19715" xr:uid="{00000000-0005-0000-0000-0000BD4D0000}"/>
    <cellStyle name="Normal 74 3" xfId="19716" xr:uid="{00000000-0005-0000-0000-0000BE4D0000}"/>
    <cellStyle name="Normal 74 4" xfId="19717" xr:uid="{00000000-0005-0000-0000-0000BF4D0000}"/>
    <cellStyle name="Normal 75" xfId="19718" xr:uid="{00000000-0005-0000-0000-0000C04D0000}"/>
    <cellStyle name="Normal 75 2" xfId="19719" xr:uid="{00000000-0005-0000-0000-0000C14D0000}"/>
    <cellStyle name="Normal 75 3" xfId="19720" xr:uid="{00000000-0005-0000-0000-0000C24D0000}"/>
    <cellStyle name="Normal 75 4" xfId="19721" xr:uid="{00000000-0005-0000-0000-0000C34D0000}"/>
    <cellStyle name="Normal 76" xfId="19722" xr:uid="{00000000-0005-0000-0000-0000C44D0000}"/>
    <cellStyle name="Normal 76 2" xfId="19723" xr:uid="{00000000-0005-0000-0000-0000C54D0000}"/>
    <cellStyle name="Normal 76 3" xfId="19724" xr:uid="{00000000-0005-0000-0000-0000C64D0000}"/>
    <cellStyle name="Normal 76 4" xfId="19725" xr:uid="{00000000-0005-0000-0000-0000C74D0000}"/>
    <cellStyle name="Normal 77" xfId="19726" xr:uid="{00000000-0005-0000-0000-0000C84D0000}"/>
    <cellStyle name="Normal 77 2" xfId="19727" xr:uid="{00000000-0005-0000-0000-0000C94D0000}"/>
    <cellStyle name="Normal 77 3" xfId="19728" xr:uid="{00000000-0005-0000-0000-0000CA4D0000}"/>
    <cellStyle name="Normal 77 4" xfId="19729" xr:uid="{00000000-0005-0000-0000-0000CB4D0000}"/>
    <cellStyle name="Normal 78" xfId="19730" xr:uid="{00000000-0005-0000-0000-0000CC4D0000}"/>
    <cellStyle name="Normal 78 2" xfId="19731" xr:uid="{00000000-0005-0000-0000-0000CD4D0000}"/>
    <cellStyle name="Normal 78 3" xfId="19732" xr:uid="{00000000-0005-0000-0000-0000CE4D0000}"/>
    <cellStyle name="Normal 78 4" xfId="19733" xr:uid="{00000000-0005-0000-0000-0000CF4D0000}"/>
    <cellStyle name="Normal 79" xfId="19734" xr:uid="{00000000-0005-0000-0000-0000D04D0000}"/>
    <cellStyle name="Normal 79 2" xfId="19735" xr:uid="{00000000-0005-0000-0000-0000D14D0000}"/>
    <cellStyle name="Normal 79 3" xfId="19736" xr:uid="{00000000-0005-0000-0000-0000D24D0000}"/>
    <cellStyle name="Normal 79 4" xfId="19737" xr:uid="{00000000-0005-0000-0000-0000D34D0000}"/>
    <cellStyle name="Normal 8" xfId="19738" xr:uid="{00000000-0005-0000-0000-0000D44D0000}"/>
    <cellStyle name="Normal 8 10" xfId="19739" xr:uid="{00000000-0005-0000-0000-0000D54D0000}"/>
    <cellStyle name="Normal 8 10 2" xfId="19740" xr:uid="{00000000-0005-0000-0000-0000D64D0000}"/>
    <cellStyle name="Normal 8 11" xfId="19741" xr:uid="{00000000-0005-0000-0000-0000D74D0000}"/>
    <cellStyle name="Normal 8 11 2" xfId="19742" xr:uid="{00000000-0005-0000-0000-0000D84D0000}"/>
    <cellStyle name="Normal 8 11 2 2" xfId="19743" xr:uid="{00000000-0005-0000-0000-0000D94D0000}"/>
    <cellStyle name="Normal 8 11 2 2 2" xfId="19744" xr:uid="{00000000-0005-0000-0000-0000DA4D0000}"/>
    <cellStyle name="Normal 8 11 2 2 3" xfId="19745" xr:uid="{00000000-0005-0000-0000-0000DB4D0000}"/>
    <cellStyle name="Normal 8 11 2 2 4" xfId="19746" xr:uid="{00000000-0005-0000-0000-0000DC4D0000}"/>
    <cellStyle name="Normal 8 11 2 3" xfId="19747" xr:uid="{00000000-0005-0000-0000-0000DD4D0000}"/>
    <cellStyle name="Normal 8 11 2 4" xfId="19748" xr:uid="{00000000-0005-0000-0000-0000DE4D0000}"/>
    <cellStyle name="Normal 8 11 2 5" xfId="19749" xr:uid="{00000000-0005-0000-0000-0000DF4D0000}"/>
    <cellStyle name="Normal 8 11 3" xfId="19750" xr:uid="{00000000-0005-0000-0000-0000E04D0000}"/>
    <cellStyle name="Normal 8 11 4" xfId="19751" xr:uid="{00000000-0005-0000-0000-0000E14D0000}"/>
    <cellStyle name="Normal 8 11 4 2" xfId="19752" xr:uid="{00000000-0005-0000-0000-0000E24D0000}"/>
    <cellStyle name="Normal 8 11 4 3" xfId="19753" xr:uid="{00000000-0005-0000-0000-0000E34D0000}"/>
    <cellStyle name="Normal 8 11 4 4" xfId="19754" xr:uid="{00000000-0005-0000-0000-0000E44D0000}"/>
    <cellStyle name="Normal 8 11 5" xfId="19755" xr:uid="{00000000-0005-0000-0000-0000E54D0000}"/>
    <cellStyle name="Normal 8 11 6" xfId="19756" xr:uid="{00000000-0005-0000-0000-0000E64D0000}"/>
    <cellStyle name="Normal 8 11 7" xfId="19757" xr:uid="{00000000-0005-0000-0000-0000E74D0000}"/>
    <cellStyle name="Normal 8 12" xfId="19758" xr:uid="{00000000-0005-0000-0000-0000E84D0000}"/>
    <cellStyle name="Normal 8 13" xfId="19759" xr:uid="{00000000-0005-0000-0000-0000E94D0000}"/>
    <cellStyle name="Normal 8 14" xfId="19760" xr:uid="{00000000-0005-0000-0000-0000EA4D0000}"/>
    <cellStyle name="Normal 8 15" xfId="19761" xr:uid="{00000000-0005-0000-0000-0000EB4D0000}"/>
    <cellStyle name="Normal 8 16" xfId="19762" xr:uid="{00000000-0005-0000-0000-0000EC4D0000}"/>
    <cellStyle name="Normal 8 17" xfId="19763" xr:uid="{00000000-0005-0000-0000-0000ED4D0000}"/>
    <cellStyle name="Normal 8 18" xfId="19764" xr:uid="{00000000-0005-0000-0000-0000EE4D0000}"/>
    <cellStyle name="Normal 8 19" xfId="19765" xr:uid="{00000000-0005-0000-0000-0000EF4D0000}"/>
    <cellStyle name="Normal 8 2" xfId="19766" xr:uid="{00000000-0005-0000-0000-0000F04D0000}"/>
    <cellStyle name="Normal 8 2 2" xfId="19767" xr:uid="{00000000-0005-0000-0000-0000F14D0000}"/>
    <cellStyle name="Normal 8 2 2 2" xfId="19768" xr:uid="{00000000-0005-0000-0000-0000F24D0000}"/>
    <cellStyle name="Normal 8 2 2 2 2" xfId="19769" xr:uid="{00000000-0005-0000-0000-0000F34D0000}"/>
    <cellStyle name="Normal 8 2 2 2 2 2" xfId="19770" xr:uid="{00000000-0005-0000-0000-0000F44D0000}"/>
    <cellStyle name="Normal 8 2 2 2 2 3" xfId="19771" xr:uid="{00000000-0005-0000-0000-0000F54D0000}"/>
    <cellStyle name="Normal 8 2 2 2 2 4" xfId="19772" xr:uid="{00000000-0005-0000-0000-0000F64D0000}"/>
    <cellStyle name="Normal 8 2 2 2 3" xfId="19773" xr:uid="{00000000-0005-0000-0000-0000F74D0000}"/>
    <cellStyle name="Normal 8 2 2 2 4" xfId="19774" xr:uid="{00000000-0005-0000-0000-0000F84D0000}"/>
    <cellStyle name="Normal 8 2 2 2 5" xfId="19775" xr:uid="{00000000-0005-0000-0000-0000F94D0000}"/>
    <cellStyle name="Normal 8 2 2 3" xfId="19776" xr:uid="{00000000-0005-0000-0000-0000FA4D0000}"/>
    <cellStyle name="Normal 8 2 2 4" xfId="19777" xr:uid="{00000000-0005-0000-0000-0000FB4D0000}"/>
    <cellStyle name="Normal 8 2 2 4 2" xfId="19778" xr:uid="{00000000-0005-0000-0000-0000FC4D0000}"/>
    <cellStyle name="Normal 8 2 2 4 3" xfId="19779" xr:uid="{00000000-0005-0000-0000-0000FD4D0000}"/>
    <cellStyle name="Normal 8 2 2 4 4" xfId="19780" xr:uid="{00000000-0005-0000-0000-0000FE4D0000}"/>
    <cellStyle name="Normal 8 2 2 5" xfId="19781" xr:uid="{00000000-0005-0000-0000-0000FF4D0000}"/>
    <cellStyle name="Normal 8 2 2 6" xfId="19782" xr:uid="{00000000-0005-0000-0000-0000004E0000}"/>
    <cellStyle name="Normal 8 2 2 7" xfId="19783" xr:uid="{00000000-0005-0000-0000-0000014E0000}"/>
    <cellStyle name="Normal 8 2 3" xfId="19784" xr:uid="{00000000-0005-0000-0000-0000024E0000}"/>
    <cellStyle name="Normal 8 2 3 2" xfId="19785" xr:uid="{00000000-0005-0000-0000-0000034E0000}"/>
    <cellStyle name="Normal 8 2 3 2 2" xfId="19786" xr:uid="{00000000-0005-0000-0000-0000044E0000}"/>
    <cellStyle name="Normal 8 2 3 2 2 2" xfId="19787" xr:uid="{00000000-0005-0000-0000-0000054E0000}"/>
    <cellStyle name="Normal 8 2 3 2 2 3" xfId="19788" xr:uid="{00000000-0005-0000-0000-0000064E0000}"/>
    <cellStyle name="Normal 8 2 3 2 2 4" xfId="19789" xr:uid="{00000000-0005-0000-0000-0000074E0000}"/>
    <cellStyle name="Normal 8 2 3 2 3" xfId="19790" xr:uid="{00000000-0005-0000-0000-0000084E0000}"/>
    <cellStyle name="Normal 8 2 3 2 4" xfId="19791" xr:uid="{00000000-0005-0000-0000-0000094E0000}"/>
    <cellStyle name="Normal 8 2 3 2 5" xfId="19792" xr:uid="{00000000-0005-0000-0000-00000A4E0000}"/>
    <cellStyle name="Normal 8 2 3 3" xfId="19793" xr:uid="{00000000-0005-0000-0000-00000B4E0000}"/>
    <cellStyle name="Normal 8 2 3 4" xfId="19794" xr:uid="{00000000-0005-0000-0000-00000C4E0000}"/>
    <cellStyle name="Normal 8 2 3 4 2" xfId="19795" xr:uid="{00000000-0005-0000-0000-00000D4E0000}"/>
    <cellStyle name="Normal 8 2 3 4 3" xfId="19796" xr:uid="{00000000-0005-0000-0000-00000E4E0000}"/>
    <cellStyle name="Normal 8 2 3 4 4" xfId="19797" xr:uid="{00000000-0005-0000-0000-00000F4E0000}"/>
    <cellStyle name="Normal 8 2 3 5" xfId="19798" xr:uid="{00000000-0005-0000-0000-0000104E0000}"/>
    <cellStyle name="Normal 8 2 3 6" xfId="19799" xr:uid="{00000000-0005-0000-0000-0000114E0000}"/>
    <cellStyle name="Normal 8 2 3 7" xfId="19800" xr:uid="{00000000-0005-0000-0000-0000124E0000}"/>
    <cellStyle name="Normal 8 2 4" xfId="19801" xr:uid="{00000000-0005-0000-0000-0000134E0000}"/>
    <cellStyle name="Normal 8 20" xfId="19802" xr:uid="{00000000-0005-0000-0000-0000144E0000}"/>
    <cellStyle name="Normal 8 21" xfId="19803" xr:uid="{00000000-0005-0000-0000-0000154E0000}"/>
    <cellStyle name="Normal 8 22" xfId="19804" xr:uid="{00000000-0005-0000-0000-0000164E0000}"/>
    <cellStyle name="Normal 8 23" xfId="19805" xr:uid="{00000000-0005-0000-0000-0000174E0000}"/>
    <cellStyle name="Normal 8 24" xfId="19806" xr:uid="{00000000-0005-0000-0000-0000184E0000}"/>
    <cellStyle name="Normal 8 25" xfId="19807" xr:uid="{00000000-0005-0000-0000-0000194E0000}"/>
    <cellStyle name="Normal 8 26" xfId="19808" xr:uid="{00000000-0005-0000-0000-00001A4E0000}"/>
    <cellStyle name="Normal 8 27" xfId="19809" xr:uid="{00000000-0005-0000-0000-00001B4E0000}"/>
    <cellStyle name="Normal 8 28" xfId="19810" xr:uid="{00000000-0005-0000-0000-00001C4E0000}"/>
    <cellStyle name="Normal 8 29" xfId="19811" xr:uid="{00000000-0005-0000-0000-00001D4E0000}"/>
    <cellStyle name="Normal 8 3" xfId="19812" xr:uid="{00000000-0005-0000-0000-00001E4E0000}"/>
    <cellStyle name="Normal 8 3 2" xfId="19813" xr:uid="{00000000-0005-0000-0000-00001F4E0000}"/>
    <cellStyle name="Normal 8 3 3" xfId="19814" xr:uid="{00000000-0005-0000-0000-0000204E0000}"/>
    <cellStyle name="Normal 8 3 3 2" xfId="19815" xr:uid="{00000000-0005-0000-0000-0000214E0000}"/>
    <cellStyle name="Normal 8 3 4" xfId="19816" xr:uid="{00000000-0005-0000-0000-0000224E0000}"/>
    <cellStyle name="Normal 8 30" xfId="19817" xr:uid="{00000000-0005-0000-0000-0000234E0000}"/>
    <cellStyle name="Normal 8 31" xfId="19818" xr:uid="{00000000-0005-0000-0000-0000244E0000}"/>
    <cellStyle name="Normal 8 32" xfId="19819" xr:uid="{00000000-0005-0000-0000-0000254E0000}"/>
    <cellStyle name="Normal 8 33" xfId="19820" xr:uid="{00000000-0005-0000-0000-0000264E0000}"/>
    <cellStyle name="Normal 8 34" xfId="19821" xr:uid="{00000000-0005-0000-0000-0000274E0000}"/>
    <cellStyle name="Normal 8 35" xfId="19822" xr:uid="{00000000-0005-0000-0000-0000284E0000}"/>
    <cellStyle name="Normal 8 36" xfId="19823" xr:uid="{00000000-0005-0000-0000-0000294E0000}"/>
    <cellStyle name="Normal 8 37" xfId="19824" xr:uid="{00000000-0005-0000-0000-00002A4E0000}"/>
    <cellStyle name="Normal 8 38" xfId="19825" xr:uid="{00000000-0005-0000-0000-00002B4E0000}"/>
    <cellStyle name="Normal 8 39" xfId="19826" xr:uid="{00000000-0005-0000-0000-00002C4E0000}"/>
    <cellStyle name="Normal 8 4" xfId="19827" xr:uid="{00000000-0005-0000-0000-00002D4E0000}"/>
    <cellStyle name="Normal 8 4 2" xfId="19828" xr:uid="{00000000-0005-0000-0000-00002E4E0000}"/>
    <cellStyle name="Normal 8 4 2 2" xfId="19829" xr:uid="{00000000-0005-0000-0000-00002F4E0000}"/>
    <cellStyle name="Normal 8 4 2 2 2" xfId="19830" xr:uid="{00000000-0005-0000-0000-0000304E0000}"/>
    <cellStyle name="Normal 8 4 2 2 2 2" xfId="19831" xr:uid="{00000000-0005-0000-0000-0000314E0000}"/>
    <cellStyle name="Normal 8 4 2 2 2 3" xfId="19832" xr:uid="{00000000-0005-0000-0000-0000324E0000}"/>
    <cellStyle name="Normal 8 4 2 2 2 4" xfId="19833" xr:uid="{00000000-0005-0000-0000-0000334E0000}"/>
    <cellStyle name="Normal 8 4 2 2 3" xfId="19834" xr:uid="{00000000-0005-0000-0000-0000344E0000}"/>
    <cellStyle name="Normal 8 4 2 2 4" xfId="19835" xr:uid="{00000000-0005-0000-0000-0000354E0000}"/>
    <cellStyle name="Normal 8 4 2 2 5" xfId="19836" xr:uid="{00000000-0005-0000-0000-0000364E0000}"/>
    <cellStyle name="Normal 8 4 2 3" xfId="19837" xr:uid="{00000000-0005-0000-0000-0000374E0000}"/>
    <cellStyle name="Normal 8 4 2 4" xfId="19838" xr:uid="{00000000-0005-0000-0000-0000384E0000}"/>
    <cellStyle name="Normal 8 4 2 4 2" xfId="19839" xr:uid="{00000000-0005-0000-0000-0000394E0000}"/>
    <cellStyle name="Normal 8 4 2 4 3" xfId="19840" xr:uid="{00000000-0005-0000-0000-00003A4E0000}"/>
    <cellStyle name="Normal 8 4 2 4 4" xfId="19841" xr:uid="{00000000-0005-0000-0000-00003B4E0000}"/>
    <cellStyle name="Normal 8 4 2 5" xfId="19842" xr:uid="{00000000-0005-0000-0000-00003C4E0000}"/>
    <cellStyle name="Normal 8 4 2 6" xfId="19843" xr:uid="{00000000-0005-0000-0000-00003D4E0000}"/>
    <cellStyle name="Normal 8 4 2 7" xfId="19844" xr:uid="{00000000-0005-0000-0000-00003E4E0000}"/>
    <cellStyle name="Normal 8 4 3" xfId="19845" xr:uid="{00000000-0005-0000-0000-00003F4E0000}"/>
    <cellStyle name="Normal 8 40" xfId="19846" xr:uid="{00000000-0005-0000-0000-0000404E0000}"/>
    <cellStyle name="Normal 8 41" xfId="19847" xr:uid="{00000000-0005-0000-0000-0000414E0000}"/>
    <cellStyle name="Normal 8 42" xfId="19848" xr:uid="{00000000-0005-0000-0000-0000424E0000}"/>
    <cellStyle name="Normal 8 43" xfId="19849" xr:uid="{00000000-0005-0000-0000-0000434E0000}"/>
    <cellStyle name="Normal 8 44" xfId="19850" xr:uid="{00000000-0005-0000-0000-0000444E0000}"/>
    <cellStyle name="Normal 8 45" xfId="19851" xr:uid="{00000000-0005-0000-0000-0000454E0000}"/>
    <cellStyle name="Normal 8 46" xfId="19852" xr:uid="{00000000-0005-0000-0000-0000464E0000}"/>
    <cellStyle name="Normal 8 47" xfId="19853" xr:uid="{00000000-0005-0000-0000-0000474E0000}"/>
    <cellStyle name="Normal 8 48" xfId="19854" xr:uid="{00000000-0005-0000-0000-0000484E0000}"/>
    <cellStyle name="Normal 8 49" xfId="19855" xr:uid="{00000000-0005-0000-0000-0000494E0000}"/>
    <cellStyle name="Normal 8 5" xfId="19856" xr:uid="{00000000-0005-0000-0000-00004A4E0000}"/>
    <cellStyle name="Normal 8 5 2" xfId="19857" xr:uid="{00000000-0005-0000-0000-00004B4E0000}"/>
    <cellStyle name="Normal 8 5 2 2" xfId="19858" xr:uid="{00000000-0005-0000-0000-00004C4E0000}"/>
    <cellStyle name="Normal 8 5 2 2 2" xfId="19859" xr:uid="{00000000-0005-0000-0000-00004D4E0000}"/>
    <cellStyle name="Normal 8 5 2 2 3" xfId="19860" xr:uid="{00000000-0005-0000-0000-00004E4E0000}"/>
    <cellStyle name="Normal 8 5 2 2 4" xfId="19861" xr:uid="{00000000-0005-0000-0000-00004F4E0000}"/>
    <cellStyle name="Normal 8 5 2 3" xfId="19862" xr:uid="{00000000-0005-0000-0000-0000504E0000}"/>
    <cellStyle name="Normal 8 5 2 4" xfId="19863" xr:uid="{00000000-0005-0000-0000-0000514E0000}"/>
    <cellStyle name="Normal 8 5 2 5" xfId="19864" xr:uid="{00000000-0005-0000-0000-0000524E0000}"/>
    <cellStyle name="Normal 8 5 3" xfId="19865" xr:uid="{00000000-0005-0000-0000-0000534E0000}"/>
    <cellStyle name="Normal 8 5 4" xfId="19866" xr:uid="{00000000-0005-0000-0000-0000544E0000}"/>
    <cellStyle name="Normal 8 5 4 2" xfId="19867" xr:uid="{00000000-0005-0000-0000-0000554E0000}"/>
    <cellStyle name="Normal 8 5 4 3" xfId="19868" xr:uid="{00000000-0005-0000-0000-0000564E0000}"/>
    <cellStyle name="Normal 8 5 4 4" xfId="19869" xr:uid="{00000000-0005-0000-0000-0000574E0000}"/>
    <cellStyle name="Normal 8 5 5" xfId="19870" xr:uid="{00000000-0005-0000-0000-0000584E0000}"/>
    <cellStyle name="Normal 8 5 6" xfId="19871" xr:uid="{00000000-0005-0000-0000-0000594E0000}"/>
    <cellStyle name="Normal 8 5 7" xfId="19872" xr:uid="{00000000-0005-0000-0000-00005A4E0000}"/>
    <cellStyle name="Normal 8 50" xfId="19873" xr:uid="{00000000-0005-0000-0000-00005B4E0000}"/>
    <cellStyle name="Normal 8 51" xfId="19874" xr:uid="{00000000-0005-0000-0000-00005C4E0000}"/>
    <cellStyle name="Normal 8 52" xfId="19875" xr:uid="{00000000-0005-0000-0000-00005D4E0000}"/>
    <cellStyle name="Normal 8 53" xfId="19876" xr:uid="{00000000-0005-0000-0000-00005E4E0000}"/>
    <cellStyle name="Normal 8 54" xfId="19877" xr:uid="{00000000-0005-0000-0000-00005F4E0000}"/>
    <cellStyle name="Normal 8 55" xfId="19878" xr:uid="{00000000-0005-0000-0000-0000604E0000}"/>
    <cellStyle name="Normal 8 56" xfId="19879" xr:uid="{00000000-0005-0000-0000-0000614E0000}"/>
    <cellStyle name="Normal 8 57" xfId="19880" xr:uid="{00000000-0005-0000-0000-0000624E0000}"/>
    <cellStyle name="Normal 8 58" xfId="19881" xr:uid="{00000000-0005-0000-0000-0000634E0000}"/>
    <cellStyle name="Normal 8 59" xfId="19882" xr:uid="{00000000-0005-0000-0000-0000644E0000}"/>
    <cellStyle name="Normal 8 6" xfId="19883" xr:uid="{00000000-0005-0000-0000-0000654E0000}"/>
    <cellStyle name="Normal 8 6 2" xfId="19884" xr:uid="{00000000-0005-0000-0000-0000664E0000}"/>
    <cellStyle name="Normal 8 6 2 2" xfId="19885" xr:uid="{00000000-0005-0000-0000-0000674E0000}"/>
    <cellStyle name="Normal 8 6 2 2 2" xfId="19886" xr:uid="{00000000-0005-0000-0000-0000684E0000}"/>
    <cellStyle name="Normal 8 6 2 2 3" xfId="19887" xr:uid="{00000000-0005-0000-0000-0000694E0000}"/>
    <cellStyle name="Normal 8 6 2 2 4" xfId="19888" xr:uid="{00000000-0005-0000-0000-00006A4E0000}"/>
    <cellStyle name="Normal 8 6 2 3" xfId="19889" xr:uid="{00000000-0005-0000-0000-00006B4E0000}"/>
    <cellStyle name="Normal 8 6 2 4" xfId="19890" xr:uid="{00000000-0005-0000-0000-00006C4E0000}"/>
    <cellStyle name="Normal 8 6 2 5" xfId="19891" xr:uid="{00000000-0005-0000-0000-00006D4E0000}"/>
    <cellStyle name="Normal 8 6 3" xfId="19892" xr:uid="{00000000-0005-0000-0000-00006E4E0000}"/>
    <cellStyle name="Normal 8 6 4" xfId="19893" xr:uid="{00000000-0005-0000-0000-00006F4E0000}"/>
    <cellStyle name="Normal 8 6 4 2" xfId="19894" xr:uid="{00000000-0005-0000-0000-0000704E0000}"/>
    <cellStyle name="Normal 8 6 4 3" xfId="19895" xr:uid="{00000000-0005-0000-0000-0000714E0000}"/>
    <cellStyle name="Normal 8 6 4 4" xfId="19896" xr:uid="{00000000-0005-0000-0000-0000724E0000}"/>
    <cellStyle name="Normal 8 6 5" xfId="19897" xr:uid="{00000000-0005-0000-0000-0000734E0000}"/>
    <cellStyle name="Normal 8 6 6" xfId="19898" xr:uid="{00000000-0005-0000-0000-0000744E0000}"/>
    <cellStyle name="Normal 8 6 7" xfId="19899" xr:uid="{00000000-0005-0000-0000-0000754E0000}"/>
    <cellStyle name="Normal 8 60" xfId="19900" xr:uid="{00000000-0005-0000-0000-0000764E0000}"/>
    <cellStyle name="Normal 8 61" xfId="19901" xr:uid="{00000000-0005-0000-0000-0000774E0000}"/>
    <cellStyle name="Normal 8 62" xfId="19902" xr:uid="{00000000-0005-0000-0000-0000784E0000}"/>
    <cellStyle name="Normal 8 63" xfId="19903" xr:uid="{00000000-0005-0000-0000-0000794E0000}"/>
    <cellStyle name="Normal 8 64" xfId="19904" xr:uid="{00000000-0005-0000-0000-00007A4E0000}"/>
    <cellStyle name="Normal 8 65" xfId="19905" xr:uid="{00000000-0005-0000-0000-00007B4E0000}"/>
    <cellStyle name="Normal 8 66" xfId="19906" xr:uid="{00000000-0005-0000-0000-00007C4E0000}"/>
    <cellStyle name="Normal 8 67" xfId="19907" xr:uid="{00000000-0005-0000-0000-00007D4E0000}"/>
    <cellStyle name="Normal 8 68" xfId="19908" xr:uid="{00000000-0005-0000-0000-00007E4E0000}"/>
    <cellStyle name="Normal 8 69" xfId="19909" xr:uid="{00000000-0005-0000-0000-00007F4E0000}"/>
    <cellStyle name="Normal 8 7" xfId="19910" xr:uid="{00000000-0005-0000-0000-0000804E0000}"/>
    <cellStyle name="Normal 8 7 2" xfId="19911" xr:uid="{00000000-0005-0000-0000-0000814E0000}"/>
    <cellStyle name="Normal 8 7 2 2" xfId="19912" xr:uid="{00000000-0005-0000-0000-0000824E0000}"/>
    <cellStyle name="Normal 8 7 2 2 2" xfId="19913" xr:uid="{00000000-0005-0000-0000-0000834E0000}"/>
    <cellStyle name="Normal 8 7 2 2 3" xfId="19914" xr:uid="{00000000-0005-0000-0000-0000844E0000}"/>
    <cellStyle name="Normal 8 7 2 2 4" xfId="19915" xr:uid="{00000000-0005-0000-0000-0000854E0000}"/>
    <cellStyle name="Normal 8 7 2 3" xfId="19916" xr:uid="{00000000-0005-0000-0000-0000864E0000}"/>
    <cellStyle name="Normal 8 7 2 4" xfId="19917" xr:uid="{00000000-0005-0000-0000-0000874E0000}"/>
    <cellStyle name="Normal 8 7 2 5" xfId="19918" xr:uid="{00000000-0005-0000-0000-0000884E0000}"/>
    <cellStyle name="Normal 8 7 3" xfId="19919" xr:uid="{00000000-0005-0000-0000-0000894E0000}"/>
    <cellStyle name="Normal 8 7 4" xfId="19920" xr:uid="{00000000-0005-0000-0000-00008A4E0000}"/>
    <cellStyle name="Normal 8 7 4 2" xfId="19921" xr:uid="{00000000-0005-0000-0000-00008B4E0000}"/>
    <cellStyle name="Normal 8 7 4 3" xfId="19922" xr:uid="{00000000-0005-0000-0000-00008C4E0000}"/>
    <cellStyle name="Normal 8 7 4 4" xfId="19923" xr:uid="{00000000-0005-0000-0000-00008D4E0000}"/>
    <cellStyle name="Normal 8 7 5" xfId="19924" xr:uid="{00000000-0005-0000-0000-00008E4E0000}"/>
    <cellStyle name="Normal 8 7 6" xfId="19925" xr:uid="{00000000-0005-0000-0000-00008F4E0000}"/>
    <cellStyle name="Normal 8 7 7" xfId="19926" xr:uid="{00000000-0005-0000-0000-0000904E0000}"/>
    <cellStyle name="Normal 8 70" xfId="19927" xr:uid="{00000000-0005-0000-0000-0000914E0000}"/>
    <cellStyle name="Normal 8 71" xfId="19928" xr:uid="{00000000-0005-0000-0000-0000924E0000}"/>
    <cellStyle name="Normal 8 72" xfId="19929" xr:uid="{00000000-0005-0000-0000-0000934E0000}"/>
    <cellStyle name="Normal 8 73" xfId="19930" xr:uid="{00000000-0005-0000-0000-0000944E0000}"/>
    <cellStyle name="Normal 8 74" xfId="19931" xr:uid="{00000000-0005-0000-0000-0000954E0000}"/>
    <cellStyle name="Normal 8 75" xfId="19932" xr:uid="{00000000-0005-0000-0000-0000964E0000}"/>
    <cellStyle name="Normal 8 76" xfId="19933" xr:uid="{00000000-0005-0000-0000-0000974E0000}"/>
    <cellStyle name="Normal 8 77" xfId="19934" xr:uid="{00000000-0005-0000-0000-0000984E0000}"/>
    <cellStyle name="Normal 8 78" xfId="19935" xr:uid="{00000000-0005-0000-0000-0000994E0000}"/>
    <cellStyle name="Normal 8 79" xfId="19936" xr:uid="{00000000-0005-0000-0000-00009A4E0000}"/>
    <cellStyle name="Normal 8 8" xfId="19937" xr:uid="{00000000-0005-0000-0000-00009B4E0000}"/>
    <cellStyle name="Normal 8 8 2" xfId="19938" xr:uid="{00000000-0005-0000-0000-00009C4E0000}"/>
    <cellStyle name="Normal 8 8 2 2" xfId="19939" xr:uid="{00000000-0005-0000-0000-00009D4E0000}"/>
    <cellStyle name="Normal 8 8 2 2 2" xfId="19940" xr:uid="{00000000-0005-0000-0000-00009E4E0000}"/>
    <cellStyle name="Normal 8 8 2 2 3" xfId="19941" xr:uid="{00000000-0005-0000-0000-00009F4E0000}"/>
    <cellStyle name="Normal 8 8 2 2 4" xfId="19942" xr:uid="{00000000-0005-0000-0000-0000A04E0000}"/>
    <cellStyle name="Normal 8 8 2 3" xfId="19943" xr:uid="{00000000-0005-0000-0000-0000A14E0000}"/>
    <cellStyle name="Normal 8 8 2 4" xfId="19944" xr:uid="{00000000-0005-0000-0000-0000A24E0000}"/>
    <cellStyle name="Normal 8 8 2 5" xfId="19945" xr:uid="{00000000-0005-0000-0000-0000A34E0000}"/>
    <cellStyle name="Normal 8 8 3" xfId="19946" xr:uid="{00000000-0005-0000-0000-0000A44E0000}"/>
    <cellStyle name="Normal 8 8 4" xfId="19947" xr:uid="{00000000-0005-0000-0000-0000A54E0000}"/>
    <cellStyle name="Normal 8 8 4 2" xfId="19948" xr:uid="{00000000-0005-0000-0000-0000A64E0000}"/>
    <cellStyle name="Normal 8 8 4 3" xfId="19949" xr:uid="{00000000-0005-0000-0000-0000A74E0000}"/>
    <cellStyle name="Normal 8 8 4 4" xfId="19950" xr:uid="{00000000-0005-0000-0000-0000A84E0000}"/>
    <cellStyle name="Normal 8 8 5" xfId="19951" xr:uid="{00000000-0005-0000-0000-0000A94E0000}"/>
    <cellStyle name="Normal 8 8 6" xfId="19952" xr:uid="{00000000-0005-0000-0000-0000AA4E0000}"/>
    <cellStyle name="Normal 8 8 7" xfId="19953" xr:uid="{00000000-0005-0000-0000-0000AB4E0000}"/>
    <cellStyle name="Normal 8 80" xfId="19954" xr:uid="{00000000-0005-0000-0000-0000AC4E0000}"/>
    <cellStyle name="Normal 8 81" xfId="19955" xr:uid="{00000000-0005-0000-0000-0000AD4E0000}"/>
    <cellStyle name="Normal 8 82" xfId="19956" xr:uid="{00000000-0005-0000-0000-0000AE4E0000}"/>
    <cellStyle name="Normal 8 83" xfId="19957" xr:uid="{00000000-0005-0000-0000-0000AF4E0000}"/>
    <cellStyle name="Normal 8 84" xfId="19958" xr:uid="{00000000-0005-0000-0000-0000B04E0000}"/>
    <cellStyle name="Normal 8 85" xfId="19959" xr:uid="{00000000-0005-0000-0000-0000B14E0000}"/>
    <cellStyle name="Normal 8 86" xfId="19960" xr:uid="{00000000-0005-0000-0000-0000B24E0000}"/>
    <cellStyle name="Normal 8 87" xfId="19961" xr:uid="{00000000-0005-0000-0000-0000B34E0000}"/>
    <cellStyle name="Normal 8 88" xfId="19962" xr:uid="{00000000-0005-0000-0000-0000B44E0000}"/>
    <cellStyle name="Normal 8 89" xfId="19963" xr:uid="{00000000-0005-0000-0000-0000B54E0000}"/>
    <cellStyle name="Normal 8 9" xfId="19964" xr:uid="{00000000-0005-0000-0000-0000B64E0000}"/>
    <cellStyle name="Normal 8 9 2" xfId="19965" xr:uid="{00000000-0005-0000-0000-0000B74E0000}"/>
    <cellStyle name="Normal 8 90" xfId="19966" xr:uid="{00000000-0005-0000-0000-0000B84E0000}"/>
    <cellStyle name="Normal 8 91" xfId="19967" xr:uid="{00000000-0005-0000-0000-0000B94E0000}"/>
    <cellStyle name="Normal 8 92" xfId="19968" xr:uid="{00000000-0005-0000-0000-0000BA4E0000}"/>
    <cellStyle name="Normal 8 93" xfId="19969" xr:uid="{00000000-0005-0000-0000-0000BB4E0000}"/>
    <cellStyle name="Normal 8 94" xfId="19970" xr:uid="{00000000-0005-0000-0000-0000BC4E0000}"/>
    <cellStyle name="Normal 8 95" xfId="19971" xr:uid="{00000000-0005-0000-0000-0000BD4E0000}"/>
    <cellStyle name="Normal 8 95 2" xfId="19972" xr:uid="{00000000-0005-0000-0000-0000BE4E0000}"/>
    <cellStyle name="Normal 8 95 3" xfId="19973" xr:uid="{00000000-0005-0000-0000-0000BF4E0000}"/>
    <cellStyle name="Normal 8 95 4" xfId="19974" xr:uid="{00000000-0005-0000-0000-0000C04E0000}"/>
    <cellStyle name="Normal 80" xfId="19975" xr:uid="{00000000-0005-0000-0000-0000C14E0000}"/>
    <cellStyle name="Normal 80 2" xfId="19976" xr:uid="{00000000-0005-0000-0000-0000C24E0000}"/>
    <cellStyle name="Normal 80 3" xfId="19977" xr:uid="{00000000-0005-0000-0000-0000C34E0000}"/>
    <cellStyle name="Normal 80 4" xfId="19978" xr:uid="{00000000-0005-0000-0000-0000C44E0000}"/>
    <cellStyle name="Normal 81" xfId="19979" xr:uid="{00000000-0005-0000-0000-0000C54E0000}"/>
    <cellStyle name="Normal 81 2" xfId="19980" xr:uid="{00000000-0005-0000-0000-0000C64E0000}"/>
    <cellStyle name="Normal 81 3" xfId="19981" xr:uid="{00000000-0005-0000-0000-0000C74E0000}"/>
    <cellStyle name="Normal 81 4" xfId="19982" xr:uid="{00000000-0005-0000-0000-0000C84E0000}"/>
    <cellStyle name="Normal 82" xfId="19983" xr:uid="{00000000-0005-0000-0000-0000C94E0000}"/>
    <cellStyle name="Normal 82 2" xfId="19984" xr:uid="{00000000-0005-0000-0000-0000CA4E0000}"/>
    <cellStyle name="Normal 82 3" xfId="19985" xr:uid="{00000000-0005-0000-0000-0000CB4E0000}"/>
    <cellStyle name="Normal 82 4" xfId="19986" xr:uid="{00000000-0005-0000-0000-0000CC4E0000}"/>
    <cellStyle name="Normal 83" xfId="19987" xr:uid="{00000000-0005-0000-0000-0000CD4E0000}"/>
    <cellStyle name="Normal 83 2" xfId="19988" xr:uid="{00000000-0005-0000-0000-0000CE4E0000}"/>
    <cellStyle name="Normal 83 3" xfId="19989" xr:uid="{00000000-0005-0000-0000-0000CF4E0000}"/>
    <cellStyle name="Normal 83 4" xfId="19990" xr:uid="{00000000-0005-0000-0000-0000D04E0000}"/>
    <cellStyle name="Normal 84" xfId="19991" xr:uid="{00000000-0005-0000-0000-0000D14E0000}"/>
    <cellStyle name="Normal 84 2" xfId="19992" xr:uid="{00000000-0005-0000-0000-0000D24E0000}"/>
    <cellStyle name="Normal 84 3" xfId="19993" xr:uid="{00000000-0005-0000-0000-0000D34E0000}"/>
    <cellStyle name="Normal 84 4" xfId="19994" xr:uid="{00000000-0005-0000-0000-0000D44E0000}"/>
    <cellStyle name="Normal 85" xfId="19995" xr:uid="{00000000-0005-0000-0000-0000D54E0000}"/>
    <cellStyle name="Normal 85 2" xfId="19996" xr:uid="{00000000-0005-0000-0000-0000D64E0000}"/>
    <cellStyle name="Normal 85 3" xfId="19997" xr:uid="{00000000-0005-0000-0000-0000D74E0000}"/>
    <cellStyle name="Normal 85 4" xfId="19998" xr:uid="{00000000-0005-0000-0000-0000D84E0000}"/>
    <cellStyle name="Normal 86" xfId="19999" xr:uid="{00000000-0005-0000-0000-0000D94E0000}"/>
    <cellStyle name="Normal 86 2" xfId="20000" xr:uid="{00000000-0005-0000-0000-0000DA4E0000}"/>
    <cellStyle name="Normal 86 3" xfId="20001" xr:uid="{00000000-0005-0000-0000-0000DB4E0000}"/>
    <cellStyle name="Normal 86 4" xfId="20002" xr:uid="{00000000-0005-0000-0000-0000DC4E0000}"/>
    <cellStyle name="Normal 87" xfId="20003" xr:uid="{00000000-0005-0000-0000-0000DD4E0000}"/>
    <cellStyle name="Normal 87 2" xfId="20004" xr:uid="{00000000-0005-0000-0000-0000DE4E0000}"/>
    <cellStyle name="Normal 87 3" xfId="20005" xr:uid="{00000000-0005-0000-0000-0000DF4E0000}"/>
    <cellStyle name="Normal 87 4" xfId="20006" xr:uid="{00000000-0005-0000-0000-0000E04E0000}"/>
    <cellStyle name="Normal 88" xfId="20007" xr:uid="{00000000-0005-0000-0000-0000E14E0000}"/>
    <cellStyle name="Normal 88 2" xfId="20008" xr:uid="{00000000-0005-0000-0000-0000E24E0000}"/>
    <cellStyle name="Normal 88 3" xfId="20009" xr:uid="{00000000-0005-0000-0000-0000E34E0000}"/>
    <cellStyle name="Normal 88 4" xfId="20010" xr:uid="{00000000-0005-0000-0000-0000E44E0000}"/>
    <cellStyle name="Normal 89" xfId="20011" xr:uid="{00000000-0005-0000-0000-0000E54E0000}"/>
    <cellStyle name="Normal 89 2" xfId="20012" xr:uid="{00000000-0005-0000-0000-0000E64E0000}"/>
    <cellStyle name="Normal 89 3" xfId="20013" xr:uid="{00000000-0005-0000-0000-0000E74E0000}"/>
    <cellStyle name="Normal 89 4" xfId="20014" xr:uid="{00000000-0005-0000-0000-0000E84E0000}"/>
    <cellStyle name="Normal 9" xfId="20015" xr:uid="{00000000-0005-0000-0000-0000E94E0000}"/>
    <cellStyle name="Normal 9 10" xfId="20016" xr:uid="{00000000-0005-0000-0000-0000EA4E0000}"/>
    <cellStyle name="Normal 9 10 2" xfId="20017" xr:uid="{00000000-0005-0000-0000-0000EB4E0000}"/>
    <cellStyle name="Normal 9 11" xfId="20018" xr:uid="{00000000-0005-0000-0000-0000EC4E0000}"/>
    <cellStyle name="Normal 9 11 2" xfId="20019" xr:uid="{00000000-0005-0000-0000-0000ED4E0000}"/>
    <cellStyle name="Normal 9 11 3" xfId="20020" xr:uid="{00000000-0005-0000-0000-0000EE4E0000}"/>
    <cellStyle name="Normal 9 11 3 2" xfId="20021" xr:uid="{00000000-0005-0000-0000-0000EF4E0000}"/>
    <cellStyle name="Normal 9 11 3 3" xfId="20022" xr:uid="{00000000-0005-0000-0000-0000F04E0000}"/>
    <cellStyle name="Normal 9 11 3 4" xfId="20023" xr:uid="{00000000-0005-0000-0000-0000F14E0000}"/>
    <cellStyle name="Normal 9 11 4" xfId="20024" xr:uid="{00000000-0005-0000-0000-0000F24E0000}"/>
    <cellStyle name="Normal 9 11 5" xfId="20025" xr:uid="{00000000-0005-0000-0000-0000F34E0000}"/>
    <cellStyle name="Normal 9 11 6" xfId="20026" xr:uid="{00000000-0005-0000-0000-0000F44E0000}"/>
    <cellStyle name="Normal 9 12" xfId="20027" xr:uid="{00000000-0005-0000-0000-0000F54E0000}"/>
    <cellStyle name="Normal 9 13" xfId="20028" xr:uid="{00000000-0005-0000-0000-0000F64E0000}"/>
    <cellStyle name="Normal 9 14" xfId="20029" xr:uid="{00000000-0005-0000-0000-0000F74E0000}"/>
    <cellStyle name="Normal 9 15" xfId="20030" xr:uid="{00000000-0005-0000-0000-0000F84E0000}"/>
    <cellStyle name="Normal 9 16" xfId="20031" xr:uid="{00000000-0005-0000-0000-0000F94E0000}"/>
    <cellStyle name="Normal 9 17" xfId="20032" xr:uid="{00000000-0005-0000-0000-0000FA4E0000}"/>
    <cellStyle name="Normal 9 18" xfId="20033" xr:uid="{00000000-0005-0000-0000-0000FB4E0000}"/>
    <cellStyle name="Normal 9 19" xfId="20034" xr:uid="{00000000-0005-0000-0000-0000FC4E0000}"/>
    <cellStyle name="Normal 9 2" xfId="20035" xr:uid="{00000000-0005-0000-0000-0000FD4E0000}"/>
    <cellStyle name="Normal 9 2 2" xfId="20036" xr:uid="{00000000-0005-0000-0000-0000FE4E0000}"/>
    <cellStyle name="Normal 9 2 3" xfId="20037" xr:uid="{00000000-0005-0000-0000-0000FF4E0000}"/>
    <cellStyle name="Normal 9 2 3 2" xfId="20038" xr:uid="{00000000-0005-0000-0000-0000004F0000}"/>
    <cellStyle name="Normal 9 2 3 2 2" xfId="20039" xr:uid="{00000000-0005-0000-0000-0000014F0000}"/>
    <cellStyle name="Normal 9 2 3 2 2 2" xfId="20040" xr:uid="{00000000-0005-0000-0000-0000024F0000}"/>
    <cellStyle name="Normal 9 2 3 2 2 3" xfId="20041" xr:uid="{00000000-0005-0000-0000-0000034F0000}"/>
    <cellStyle name="Normal 9 2 3 2 2 4" xfId="20042" xr:uid="{00000000-0005-0000-0000-0000044F0000}"/>
    <cellStyle name="Normal 9 2 3 2 3" xfId="20043" xr:uid="{00000000-0005-0000-0000-0000054F0000}"/>
    <cellStyle name="Normal 9 2 3 2 4" xfId="20044" xr:uid="{00000000-0005-0000-0000-0000064F0000}"/>
    <cellStyle name="Normal 9 2 3 2 5" xfId="20045" xr:uid="{00000000-0005-0000-0000-0000074F0000}"/>
    <cellStyle name="Normal 9 2 3 3" xfId="20046" xr:uid="{00000000-0005-0000-0000-0000084F0000}"/>
    <cellStyle name="Normal 9 2 3 4" xfId="20047" xr:uid="{00000000-0005-0000-0000-0000094F0000}"/>
    <cellStyle name="Normal 9 2 3 4 2" xfId="20048" xr:uid="{00000000-0005-0000-0000-00000A4F0000}"/>
    <cellStyle name="Normal 9 2 3 4 3" xfId="20049" xr:uid="{00000000-0005-0000-0000-00000B4F0000}"/>
    <cellStyle name="Normal 9 2 3 4 4" xfId="20050" xr:uid="{00000000-0005-0000-0000-00000C4F0000}"/>
    <cellStyle name="Normal 9 2 3 5" xfId="20051" xr:uid="{00000000-0005-0000-0000-00000D4F0000}"/>
    <cellStyle name="Normal 9 2 3 6" xfId="20052" xr:uid="{00000000-0005-0000-0000-00000E4F0000}"/>
    <cellStyle name="Normal 9 2 3 7" xfId="20053" xr:uid="{00000000-0005-0000-0000-00000F4F0000}"/>
    <cellStyle name="Normal 9 2 4" xfId="20054" xr:uid="{00000000-0005-0000-0000-0000104F0000}"/>
    <cellStyle name="Normal 9 20" xfId="20055" xr:uid="{00000000-0005-0000-0000-0000114F0000}"/>
    <cellStyle name="Normal 9 21" xfId="20056" xr:uid="{00000000-0005-0000-0000-0000124F0000}"/>
    <cellStyle name="Normal 9 22" xfId="20057" xr:uid="{00000000-0005-0000-0000-0000134F0000}"/>
    <cellStyle name="Normal 9 23" xfId="20058" xr:uid="{00000000-0005-0000-0000-0000144F0000}"/>
    <cellStyle name="Normal 9 24" xfId="20059" xr:uid="{00000000-0005-0000-0000-0000154F0000}"/>
    <cellStyle name="Normal 9 25" xfId="20060" xr:uid="{00000000-0005-0000-0000-0000164F0000}"/>
    <cellStyle name="Normal 9 26" xfId="20061" xr:uid="{00000000-0005-0000-0000-0000174F0000}"/>
    <cellStyle name="Normal 9 27" xfId="20062" xr:uid="{00000000-0005-0000-0000-0000184F0000}"/>
    <cellStyle name="Normal 9 28" xfId="20063" xr:uid="{00000000-0005-0000-0000-0000194F0000}"/>
    <cellStyle name="Normal 9 29" xfId="20064" xr:uid="{00000000-0005-0000-0000-00001A4F0000}"/>
    <cellStyle name="Normal 9 3" xfId="20065" xr:uid="{00000000-0005-0000-0000-00001B4F0000}"/>
    <cellStyle name="Normal 9 3 2" xfId="20066" xr:uid="{00000000-0005-0000-0000-00001C4F0000}"/>
    <cellStyle name="Normal 9 3 2 2" xfId="20067" xr:uid="{00000000-0005-0000-0000-00001D4F0000}"/>
    <cellStyle name="Normal 9 3 2 2 2" xfId="20068" xr:uid="{00000000-0005-0000-0000-00001E4F0000}"/>
    <cellStyle name="Normal 9 3 2 2 2 2" xfId="20069" xr:uid="{00000000-0005-0000-0000-00001F4F0000}"/>
    <cellStyle name="Normal 9 3 2 2 2 3" xfId="20070" xr:uid="{00000000-0005-0000-0000-0000204F0000}"/>
    <cellStyle name="Normal 9 3 2 2 2 4" xfId="20071" xr:uid="{00000000-0005-0000-0000-0000214F0000}"/>
    <cellStyle name="Normal 9 3 2 2 3" xfId="20072" xr:uid="{00000000-0005-0000-0000-0000224F0000}"/>
    <cellStyle name="Normal 9 3 2 2 4" xfId="20073" xr:uid="{00000000-0005-0000-0000-0000234F0000}"/>
    <cellStyle name="Normal 9 3 2 2 5" xfId="20074" xr:uid="{00000000-0005-0000-0000-0000244F0000}"/>
    <cellStyle name="Normal 9 3 2 3" xfId="20075" xr:uid="{00000000-0005-0000-0000-0000254F0000}"/>
    <cellStyle name="Normal 9 3 2 4" xfId="20076" xr:uid="{00000000-0005-0000-0000-0000264F0000}"/>
    <cellStyle name="Normal 9 3 2 4 2" xfId="20077" xr:uid="{00000000-0005-0000-0000-0000274F0000}"/>
    <cellStyle name="Normal 9 3 2 4 3" xfId="20078" xr:uid="{00000000-0005-0000-0000-0000284F0000}"/>
    <cellStyle name="Normal 9 3 2 4 4" xfId="20079" xr:uid="{00000000-0005-0000-0000-0000294F0000}"/>
    <cellStyle name="Normal 9 3 2 5" xfId="20080" xr:uid="{00000000-0005-0000-0000-00002A4F0000}"/>
    <cellStyle name="Normal 9 3 2 6" xfId="20081" xr:uid="{00000000-0005-0000-0000-00002B4F0000}"/>
    <cellStyle name="Normal 9 3 2 7" xfId="20082" xr:uid="{00000000-0005-0000-0000-00002C4F0000}"/>
    <cellStyle name="Normal 9 3 3" xfId="20083" xr:uid="{00000000-0005-0000-0000-00002D4F0000}"/>
    <cellStyle name="Normal 9 3 4" xfId="20084" xr:uid="{00000000-0005-0000-0000-00002E4F0000}"/>
    <cellStyle name="Normal 9 30" xfId="20085" xr:uid="{00000000-0005-0000-0000-00002F4F0000}"/>
    <cellStyle name="Normal 9 31" xfId="20086" xr:uid="{00000000-0005-0000-0000-0000304F0000}"/>
    <cellStyle name="Normal 9 32" xfId="20087" xr:uid="{00000000-0005-0000-0000-0000314F0000}"/>
    <cellStyle name="Normal 9 33" xfId="20088" xr:uid="{00000000-0005-0000-0000-0000324F0000}"/>
    <cellStyle name="Normal 9 34" xfId="20089" xr:uid="{00000000-0005-0000-0000-0000334F0000}"/>
    <cellStyle name="Normal 9 35" xfId="20090" xr:uid="{00000000-0005-0000-0000-0000344F0000}"/>
    <cellStyle name="Normal 9 36" xfId="20091" xr:uid="{00000000-0005-0000-0000-0000354F0000}"/>
    <cellStyle name="Normal 9 37" xfId="20092" xr:uid="{00000000-0005-0000-0000-0000364F0000}"/>
    <cellStyle name="Normal 9 38" xfId="20093" xr:uid="{00000000-0005-0000-0000-0000374F0000}"/>
    <cellStyle name="Normal 9 39" xfId="20094" xr:uid="{00000000-0005-0000-0000-0000384F0000}"/>
    <cellStyle name="Normal 9 4" xfId="20095" xr:uid="{00000000-0005-0000-0000-0000394F0000}"/>
    <cellStyle name="Normal 9 4 2" xfId="20096" xr:uid="{00000000-0005-0000-0000-00003A4F0000}"/>
    <cellStyle name="Normal 9 4 3" xfId="20097" xr:uid="{00000000-0005-0000-0000-00003B4F0000}"/>
    <cellStyle name="Normal 9 4 3 2" xfId="20098" xr:uid="{00000000-0005-0000-0000-00003C4F0000}"/>
    <cellStyle name="Normal 9 4 3 2 2" xfId="20099" xr:uid="{00000000-0005-0000-0000-00003D4F0000}"/>
    <cellStyle name="Normal 9 4 3 2 2 2" xfId="20100" xr:uid="{00000000-0005-0000-0000-00003E4F0000}"/>
    <cellStyle name="Normal 9 4 3 2 2 3" xfId="20101" xr:uid="{00000000-0005-0000-0000-00003F4F0000}"/>
    <cellStyle name="Normal 9 4 3 2 2 4" xfId="20102" xr:uid="{00000000-0005-0000-0000-0000404F0000}"/>
    <cellStyle name="Normal 9 4 3 2 3" xfId="20103" xr:uid="{00000000-0005-0000-0000-0000414F0000}"/>
    <cellStyle name="Normal 9 4 3 2 4" xfId="20104" xr:uid="{00000000-0005-0000-0000-0000424F0000}"/>
    <cellStyle name="Normal 9 4 3 2 5" xfId="20105" xr:uid="{00000000-0005-0000-0000-0000434F0000}"/>
    <cellStyle name="Normal 9 4 3 3" xfId="20106" xr:uid="{00000000-0005-0000-0000-0000444F0000}"/>
    <cellStyle name="Normal 9 4 3 4" xfId="20107" xr:uid="{00000000-0005-0000-0000-0000454F0000}"/>
    <cellStyle name="Normal 9 4 3 4 2" xfId="20108" xr:uid="{00000000-0005-0000-0000-0000464F0000}"/>
    <cellStyle name="Normal 9 4 3 4 3" xfId="20109" xr:uid="{00000000-0005-0000-0000-0000474F0000}"/>
    <cellStyle name="Normal 9 4 3 4 4" xfId="20110" xr:uid="{00000000-0005-0000-0000-0000484F0000}"/>
    <cellStyle name="Normal 9 4 3 5" xfId="20111" xr:uid="{00000000-0005-0000-0000-0000494F0000}"/>
    <cellStyle name="Normal 9 4 3 6" xfId="20112" xr:uid="{00000000-0005-0000-0000-00004A4F0000}"/>
    <cellStyle name="Normal 9 4 3 7" xfId="20113" xr:uid="{00000000-0005-0000-0000-00004B4F0000}"/>
    <cellStyle name="Normal 9 4 4" xfId="20114" xr:uid="{00000000-0005-0000-0000-00004C4F0000}"/>
    <cellStyle name="Normal 9 40" xfId="20115" xr:uid="{00000000-0005-0000-0000-00004D4F0000}"/>
    <cellStyle name="Normal 9 41" xfId="20116" xr:uid="{00000000-0005-0000-0000-00004E4F0000}"/>
    <cellStyle name="Normal 9 42" xfId="20117" xr:uid="{00000000-0005-0000-0000-00004F4F0000}"/>
    <cellStyle name="Normal 9 43" xfId="20118" xr:uid="{00000000-0005-0000-0000-0000504F0000}"/>
    <cellStyle name="Normal 9 44" xfId="20119" xr:uid="{00000000-0005-0000-0000-0000514F0000}"/>
    <cellStyle name="Normal 9 45" xfId="20120" xr:uid="{00000000-0005-0000-0000-0000524F0000}"/>
    <cellStyle name="Normal 9 46" xfId="20121" xr:uid="{00000000-0005-0000-0000-0000534F0000}"/>
    <cellStyle name="Normal 9 47" xfId="20122" xr:uid="{00000000-0005-0000-0000-0000544F0000}"/>
    <cellStyle name="Normal 9 48" xfId="20123" xr:uid="{00000000-0005-0000-0000-0000554F0000}"/>
    <cellStyle name="Normal 9 49" xfId="20124" xr:uid="{00000000-0005-0000-0000-0000564F0000}"/>
    <cellStyle name="Normal 9 5" xfId="20125" xr:uid="{00000000-0005-0000-0000-0000574F0000}"/>
    <cellStyle name="Normal 9 5 10" xfId="20126" xr:uid="{00000000-0005-0000-0000-0000584F0000}"/>
    <cellStyle name="Normal 9 5 2" xfId="20127" xr:uid="{00000000-0005-0000-0000-0000594F0000}"/>
    <cellStyle name="Normal 9 5 2 2" xfId="20128" xr:uid="{00000000-0005-0000-0000-00005A4F0000}"/>
    <cellStyle name="Normal 9 5 2 2 2" xfId="20129" xr:uid="{00000000-0005-0000-0000-00005B4F0000}"/>
    <cellStyle name="Normal 9 5 2 2 2 2" xfId="20130" xr:uid="{00000000-0005-0000-0000-00005C4F0000}"/>
    <cellStyle name="Normal 9 5 2 2 2 3" xfId="20131" xr:uid="{00000000-0005-0000-0000-00005D4F0000}"/>
    <cellStyle name="Normal 9 5 2 2 2 4" xfId="20132" xr:uid="{00000000-0005-0000-0000-00005E4F0000}"/>
    <cellStyle name="Normal 9 5 2 2 3" xfId="20133" xr:uid="{00000000-0005-0000-0000-00005F4F0000}"/>
    <cellStyle name="Normal 9 5 2 2 4" xfId="20134" xr:uid="{00000000-0005-0000-0000-0000604F0000}"/>
    <cellStyle name="Normal 9 5 2 2 5" xfId="20135" xr:uid="{00000000-0005-0000-0000-0000614F0000}"/>
    <cellStyle name="Normal 9 5 2 3" xfId="20136" xr:uid="{00000000-0005-0000-0000-0000624F0000}"/>
    <cellStyle name="Normal 9 5 2 4" xfId="20137" xr:uid="{00000000-0005-0000-0000-0000634F0000}"/>
    <cellStyle name="Normal 9 5 2 4 2" xfId="20138" xr:uid="{00000000-0005-0000-0000-0000644F0000}"/>
    <cellStyle name="Normal 9 5 2 4 3" xfId="20139" xr:uid="{00000000-0005-0000-0000-0000654F0000}"/>
    <cellStyle name="Normal 9 5 2 4 4" xfId="20140" xr:uid="{00000000-0005-0000-0000-0000664F0000}"/>
    <cellStyle name="Normal 9 5 2 5" xfId="20141" xr:uid="{00000000-0005-0000-0000-0000674F0000}"/>
    <cellStyle name="Normal 9 5 2 6" xfId="20142" xr:uid="{00000000-0005-0000-0000-0000684F0000}"/>
    <cellStyle name="Normal 9 5 2 7" xfId="20143" xr:uid="{00000000-0005-0000-0000-0000694F0000}"/>
    <cellStyle name="Normal 9 5 3" xfId="20144" xr:uid="{00000000-0005-0000-0000-00006A4F0000}"/>
    <cellStyle name="Normal 9 5 3 2" xfId="20145" xr:uid="{00000000-0005-0000-0000-00006B4F0000}"/>
    <cellStyle name="Normal 9 5 3 2 2" xfId="20146" xr:uid="{00000000-0005-0000-0000-00006C4F0000}"/>
    <cellStyle name="Normal 9 5 3 2 2 2" xfId="20147" xr:uid="{00000000-0005-0000-0000-00006D4F0000}"/>
    <cellStyle name="Normal 9 5 3 2 2 3" xfId="20148" xr:uid="{00000000-0005-0000-0000-00006E4F0000}"/>
    <cellStyle name="Normal 9 5 3 2 2 4" xfId="20149" xr:uid="{00000000-0005-0000-0000-00006F4F0000}"/>
    <cellStyle name="Normal 9 5 3 2 3" xfId="20150" xr:uid="{00000000-0005-0000-0000-0000704F0000}"/>
    <cellStyle name="Normal 9 5 3 2 4" xfId="20151" xr:uid="{00000000-0005-0000-0000-0000714F0000}"/>
    <cellStyle name="Normal 9 5 3 2 5" xfId="20152" xr:uid="{00000000-0005-0000-0000-0000724F0000}"/>
    <cellStyle name="Normal 9 5 3 3" xfId="20153" xr:uid="{00000000-0005-0000-0000-0000734F0000}"/>
    <cellStyle name="Normal 9 5 3 3 2" xfId="20154" xr:uid="{00000000-0005-0000-0000-0000744F0000}"/>
    <cellStyle name="Normal 9 5 3 3 3" xfId="20155" xr:uid="{00000000-0005-0000-0000-0000754F0000}"/>
    <cellStyle name="Normal 9 5 3 3 4" xfId="20156" xr:uid="{00000000-0005-0000-0000-0000764F0000}"/>
    <cellStyle name="Normal 9 5 3 4" xfId="20157" xr:uid="{00000000-0005-0000-0000-0000774F0000}"/>
    <cellStyle name="Normal 9 5 3 5" xfId="20158" xr:uid="{00000000-0005-0000-0000-0000784F0000}"/>
    <cellStyle name="Normal 9 5 3 6" xfId="20159" xr:uid="{00000000-0005-0000-0000-0000794F0000}"/>
    <cellStyle name="Normal 9 5 4" xfId="20160" xr:uid="{00000000-0005-0000-0000-00007A4F0000}"/>
    <cellStyle name="Normal 9 5 4 2" xfId="20161" xr:uid="{00000000-0005-0000-0000-00007B4F0000}"/>
    <cellStyle name="Normal 9 5 4 2 2" xfId="20162" xr:uid="{00000000-0005-0000-0000-00007C4F0000}"/>
    <cellStyle name="Normal 9 5 4 2 2 2" xfId="20163" xr:uid="{00000000-0005-0000-0000-00007D4F0000}"/>
    <cellStyle name="Normal 9 5 4 2 2 3" xfId="20164" xr:uid="{00000000-0005-0000-0000-00007E4F0000}"/>
    <cellStyle name="Normal 9 5 4 2 2 4" xfId="20165" xr:uid="{00000000-0005-0000-0000-00007F4F0000}"/>
    <cellStyle name="Normal 9 5 4 2 3" xfId="20166" xr:uid="{00000000-0005-0000-0000-0000804F0000}"/>
    <cellStyle name="Normal 9 5 4 2 4" xfId="20167" xr:uid="{00000000-0005-0000-0000-0000814F0000}"/>
    <cellStyle name="Normal 9 5 4 2 5" xfId="20168" xr:uid="{00000000-0005-0000-0000-0000824F0000}"/>
    <cellStyle name="Normal 9 5 4 3" xfId="20169" xr:uid="{00000000-0005-0000-0000-0000834F0000}"/>
    <cellStyle name="Normal 9 5 4 3 2" xfId="20170" xr:uid="{00000000-0005-0000-0000-0000844F0000}"/>
    <cellStyle name="Normal 9 5 4 3 3" xfId="20171" xr:uid="{00000000-0005-0000-0000-0000854F0000}"/>
    <cellStyle name="Normal 9 5 4 3 4" xfId="20172" xr:uid="{00000000-0005-0000-0000-0000864F0000}"/>
    <cellStyle name="Normal 9 5 4 4" xfId="20173" xr:uid="{00000000-0005-0000-0000-0000874F0000}"/>
    <cellStyle name="Normal 9 5 4 5" xfId="20174" xr:uid="{00000000-0005-0000-0000-0000884F0000}"/>
    <cellStyle name="Normal 9 5 4 6" xfId="20175" xr:uid="{00000000-0005-0000-0000-0000894F0000}"/>
    <cellStyle name="Normal 9 5 5" xfId="20176" xr:uid="{00000000-0005-0000-0000-00008A4F0000}"/>
    <cellStyle name="Normal 9 5 5 2" xfId="20177" xr:uid="{00000000-0005-0000-0000-00008B4F0000}"/>
    <cellStyle name="Normal 9 5 5 2 2" xfId="20178" xr:uid="{00000000-0005-0000-0000-00008C4F0000}"/>
    <cellStyle name="Normal 9 5 5 2 3" xfId="20179" xr:uid="{00000000-0005-0000-0000-00008D4F0000}"/>
    <cellStyle name="Normal 9 5 5 2 4" xfId="20180" xr:uid="{00000000-0005-0000-0000-00008E4F0000}"/>
    <cellStyle name="Normal 9 5 5 3" xfId="20181" xr:uid="{00000000-0005-0000-0000-00008F4F0000}"/>
    <cellStyle name="Normal 9 5 5 4" xfId="20182" xr:uid="{00000000-0005-0000-0000-0000904F0000}"/>
    <cellStyle name="Normal 9 5 5 5" xfId="20183" xr:uid="{00000000-0005-0000-0000-0000914F0000}"/>
    <cellStyle name="Normal 9 5 6" xfId="20184" xr:uid="{00000000-0005-0000-0000-0000924F0000}"/>
    <cellStyle name="Normal 9 5 7" xfId="20185" xr:uid="{00000000-0005-0000-0000-0000934F0000}"/>
    <cellStyle name="Normal 9 5 7 2" xfId="20186" xr:uid="{00000000-0005-0000-0000-0000944F0000}"/>
    <cellStyle name="Normal 9 5 7 3" xfId="20187" xr:uid="{00000000-0005-0000-0000-0000954F0000}"/>
    <cellStyle name="Normal 9 5 7 4" xfId="20188" xr:uid="{00000000-0005-0000-0000-0000964F0000}"/>
    <cellStyle name="Normal 9 5 8" xfId="20189" xr:uid="{00000000-0005-0000-0000-0000974F0000}"/>
    <cellStyle name="Normal 9 5 9" xfId="20190" xr:uid="{00000000-0005-0000-0000-0000984F0000}"/>
    <cellStyle name="Normal 9 50" xfId="20191" xr:uid="{00000000-0005-0000-0000-0000994F0000}"/>
    <cellStyle name="Normal 9 51" xfId="20192" xr:uid="{00000000-0005-0000-0000-00009A4F0000}"/>
    <cellStyle name="Normal 9 52" xfId="20193" xr:uid="{00000000-0005-0000-0000-00009B4F0000}"/>
    <cellStyle name="Normal 9 53" xfId="20194" xr:uid="{00000000-0005-0000-0000-00009C4F0000}"/>
    <cellStyle name="Normal 9 54" xfId="20195" xr:uid="{00000000-0005-0000-0000-00009D4F0000}"/>
    <cellStyle name="Normal 9 55" xfId="20196" xr:uid="{00000000-0005-0000-0000-00009E4F0000}"/>
    <cellStyle name="Normal 9 56" xfId="20197" xr:uid="{00000000-0005-0000-0000-00009F4F0000}"/>
    <cellStyle name="Normal 9 57" xfId="20198" xr:uid="{00000000-0005-0000-0000-0000A04F0000}"/>
    <cellStyle name="Normal 9 58" xfId="20199" xr:uid="{00000000-0005-0000-0000-0000A14F0000}"/>
    <cellStyle name="Normal 9 59" xfId="20200" xr:uid="{00000000-0005-0000-0000-0000A24F0000}"/>
    <cellStyle name="Normal 9 6" xfId="20201" xr:uid="{00000000-0005-0000-0000-0000A34F0000}"/>
    <cellStyle name="Normal 9 6 2" xfId="20202" xr:uid="{00000000-0005-0000-0000-0000A44F0000}"/>
    <cellStyle name="Normal 9 6 2 2" xfId="20203" xr:uid="{00000000-0005-0000-0000-0000A54F0000}"/>
    <cellStyle name="Normal 9 6 2 2 2" xfId="20204" xr:uid="{00000000-0005-0000-0000-0000A64F0000}"/>
    <cellStyle name="Normal 9 6 2 2 2 2" xfId="20205" xr:uid="{00000000-0005-0000-0000-0000A74F0000}"/>
    <cellStyle name="Normal 9 6 2 2 2 3" xfId="20206" xr:uid="{00000000-0005-0000-0000-0000A84F0000}"/>
    <cellStyle name="Normal 9 6 2 2 2 4" xfId="20207" xr:uid="{00000000-0005-0000-0000-0000A94F0000}"/>
    <cellStyle name="Normal 9 6 2 2 3" xfId="20208" xr:uid="{00000000-0005-0000-0000-0000AA4F0000}"/>
    <cellStyle name="Normal 9 6 2 2 4" xfId="20209" xr:uid="{00000000-0005-0000-0000-0000AB4F0000}"/>
    <cellStyle name="Normal 9 6 2 2 5" xfId="20210" xr:uid="{00000000-0005-0000-0000-0000AC4F0000}"/>
    <cellStyle name="Normal 9 6 2 3" xfId="20211" xr:uid="{00000000-0005-0000-0000-0000AD4F0000}"/>
    <cellStyle name="Normal 9 6 2 3 2" xfId="20212" xr:uid="{00000000-0005-0000-0000-0000AE4F0000}"/>
    <cellStyle name="Normal 9 6 2 3 3" xfId="20213" xr:uid="{00000000-0005-0000-0000-0000AF4F0000}"/>
    <cellStyle name="Normal 9 6 2 3 4" xfId="20214" xr:uid="{00000000-0005-0000-0000-0000B04F0000}"/>
    <cellStyle name="Normal 9 6 2 4" xfId="20215" xr:uid="{00000000-0005-0000-0000-0000B14F0000}"/>
    <cellStyle name="Normal 9 6 2 5" xfId="20216" xr:uid="{00000000-0005-0000-0000-0000B24F0000}"/>
    <cellStyle name="Normal 9 6 2 6" xfId="20217" xr:uid="{00000000-0005-0000-0000-0000B34F0000}"/>
    <cellStyle name="Normal 9 6 3" xfId="20218" xr:uid="{00000000-0005-0000-0000-0000B44F0000}"/>
    <cellStyle name="Normal 9 6 3 2" xfId="20219" xr:uid="{00000000-0005-0000-0000-0000B54F0000}"/>
    <cellStyle name="Normal 9 6 3 2 2" xfId="20220" xr:uid="{00000000-0005-0000-0000-0000B64F0000}"/>
    <cellStyle name="Normal 9 6 3 2 3" xfId="20221" xr:uid="{00000000-0005-0000-0000-0000B74F0000}"/>
    <cellStyle name="Normal 9 6 3 2 4" xfId="20222" xr:uid="{00000000-0005-0000-0000-0000B84F0000}"/>
    <cellStyle name="Normal 9 6 3 3" xfId="20223" xr:uid="{00000000-0005-0000-0000-0000B94F0000}"/>
    <cellStyle name="Normal 9 6 3 4" xfId="20224" xr:uid="{00000000-0005-0000-0000-0000BA4F0000}"/>
    <cellStyle name="Normal 9 6 3 5" xfId="20225" xr:uid="{00000000-0005-0000-0000-0000BB4F0000}"/>
    <cellStyle name="Normal 9 6 4" xfId="20226" xr:uid="{00000000-0005-0000-0000-0000BC4F0000}"/>
    <cellStyle name="Normal 9 6 5" xfId="20227" xr:uid="{00000000-0005-0000-0000-0000BD4F0000}"/>
    <cellStyle name="Normal 9 6 5 2" xfId="20228" xr:uid="{00000000-0005-0000-0000-0000BE4F0000}"/>
    <cellStyle name="Normal 9 6 5 3" xfId="20229" xr:uid="{00000000-0005-0000-0000-0000BF4F0000}"/>
    <cellStyle name="Normal 9 6 5 4" xfId="20230" xr:uid="{00000000-0005-0000-0000-0000C04F0000}"/>
    <cellStyle name="Normal 9 6 6" xfId="20231" xr:uid="{00000000-0005-0000-0000-0000C14F0000}"/>
    <cellStyle name="Normal 9 6 7" xfId="20232" xr:uid="{00000000-0005-0000-0000-0000C24F0000}"/>
    <cellStyle name="Normal 9 6 8" xfId="20233" xr:uid="{00000000-0005-0000-0000-0000C34F0000}"/>
    <cellStyle name="Normal 9 60" xfId="20234" xr:uid="{00000000-0005-0000-0000-0000C44F0000}"/>
    <cellStyle name="Normal 9 61" xfId="20235" xr:uid="{00000000-0005-0000-0000-0000C54F0000}"/>
    <cellStyle name="Normal 9 62" xfId="20236" xr:uid="{00000000-0005-0000-0000-0000C64F0000}"/>
    <cellStyle name="Normal 9 63" xfId="20237" xr:uid="{00000000-0005-0000-0000-0000C74F0000}"/>
    <cellStyle name="Normal 9 64" xfId="20238" xr:uid="{00000000-0005-0000-0000-0000C84F0000}"/>
    <cellStyle name="Normal 9 65" xfId="20239" xr:uid="{00000000-0005-0000-0000-0000C94F0000}"/>
    <cellStyle name="Normal 9 66" xfId="20240" xr:uid="{00000000-0005-0000-0000-0000CA4F0000}"/>
    <cellStyle name="Normal 9 67" xfId="20241" xr:uid="{00000000-0005-0000-0000-0000CB4F0000}"/>
    <cellStyle name="Normal 9 68" xfId="20242" xr:uid="{00000000-0005-0000-0000-0000CC4F0000}"/>
    <cellStyle name="Normal 9 69" xfId="20243" xr:uid="{00000000-0005-0000-0000-0000CD4F0000}"/>
    <cellStyle name="Normal 9 7" xfId="20244" xr:uid="{00000000-0005-0000-0000-0000CE4F0000}"/>
    <cellStyle name="Normal 9 7 2" xfId="20245" xr:uid="{00000000-0005-0000-0000-0000CF4F0000}"/>
    <cellStyle name="Normal 9 7 2 2" xfId="20246" xr:uid="{00000000-0005-0000-0000-0000D04F0000}"/>
    <cellStyle name="Normal 9 7 2 2 2" xfId="20247" xr:uid="{00000000-0005-0000-0000-0000D14F0000}"/>
    <cellStyle name="Normal 9 7 2 2 2 2" xfId="20248" xr:uid="{00000000-0005-0000-0000-0000D24F0000}"/>
    <cellStyle name="Normal 9 7 2 2 2 3" xfId="20249" xr:uid="{00000000-0005-0000-0000-0000D34F0000}"/>
    <cellStyle name="Normal 9 7 2 2 2 4" xfId="20250" xr:uid="{00000000-0005-0000-0000-0000D44F0000}"/>
    <cellStyle name="Normal 9 7 2 2 3" xfId="20251" xr:uid="{00000000-0005-0000-0000-0000D54F0000}"/>
    <cellStyle name="Normal 9 7 2 2 4" xfId="20252" xr:uid="{00000000-0005-0000-0000-0000D64F0000}"/>
    <cellStyle name="Normal 9 7 2 2 5" xfId="20253" xr:uid="{00000000-0005-0000-0000-0000D74F0000}"/>
    <cellStyle name="Normal 9 7 2 3" xfId="20254" xr:uid="{00000000-0005-0000-0000-0000D84F0000}"/>
    <cellStyle name="Normal 9 7 2 3 2" xfId="20255" xr:uid="{00000000-0005-0000-0000-0000D94F0000}"/>
    <cellStyle name="Normal 9 7 2 3 3" xfId="20256" xr:uid="{00000000-0005-0000-0000-0000DA4F0000}"/>
    <cellStyle name="Normal 9 7 2 3 4" xfId="20257" xr:uid="{00000000-0005-0000-0000-0000DB4F0000}"/>
    <cellStyle name="Normal 9 7 2 4" xfId="20258" xr:uid="{00000000-0005-0000-0000-0000DC4F0000}"/>
    <cellStyle name="Normal 9 7 2 5" xfId="20259" xr:uid="{00000000-0005-0000-0000-0000DD4F0000}"/>
    <cellStyle name="Normal 9 7 2 6" xfId="20260" xr:uid="{00000000-0005-0000-0000-0000DE4F0000}"/>
    <cellStyle name="Normal 9 7 3" xfId="20261" xr:uid="{00000000-0005-0000-0000-0000DF4F0000}"/>
    <cellStyle name="Normal 9 7 3 2" xfId="20262" xr:uid="{00000000-0005-0000-0000-0000E04F0000}"/>
    <cellStyle name="Normal 9 7 3 2 2" xfId="20263" xr:uid="{00000000-0005-0000-0000-0000E14F0000}"/>
    <cellStyle name="Normal 9 7 3 2 3" xfId="20264" xr:uid="{00000000-0005-0000-0000-0000E24F0000}"/>
    <cellStyle name="Normal 9 7 3 2 4" xfId="20265" xr:uid="{00000000-0005-0000-0000-0000E34F0000}"/>
    <cellStyle name="Normal 9 7 3 3" xfId="20266" xr:uid="{00000000-0005-0000-0000-0000E44F0000}"/>
    <cellStyle name="Normal 9 7 3 4" xfId="20267" xr:uid="{00000000-0005-0000-0000-0000E54F0000}"/>
    <cellStyle name="Normal 9 7 3 5" xfId="20268" xr:uid="{00000000-0005-0000-0000-0000E64F0000}"/>
    <cellStyle name="Normal 9 7 4" xfId="20269" xr:uid="{00000000-0005-0000-0000-0000E74F0000}"/>
    <cellStyle name="Normal 9 7 5" xfId="20270" xr:uid="{00000000-0005-0000-0000-0000E84F0000}"/>
    <cellStyle name="Normal 9 7 5 2" xfId="20271" xr:uid="{00000000-0005-0000-0000-0000E94F0000}"/>
    <cellStyle name="Normal 9 7 5 3" xfId="20272" xr:uid="{00000000-0005-0000-0000-0000EA4F0000}"/>
    <cellStyle name="Normal 9 7 5 4" xfId="20273" xr:uid="{00000000-0005-0000-0000-0000EB4F0000}"/>
    <cellStyle name="Normal 9 7 6" xfId="20274" xr:uid="{00000000-0005-0000-0000-0000EC4F0000}"/>
    <cellStyle name="Normal 9 7 7" xfId="20275" xr:uid="{00000000-0005-0000-0000-0000ED4F0000}"/>
    <cellStyle name="Normal 9 7 8" xfId="20276" xr:uid="{00000000-0005-0000-0000-0000EE4F0000}"/>
    <cellStyle name="Normal 9 70" xfId="20277" xr:uid="{00000000-0005-0000-0000-0000EF4F0000}"/>
    <cellStyle name="Normal 9 71" xfId="20278" xr:uid="{00000000-0005-0000-0000-0000F04F0000}"/>
    <cellStyle name="Normal 9 72" xfId="20279" xr:uid="{00000000-0005-0000-0000-0000F14F0000}"/>
    <cellStyle name="Normal 9 73" xfId="20280" xr:uid="{00000000-0005-0000-0000-0000F24F0000}"/>
    <cellStyle name="Normal 9 74" xfId="20281" xr:uid="{00000000-0005-0000-0000-0000F34F0000}"/>
    <cellStyle name="Normal 9 75" xfId="20282" xr:uid="{00000000-0005-0000-0000-0000F44F0000}"/>
    <cellStyle name="Normal 9 76" xfId="20283" xr:uid="{00000000-0005-0000-0000-0000F54F0000}"/>
    <cellStyle name="Normal 9 77" xfId="20284" xr:uid="{00000000-0005-0000-0000-0000F64F0000}"/>
    <cellStyle name="Normal 9 78" xfId="20285" xr:uid="{00000000-0005-0000-0000-0000F74F0000}"/>
    <cellStyle name="Normal 9 79" xfId="20286" xr:uid="{00000000-0005-0000-0000-0000F84F0000}"/>
    <cellStyle name="Normal 9 8" xfId="20287" xr:uid="{00000000-0005-0000-0000-0000F94F0000}"/>
    <cellStyle name="Normal 9 8 2" xfId="20288" xr:uid="{00000000-0005-0000-0000-0000FA4F0000}"/>
    <cellStyle name="Normal 9 8 2 2" xfId="20289" xr:uid="{00000000-0005-0000-0000-0000FB4F0000}"/>
    <cellStyle name="Normal 9 8 2 2 2" xfId="20290" xr:uid="{00000000-0005-0000-0000-0000FC4F0000}"/>
    <cellStyle name="Normal 9 8 2 2 3" xfId="20291" xr:uid="{00000000-0005-0000-0000-0000FD4F0000}"/>
    <cellStyle name="Normal 9 8 2 2 4" xfId="20292" xr:uid="{00000000-0005-0000-0000-0000FE4F0000}"/>
    <cellStyle name="Normal 9 8 2 3" xfId="20293" xr:uid="{00000000-0005-0000-0000-0000FF4F0000}"/>
    <cellStyle name="Normal 9 8 2 4" xfId="20294" xr:uid="{00000000-0005-0000-0000-000000500000}"/>
    <cellStyle name="Normal 9 8 2 5" xfId="20295" xr:uid="{00000000-0005-0000-0000-000001500000}"/>
    <cellStyle name="Normal 9 8 3" xfId="20296" xr:uid="{00000000-0005-0000-0000-000002500000}"/>
    <cellStyle name="Normal 9 8 4" xfId="20297" xr:uid="{00000000-0005-0000-0000-000003500000}"/>
    <cellStyle name="Normal 9 8 4 2" xfId="20298" xr:uid="{00000000-0005-0000-0000-000004500000}"/>
    <cellStyle name="Normal 9 8 4 3" xfId="20299" xr:uid="{00000000-0005-0000-0000-000005500000}"/>
    <cellStyle name="Normal 9 8 4 4" xfId="20300" xr:uid="{00000000-0005-0000-0000-000006500000}"/>
    <cellStyle name="Normal 9 8 5" xfId="20301" xr:uid="{00000000-0005-0000-0000-000007500000}"/>
    <cellStyle name="Normal 9 8 6" xfId="20302" xr:uid="{00000000-0005-0000-0000-000008500000}"/>
    <cellStyle name="Normal 9 8 7" xfId="20303" xr:uid="{00000000-0005-0000-0000-000009500000}"/>
    <cellStyle name="Normal 9 80" xfId="20304" xr:uid="{00000000-0005-0000-0000-00000A500000}"/>
    <cellStyle name="Normal 9 81" xfId="20305" xr:uid="{00000000-0005-0000-0000-00000B500000}"/>
    <cellStyle name="Normal 9 82" xfId="20306" xr:uid="{00000000-0005-0000-0000-00000C500000}"/>
    <cellStyle name="Normal 9 83" xfId="20307" xr:uid="{00000000-0005-0000-0000-00000D500000}"/>
    <cellStyle name="Normal 9 84" xfId="20308" xr:uid="{00000000-0005-0000-0000-00000E500000}"/>
    <cellStyle name="Normal 9 85" xfId="20309" xr:uid="{00000000-0005-0000-0000-00000F500000}"/>
    <cellStyle name="Normal 9 86" xfId="20310" xr:uid="{00000000-0005-0000-0000-000010500000}"/>
    <cellStyle name="Normal 9 87" xfId="20311" xr:uid="{00000000-0005-0000-0000-000011500000}"/>
    <cellStyle name="Normal 9 88" xfId="20312" xr:uid="{00000000-0005-0000-0000-000012500000}"/>
    <cellStyle name="Normal 9 89" xfId="20313" xr:uid="{00000000-0005-0000-0000-000013500000}"/>
    <cellStyle name="Normal 9 9" xfId="20314" xr:uid="{00000000-0005-0000-0000-000014500000}"/>
    <cellStyle name="Normal 9 9 2" xfId="20315" xr:uid="{00000000-0005-0000-0000-000015500000}"/>
    <cellStyle name="Normal 9 90" xfId="20316" xr:uid="{00000000-0005-0000-0000-000016500000}"/>
    <cellStyle name="Normal 9 91" xfId="20317" xr:uid="{00000000-0005-0000-0000-000017500000}"/>
    <cellStyle name="Normal 9 92" xfId="20318" xr:uid="{00000000-0005-0000-0000-000018500000}"/>
    <cellStyle name="Normal 9 93" xfId="20319" xr:uid="{00000000-0005-0000-0000-000019500000}"/>
    <cellStyle name="Normal 9 94" xfId="20320" xr:uid="{00000000-0005-0000-0000-00001A500000}"/>
    <cellStyle name="Normal 9 95" xfId="20321" xr:uid="{00000000-0005-0000-0000-00001B500000}"/>
    <cellStyle name="Normal 9 95 2" xfId="20322" xr:uid="{00000000-0005-0000-0000-00001C500000}"/>
    <cellStyle name="Normal 9 95 3" xfId="20323" xr:uid="{00000000-0005-0000-0000-00001D500000}"/>
    <cellStyle name="Normal 9 95 4" xfId="20324" xr:uid="{00000000-0005-0000-0000-00001E500000}"/>
    <cellStyle name="Normal 9 96" xfId="20325" xr:uid="{00000000-0005-0000-0000-00001F500000}"/>
    <cellStyle name="Normal 9 97" xfId="20326" xr:uid="{00000000-0005-0000-0000-000020500000}"/>
    <cellStyle name="Normal 9 98" xfId="20327" xr:uid="{00000000-0005-0000-0000-000021500000}"/>
    <cellStyle name="Normal 90" xfId="20328" xr:uid="{00000000-0005-0000-0000-000022500000}"/>
    <cellStyle name="Normal 90 2" xfId="20329" xr:uid="{00000000-0005-0000-0000-000023500000}"/>
    <cellStyle name="Normal 90 3" xfId="20330" xr:uid="{00000000-0005-0000-0000-000024500000}"/>
    <cellStyle name="Normal 90 4" xfId="20331" xr:uid="{00000000-0005-0000-0000-000025500000}"/>
    <cellStyle name="Normal 91" xfId="20332" xr:uid="{00000000-0005-0000-0000-000026500000}"/>
    <cellStyle name="Normal 91 2" xfId="20333" xr:uid="{00000000-0005-0000-0000-000027500000}"/>
    <cellStyle name="Normal 91 3" xfId="20334" xr:uid="{00000000-0005-0000-0000-000028500000}"/>
    <cellStyle name="Normal 91 4" xfId="20335" xr:uid="{00000000-0005-0000-0000-000029500000}"/>
    <cellStyle name="Normal 92" xfId="20336" xr:uid="{00000000-0005-0000-0000-00002A500000}"/>
    <cellStyle name="Normal 92 2" xfId="20337" xr:uid="{00000000-0005-0000-0000-00002B500000}"/>
    <cellStyle name="Normal 92 3" xfId="20338" xr:uid="{00000000-0005-0000-0000-00002C500000}"/>
    <cellStyle name="Normal 92 4" xfId="20339" xr:uid="{00000000-0005-0000-0000-00002D500000}"/>
    <cellStyle name="Normal 93" xfId="20340" xr:uid="{00000000-0005-0000-0000-00002E500000}"/>
    <cellStyle name="Normal 93 2" xfId="20341" xr:uid="{00000000-0005-0000-0000-00002F500000}"/>
    <cellStyle name="Normal 94" xfId="20342" xr:uid="{00000000-0005-0000-0000-000030500000}"/>
    <cellStyle name="Normal 94 2" xfId="20343" xr:uid="{00000000-0005-0000-0000-000031500000}"/>
    <cellStyle name="Normal 94 3" xfId="20344" xr:uid="{00000000-0005-0000-0000-000032500000}"/>
    <cellStyle name="Normal 94 4" xfId="20345" xr:uid="{00000000-0005-0000-0000-000033500000}"/>
    <cellStyle name="Normal 95" xfId="20346" xr:uid="{00000000-0005-0000-0000-000034500000}"/>
    <cellStyle name="Normal 95 2" xfId="20347" xr:uid="{00000000-0005-0000-0000-000035500000}"/>
    <cellStyle name="Normal 95 3" xfId="20348" xr:uid="{00000000-0005-0000-0000-000036500000}"/>
    <cellStyle name="Normal 95 4" xfId="20349" xr:uid="{00000000-0005-0000-0000-000037500000}"/>
    <cellStyle name="Normal 96" xfId="20350" xr:uid="{00000000-0005-0000-0000-000038500000}"/>
    <cellStyle name="Normal 96 2" xfId="20351" xr:uid="{00000000-0005-0000-0000-000039500000}"/>
    <cellStyle name="Normal 96 2 2" xfId="20352" xr:uid="{00000000-0005-0000-0000-00003A500000}"/>
    <cellStyle name="Normal 96 2 2 2" xfId="20353" xr:uid="{00000000-0005-0000-0000-00003B500000}"/>
    <cellStyle name="Normal 96 2 2 3" xfId="20354" xr:uid="{00000000-0005-0000-0000-00003C500000}"/>
    <cellStyle name="Normal 96 2 2 4" xfId="20355" xr:uid="{00000000-0005-0000-0000-00003D500000}"/>
    <cellStyle name="Normal 96 2 3" xfId="20356" xr:uid="{00000000-0005-0000-0000-00003E500000}"/>
    <cellStyle name="Normal 96 2 4" xfId="20357" xr:uid="{00000000-0005-0000-0000-00003F500000}"/>
    <cellStyle name="Normal 96 2 5" xfId="20358" xr:uid="{00000000-0005-0000-0000-000040500000}"/>
    <cellStyle name="Normal 96 3" xfId="20359" xr:uid="{00000000-0005-0000-0000-000041500000}"/>
    <cellStyle name="Normal 96 3 2" xfId="20360" xr:uid="{00000000-0005-0000-0000-000042500000}"/>
    <cellStyle name="Normal 96 3 3" xfId="20361" xr:uid="{00000000-0005-0000-0000-000043500000}"/>
    <cellStyle name="Normal 96 3 4" xfId="20362" xr:uid="{00000000-0005-0000-0000-000044500000}"/>
    <cellStyle name="Normal 96 4" xfId="20363" xr:uid="{00000000-0005-0000-0000-000045500000}"/>
    <cellStyle name="Normal 96 4 2" xfId="20364" xr:uid="{00000000-0005-0000-0000-000046500000}"/>
    <cellStyle name="Normal 96 4 3" xfId="20365" xr:uid="{00000000-0005-0000-0000-000047500000}"/>
    <cellStyle name="Normal 96 4 4" xfId="20366" xr:uid="{00000000-0005-0000-0000-000048500000}"/>
    <cellStyle name="Normal 96 5" xfId="20367" xr:uid="{00000000-0005-0000-0000-000049500000}"/>
    <cellStyle name="Normal 96 6" xfId="20368" xr:uid="{00000000-0005-0000-0000-00004A500000}"/>
    <cellStyle name="Normal 96 7" xfId="20369" xr:uid="{00000000-0005-0000-0000-00004B500000}"/>
    <cellStyle name="Normal 97" xfId="20370" xr:uid="{00000000-0005-0000-0000-00004C500000}"/>
    <cellStyle name="Normal 97 2" xfId="20371" xr:uid="{00000000-0005-0000-0000-00004D500000}"/>
    <cellStyle name="Normal 97 3" xfId="20372" xr:uid="{00000000-0005-0000-0000-00004E500000}"/>
    <cellStyle name="Normal 97 4" xfId="20373" xr:uid="{00000000-0005-0000-0000-00004F500000}"/>
    <cellStyle name="Normal 98" xfId="20374" xr:uid="{00000000-0005-0000-0000-000050500000}"/>
    <cellStyle name="Normal 98 2" xfId="20375" xr:uid="{00000000-0005-0000-0000-000051500000}"/>
    <cellStyle name="Normal 98 3" xfId="20376" xr:uid="{00000000-0005-0000-0000-000052500000}"/>
    <cellStyle name="Normal 98 4" xfId="20377" xr:uid="{00000000-0005-0000-0000-000053500000}"/>
    <cellStyle name="Normal 99" xfId="20378" xr:uid="{00000000-0005-0000-0000-000054500000}"/>
    <cellStyle name="Normal 99 2" xfId="20379" xr:uid="{00000000-0005-0000-0000-000055500000}"/>
    <cellStyle name="Normal 99 3" xfId="20380" xr:uid="{00000000-0005-0000-0000-000056500000}"/>
    <cellStyle name="Normal 99 4" xfId="20381" xr:uid="{00000000-0005-0000-0000-000057500000}"/>
    <cellStyle name="Normal_Capital &amp; RWA N" xfId="8" xr:uid="{00000000-0005-0000-0000-000058500000}"/>
    <cellStyle name="Normal_Capital &amp; RWA N 2" xfId="16" xr:uid="{00000000-0005-0000-0000-000059500000}"/>
    <cellStyle name="Normal_Casestdy draft" xfId="15" xr:uid="{00000000-0005-0000-0000-00005A500000}"/>
    <cellStyle name="Normal_Casestdy draft 2" xfId="9" xr:uid="{00000000-0005-0000-0000-00005B500000}"/>
    <cellStyle name="Normalny_Eksport 2000 - F" xfId="20382" xr:uid="{00000000-0005-0000-0000-00005C500000}"/>
    <cellStyle name="Note 2" xfId="20383" xr:uid="{00000000-0005-0000-0000-00005D500000}"/>
    <cellStyle name="Note 2 10" xfId="20384" xr:uid="{00000000-0005-0000-0000-00005E500000}"/>
    <cellStyle name="Note 2 10 2" xfId="20385" xr:uid="{00000000-0005-0000-0000-00005F500000}"/>
    <cellStyle name="Note 2 10 2 2" xfId="21221" xr:uid="{00000000-0005-0000-0000-000060500000}"/>
    <cellStyle name="Note 2 10 3" xfId="20386" xr:uid="{00000000-0005-0000-0000-000061500000}"/>
    <cellStyle name="Note 2 10 3 2" xfId="21220" xr:uid="{00000000-0005-0000-0000-000062500000}"/>
    <cellStyle name="Note 2 10 4" xfId="20387" xr:uid="{00000000-0005-0000-0000-000063500000}"/>
    <cellStyle name="Note 2 10 4 2" xfId="21219" xr:uid="{00000000-0005-0000-0000-000064500000}"/>
    <cellStyle name="Note 2 10 5" xfId="20388" xr:uid="{00000000-0005-0000-0000-000065500000}"/>
    <cellStyle name="Note 2 10 5 2" xfId="21218" xr:uid="{00000000-0005-0000-0000-000066500000}"/>
    <cellStyle name="Note 2 11" xfId="20389" xr:uid="{00000000-0005-0000-0000-000067500000}"/>
    <cellStyle name="Note 2 11 2" xfId="20390" xr:uid="{00000000-0005-0000-0000-000068500000}"/>
    <cellStyle name="Note 2 11 2 2" xfId="21217" xr:uid="{00000000-0005-0000-0000-000069500000}"/>
    <cellStyle name="Note 2 11 3" xfId="20391" xr:uid="{00000000-0005-0000-0000-00006A500000}"/>
    <cellStyle name="Note 2 11 3 2" xfId="21216" xr:uid="{00000000-0005-0000-0000-00006B500000}"/>
    <cellStyle name="Note 2 11 4" xfId="20392" xr:uid="{00000000-0005-0000-0000-00006C500000}"/>
    <cellStyle name="Note 2 11 4 2" xfId="21215" xr:uid="{00000000-0005-0000-0000-00006D500000}"/>
    <cellStyle name="Note 2 11 5" xfId="20393" xr:uid="{00000000-0005-0000-0000-00006E500000}"/>
    <cellStyle name="Note 2 11 5 2" xfId="21214" xr:uid="{00000000-0005-0000-0000-00006F500000}"/>
    <cellStyle name="Note 2 12" xfId="20394" xr:uid="{00000000-0005-0000-0000-000070500000}"/>
    <cellStyle name="Note 2 12 2" xfId="20395" xr:uid="{00000000-0005-0000-0000-000071500000}"/>
    <cellStyle name="Note 2 12 2 2" xfId="21213" xr:uid="{00000000-0005-0000-0000-000072500000}"/>
    <cellStyle name="Note 2 12 3" xfId="20396" xr:uid="{00000000-0005-0000-0000-000073500000}"/>
    <cellStyle name="Note 2 12 3 2" xfId="21212" xr:uid="{00000000-0005-0000-0000-000074500000}"/>
    <cellStyle name="Note 2 12 4" xfId="20397" xr:uid="{00000000-0005-0000-0000-000075500000}"/>
    <cellStyle name="Note 2 12 4 2" xfId="21211" xr:uid="{00000000-0005-0000-0000-000076500000}"/>
    <cellStyle name="Note 2 12 5" xfId="20398" xr:uid="{00000000-0005-0000-0000-000077500000}"/>
    <cellStyle name="Note 2 12 5 2" xfId="21210" xr:uid="{00000000-0005-0000-0000-000078500000}"/>
    <cellStyle name="Note 2 13" xfId="20399" xr:uid="{00000000-0005-0000-0000-000079500000}"/>
    <cellStyle name="Note 2 13 2" xfId="20400" xr:uid="{00000000-0005-0000-0000-00007A500000}"/>
    <cellStyle name="Note 2 13 2 2" xfId="21209" xr:uid="{00000000-0005-0000-0000-00007B500000}"/>
    <cellStyle name="Note 2 13 3" xfId="20401" xr:uid="{00000000-0005-0000-0000-00007C500000}"/>
    <cellStyle name="Note 2 13 3 2" xfId="21208" xr:uid="{00000000-0005-0000-0000-00007D500000}"/>
    <cellStyle name="Note 2 13 4" xfId="20402" xr:uid="{00000000-0005-0000-0000-00007E500000}"/>
    <cellStyle name="Note 2 13 4 2" xfId="21207" xr:uid="{00000000-0005-0000-0000-00007F500000}"/>
    <cellStyle name="Note 2 13 5" xfId="20403" xr:uid="{00000000-0005-0000-0000-000080500000}"/>
    <cellStyle name="Note 2 13 5 2" xfId="21206" xr:uid="{00000000-0005-0000-0000-000081500000}"/>
    <cellStyle name="Note 2 14" xfId="20404" xr:uid="{00000000-0005-0000-0000-000082500000}"/>
    <cellStyle name="Note 2 14 2" xfId="20405" xr:uid="{00000000-0005-0000-0000-000083500000}"/>
    <cellStyle name="Note 2 14 2 2" xfId="21204" xr:uid="{00000000-0005-0000-0000-000084500000}"/>
    <cellStyle name="Note 2 14 3" xfId="21205" xr:uid="{00000000-0005-0000-0000-000085500000}"/>
    <cellStyle name="Note 2 15" xfId="20406" xr:uid="{00000000-0005-0000-0000-000086500000}"/>
    <cellStyle name="Note 2 15 2" xfId="20407" xr:uid="{00000000-0005-0000-0000-000087500000}"/>
    <cellStyle name="Note 2 15 2 2" xfId="21203" xr:uid="{00000000-0005-0000-0000-000088500000}"/>
    <cellStyle name="Note 2 16" xfId="20408" xr:uid="{00000000-0005-0000-0000-000089500000}"/>
    <cellStyle name="Note 2 16 2" xfId="21202" xr:uid="{00000000-0005-0000-0000-00008A500000}"/>
    <cellStyle name="Note 2 17" xfId="20409" xr:uid="{00000000-0005-0000-0000-00008B500000}"/>
    <cellStyle name="Note 2 17 2" xfId="21201" xr:uid="{00000000-0005-0000-0000-00008C500000}"/>
    <cellStyle name="Note 2 18" xfId="21222" xr:uid="{00000000-0005-0000-0000-00008D500000}"/>
    <cellStyle name="Note 2 2" xfId="20410" xr:uid="{00000000-0005-0000-0000-00008E500000}"/>
    <cellStyle name="Note 2 2 10" xfId="20411" xr:uid="{00000000-0005-0000-0000-00008F500000}"/>
    <cellStyle name="Note 2 2 10 2" xfId="21199" xr:uid="{00000000-0005-0000-0000-000090500000}"/>
    <cellStyle name="Note 2 2 11" xfId="21200" xr:uid="{00000000-0005-0000-0000-000091500000}"/>
    <cellStyle name="Note 2 2 2" xfId="20412" xr:uid="{00000000-0005-0000-0000-000092500000}"/>
    <cellStyle name="Note 2 2 2 2" xfId="20413" xr:uid="{00000000-0005-0000-0000-000093500000}"/>
    <cellStyle name="Note 2 2 2 2 2" xfId="21197" xr:uid="{00000000-0005-0000-0000-000094500000}"/>
    <cellStyle name="Note 2 2 2 3" xfId="20414" xr:uid="{00000000-0005-0000-0000-000095500000}"/>
    <cellStyle name="Note 2 2 2 3 2" xfId="21196" xr:uid="{00000000-0005-0000-0000-000096500000}"/>
    <cellStyle name="Note 2 2 2 4" xfId="20415" xr:uid="{00000000-0005-0000-0000-000097500000}"/>
    <cellStyle name="Note 2 2 2 4 2" xfId="21195" xr:uid="{00000000-0005-0000-0000-000098500000}"/>
    <cellStyle name="Note 2 2 2 5" xfId="20416" xr:uid="{00000000-0005-0000-0000-000099500000}"/>
    <cellStyle name="Note 2 2 2 5 2" xfId="21194" xr:uid="{00000000-0005-0000-0000-00009A500000}"/>
    <cellStyle name="Note 2 2 2 6" xfId="21198" xr:uid="{00000000-0005-0000-0000-00009B500000}"/>
    <cellStyle name="Note 2 2 3" xfId="20417" xr:uid="{00000000-0005-0000-0000-00009C500000}"/>
    <cellStyle name="Note 2 2 3 2" xfId="20418" xr:uid="{00000000-0005-0000-0000-00009D500000}"/>
    <cellStyle name="Note 2 2 3 2 2" xfId="21193" xr:uid="{00000000-0005-0000-0000-00009E500000}"/>
    <cellStyle name="Note 2 2 3 3" xfId="20419" xr:uid="{00000000-0005-0000-0000-00009F500000}"/>
    <cellStyle name="Note 2 2 3 3 2" xfId="21192" xr:uid="{00000000-0005-0000-0000-0000A0500000}"/>
    <cellStyle name="Note 2 2 3 4" xfId="20420" xr:uid="{00000000-0005-0000-0000-0000A1500000}"/>
    <cellStyle name="Note 2 2 3 4 2" xfId="21191" xr:uid="{00000000-0005-0000-0000-0000A2500000}"/>
    <cellStyle name="Note 2 2 3 5" xfId="20421" xr:uid="{00000000-0005-0000-0000-0000A3500000}"/>
    <cellStyle name="Note 2 2 3 5 2" xfId="21190" xr:uid="{00000000-0005-0000-0000-0000A4500000}"/>
    <cellStyle name="Note 2 2 4" xfId="20422" xr:uid="{00000000-0005-0000-0000-0000A5500000}"/>
    <cellStyle name="Note 2 2 4 2" xfId="20423" xr:uid="{00000000-0005-0000-0000-0000A6500000}"/>
    <cellStyle name="Note 2 2 4 2 2" xfId="21188" xr:uid="{00000000-0005-0000-0000-0000A7500000}"/>
    <cellStyle name="Note 2 2 4 3" xfId="20424" xr:uid="{00000000-0005-0000-0000-0000A8500000}"/>
    <cellStyle name="Note 2 2 4 3 2" xfId="21187" xr:uid="{00000000-0005-0000-0000-0000A9500000}"/>
    <cellStyle name="Note 2 2 4 4" xfId="20425" xr:uid="{00000000-0005-0000-0000-0000AA500000}"/>
    <cellStyle name="Note 2 2 4 4 2" xfId="21186" xr:uid="{00000000-0005-0000-0000-0000AB500000}"/>
    <cellStyle name="Note 2 2 4 5" xfId="21189" xr:uid="{00000000-0005-0000-0000-0000AC500000}"/>
    <cellStyle name="Note 2 2 5" xfId="20426" xr:uid="{00000000-0005-0000-0000-0000AD500000}"/>
    <cellStyle name="Note 2 2 5 2" xfId="20427" xr:uid="{00000000-0005-0000-0000-0000AE500000}"/>
    <cellStyle name="Note 2 2 5 2 2" xfId="21184" xr:uid="{00000000-0005-0000-0000-0000AF500000}"/>
    <cellStyle name="Note 2 2 5 3" xfId="20428" xr:uid="{00000000-0005-0000-0000-0000B0500000}"/>
    <cellStyle name="Note 2 2 5 3 2" xfId="21183" xr:uid="{00000000-0005-0000-0000-0000B1500000}"/>
    <cellStyle name="Note 2 2 5 4" xfId="20429" xr:uid="{00000000-0005-0000-0000-0000B2500000}"/>
    <cellStyle name="Note 2 2 5 4 2" xfId="21182" xr:uid="{00000000-0005-0000-0000-0000B3500000}"/>
    <cellStyle name="Note 2 2 5 5" xfId="21185" xr:uid="{00000000-0005-0000-0000-0000B4500000}"/>
    <cellStyle name="Note 2 2 6" xfId="20430" xr:uid="{00000000-0005-0000-0000-0000B5500000}"/>
    <cellStyle name="Note 2 2 6 2" xfId="21181" xr:uid="{00000000-0005-0000-0000-0000B6500000}"/>
    <cellStyle name="Note 2 2 7" xfId="20431" xr:uid="{00000000-0005-0000-0000-0000B7500000}"/>
    <cellStyle name="Note 2 2 7 2" xfId="21180" xr:uid="{00000000-0005-0000-0000-0000B8500000}"/>
    <cellStyle name="Note 2 2 8" xfId="20432" xr:uid="{00000000-0005-0000-0000-0000B9500000}"/>
    <cellStyle name="Note 2 2 8 2" xfId="21179" xr:uid="{00000000-0005-0000-0000-0000BA500000}"/>
    <cellStyle name="Note 2 2 9" xfId="20433" xr:uid="{00000000-0005-0000-0000-0000BB500000}"/>
    <cellStyle name="Note 2 2 9 2" xfId="21178" xr:uid="{00000000-0005-0000-0000-0000BC500000}"/>
    <cellStyle name="Note 2 3" xfId="20434" xr:uid="{00000000-0005-0000-0000-0000BD500000}"/>
    <cellStyle name="Note 2 3 2" xfId="20435" xr:uid="{00000000-0005-0000-0000-0000BE500000}"/>
    <cellStyle name="Note 2 3 2 2" xfId="21177" xr:uid="{00000000-0005-0000-0000-0000BF500000}"/>
    <cellStyle name="Note 2 3 3" xfId="20436" xr:uid="{00000000-0005-0000-0000-0000C0500000}"/>
    <cellStyle name="Note 2 3 3 2" xfId="21176" xr:uid="{00000000-0005-0000-0000-0000C1500000}"/>
    <cellStyle name="Note 2 3 4" xfId="20437" xr:uid="{00000000-0005-0000-0000-0000C2500000}"/>
    <cellStyle name="Note 2 3 4 2" xfId="21175" xr:uid="{00000000-0005-0000-0000-0000C3500000}"/>
    <cellStyle name="Note 2 3 5" xfId="20438" xr:uid="{00000000-0005-0000-0000-0000C4500000}"/>
    <cellStyle name="Note 2 3 5 2" xfId="21174" xr:uid="{00000000-0005-0000-0000-0000C5500000}"/>
    <cellStyle name="Note 2 4" xfId="20439" xr:uid="{00000000-0005-0000-0000-0000C6500000}"/>
    <cellStyle name="Note 2 4 2" xfId="20440" xr:uid="{00000000-0005-0000-0000-0000C7500000}"/>
    <cellStyle name="Note 2 4 2 2" xfId="20441" xr:uid="{00000000-0005-0000-0000-0000C8500000}"/>
    <cellStyle name="Note 2 4 2 2 2" xfId="21173" xr:uid="{00000000-0005-0000-0000-0000C9500000}"/>
    <cellStyle name="Note 2 4 3" xfId="20442" xr:uid="{00000000-0005-0000-0000-0000CA500000}"/>
    <cellStyle name="Note 2 4 3 2" xfId="20443" xr:uid="{00000000-0005-0000-0000-0000CB500000}"/>
    <cellStyle name="Note 2 4 3 2 2" xfId="21172" xr:uid="{00000000-0005-0000-0000-0000CC500000}"/>
    <cellStyle name="Note 2 4 4" xfId="20444" xr:uid="{00000000-0005-0000-0000-0000CD500000}"/>
    <cellStyle name="Note 2 4 4 2" xfId="20445" xr:uid="{00000000-0005-0000-0000-0000CE500000}"/>
    <cellStyle name="Note 2 4 4 2 2" xfId="21171" xr:uid="{00000000-0005-0000-0000-0000CF500000}"/>
    <cellStyle name="Note 2 4 5" xfId="20446" xr:uid="{00000000-0005-0000-0000-0000D0500000}"/>
    <cellStyle name="Note 2 4 6" xfId="20447" xr:uid="{00000000-0005-0000-0000-0000D1500000}"/>
    <cellStyle name="Note 2 4 7" xfId="20448" xr:uid="{00000000-0005-0000-0000-0000D2500000}"/>
    <cellStyle name="Note 2 4 7 2" xfId="21170" xr:uid="{00000000-0005-0000-0000-0000D3500000}"/>
    <cellStyle name="Note 2 5" xfId="20449" xr:uid="{00000000-0005-0000-0000-0000D4500000}"/>
    <cellStyle name="Note 2 5 2" xfId="20450" xr:uid="{00000000-0005-0000-0000-0000D5500000}"/>
    <cellStyle name="Note 2 5 2 2" xfId="20451" xr:uid="{00000000-0005-0000-0000-0000D6500000}"/>
    <cellStyle name="Note 2 5 2 2 2" xfId="21169" xr:uid="{00000000-0005-0000-0000-0000D7500000}"/>
    <cellStyle name="Note 2 5 3" xfId="20452" xr:uid="{00000000-0005-0000-0000-0000D8500000}"/>
    <cellStyle name="Note 2 5 3 2" xfId="20453" xr:uid="{00000000-0005-0000-0000-0000D9500000}"/>
    <cellStyle name="Note 2 5 3 2 2" xfId="21168" xr:uid="{00000000-0005-0000-0000-0000DA500000}"/>
    <cellStyle name="Note 2 5 4" xfId="20454" xr:uid="{00000000-0005-0000-0000-0000DB500000}"/>
    <cellStyle name="Note 2 5 4 2" xfId="20455" xr:uid="{00000000-0005-0000-0000-0000DC500000}"/>
    <cellStyle name="Note 2 5 4 2 2" xfId="21167" xr:uid="{00000000-0005-0000-0000-0000DD500000}"/>
    <cellStyle name="Note 2 5 5" xfId="20456" xr:uid="{00000000-0005-0000-0000-0000DE500000}"/>
    <cellStyle name="Note 2 5 6" xfId="20457" xr:uid="{00000000-0005-0000-0000-0000DF500000}"/>
    <cellStyle name="Note 2 5 7" xfId="20458" xr:uid="{00000000-0005-0000-0000-0000E0500000}"/>
    <cellStyle name="Note 2 5 7 2" xfId="21166" xr:uid="{00000000-0005-0000-0000-0000E1500000}"/>
    <cellStyle name="Note 2 6" xfId="20459" xr:uid="{00000000-0005-0000-0000-0000E2500000}"/>
    <cellStyle name="Note 2 6 2" xfId="20460" xr:uid="{00000000-0005-0000-0000-0000E3500000}"/>
    <cellStyle name="Note 2 6 2 2" xfId="20461" xr:uid="{00000000-0005-0000-0000-0000E4500000}"/>
    <cellStyle name="Note 2 6 2 2 2" xfId="21165" xr:uid="{00000000-0005-0000-0000-0000E5500000}"/>
    <cellStyle name="Note 2 6 3" xfId="20462" xr:uid="{00000000-0005-0000-0000-0000E6500000}"/>
    <cellStyle name="Note 2 6 3 2" xfId="20463" xr:uid="{00000000-0005-0000-0000-0000E7500000}"/>
    <cellStyle name="Note 2 6 3 2 2" xfId="21164" xr:uid="{00000000-0005-0000-0000-0000E8500000}"/>
    <cellStyle name="Note 2 6 4" xfId="20464" xr:uid="{00000000-0005-0000-0000-0000E9500000}"/>
    <cellStyle name="Note 2 6 4 2" xfId="20465" xr:uid="{00000000-0005-0000-0000-0000EA500000}"/>
    <cellStyle name="Note 2 6 4 2 2" xfId="21163" xr:uid="{00000000-0005-0000-0000-0000EB500000}"/>
    <cellStyle name="Note 2 6 5" xfId="20466" xr:uid="{00000000-0005-0000-0000-0000EC500000}"/>
    <cellStyle name="Note 2 6 6" xfId="20467" xr:uid="{00000000-0005-0000-0000-0000ED500000}"/>
    <cellStyle name="Note 2 6 7" xfId="20468" xr:uid="{00000000-0005-0000-0000-0000EE500000}"/>
    <cellStyle name="Note 2 6 7 2" xfId="21162" xr:uid="{00000000-0005-0000-0000-0000EF500000}"/>
    <cellStyle name="Note 2 7" xfId="20469" xr:uid="{00000000-0005-0000-0000-0000F0500000}"/>
    <cellStyle name="Note 2 7 2" xfId="20470" xr:uid="{00000000-0005-0000-0000-0000F1500000}"/>
    <cellStyle name="Note 2 7 2 2" xfId="20471" xr:uid="{00000000-0005-0000-0000-0000F2500000}"/>
    <cellStyle name="Note 2 7 2 2 2" xfId="21161" xr:uid="{00000000-0005-0000-0000-0000F3500000}"/>
    <cellStyle name="Note 2 7 3" xfId="20472" xr:uid="{00000000-0005-0000-0000-0000F4500000}"/>
    <cellStyle name="Note 2 7 3 2" xfId="20473" xr:uid="{00000000-0005-0000-0000-0000F5500000}"/>
    <cellStyle name="Note 2 7 3 2 2" xfId="21160" xr:uid="{00000000-0005-0000-0000-0000F6500000}"/>
    <cellStyle name="Note 2 7 4" xfId="20474" xr:uid="{00000000-0005-0000-0000-0000F7500000}"/>
    <cellStyle name="Note 2 7 4 2" xfId="20475" xr:uid="{00000000-0005-0000-0000-0000F8500000}"/>
    <cellStyle name="Note 2 7 4 2 2" xfId="21159" xr:uid="{00000000-0005-0000-0000-0000F9500000}"/>
    <cellStyle name="Note 2 7 5" xfId="20476" xr:uid="{00000000-0005-0000-0000-0000FA500000}"/>
    <cellStyle name="Note 2 7 6" xfId="20477" xr:uid="{00000000-0005-0000-0000-0000FB500000}"/>
    <cellStyle name="Note 2 7 7" xfId="20478" xr:uid="{00000000-0005-0000-0000-0000FC500000}"/>
    <cellStyle name="Note 2 7 7 2" xfId="21158" xr:uid="{00000000-0005-0000-0000-0000FD500000}"/>
    <cellStyle name="Note 2 8" xfId="20479" xr:uid="{00000000-0005-0000-0000-0000FE500000}"/>
    <cellStyle name="Note 2 8 2" xfId="20480" xr:uid="{00000000-0005-0000-0000-0000FF500000}"/>
    <cellStyle name="Note 2 8 2 2" xfId="21157" xr:uid="{00000000-0005-0000-0000-000000510000}"/>
    <cellStyle name="Note 2 8 3" xfId="20481" xr:uid="{00000000-0005-0000-0000-000001510000}"/>
    <cellStyle name="Note 2 8 3 2" xfId="21156" xr:uid="{00000000-0005-0000-0000-000002510000}"/>
    <cellStyle name="Note 2 8 4" xfId="20482" xr:uid="{00000000-0005-0000-0000-000003510000}"/>
    <cellStyle name="Note 2 8 4 2" xfId="21155" xr:uid="{00000000-0005-0000-0000-000004510000}"/>
    <cellStyle name="Note 2 8 5" xfId="20483" xr:uid="{00000000-0005-0000-0000-000005510000}"/>
    <cellStyle name="Note 2 8 5 2" xfId="21154" xr:uid="{00000000-0005-0000-0000-000006510000}"/>
    <cellStyle name="Note 2 9" xfId="20484" xr:uid="{00000000-0005-0000-0000-000007510000}"/>
    <cellStyle name="Note 2 9 2" xfId="20485" xr:uid="{00000000-0005-0000-0000-000008510000}"/>
    <cellStyle name="Note 2 9 2 2" xfId="21153" xr:uid="{00000000-0005-0000-0000-000009510000}"/>
    <cellStyle name="Note 2 9 3" xfId="20486" xr:uid="{00000000-0005-0000-0000-00000A510000}"/>
    <cellStyle name="Note 2 9 3 2" xfId="21152" xr:uid="{00000000-0005-0000-0000-00000B510000}"/>
    <cellStyle name="Note 2 9 4" xfId="20487" xr:uid="{00000000-0005-0000-0000-00000C510000}"/>
    <cellStyle name="Note 2 9 4 2" xfId="21151" xr:uid="{00000000-0005-0000-0000-00000D510000}"/>
    <cellStyle name="Note 2 9 5" xfId="20488" xr:uid="{00000000-0005-0000-0000-00000E510000}"/>
    <cellStyle name="Note 2 9 5 2" xfId="21150" xr:uid="{00000000-0005-0000-0000-00000F510000}"/>
    <cellStyle name="Note 3 2" xfId="20489" xr:uid="{00000000-0005-0000-0000-000010510000}"/>
    <cellStyle name="Note 3 2 2" xfId="20490" xr:uid="{00000000-0005-0000-0000-000011510000}"/>
    <cellStyle name="Note 3 2 2 2" xfId="21148" xr:uid="{00000000-0005-0000-0000-000012510000}"/>
    <cellStyle name="Note 3 2 3" xfId="20491" xr:uid="{00000000-0005-0000-0000-000013510000}"/>
    <cellStyle name="Note 3 2 4" xfId="21149" xr:uid="{00000000-0005-0000-0000-000014510000}"/>
    <cellStyle name="Note 3 3" xfId="20492" xr:uid="{00000000-0005-0000-0000-000015510000}"/>
    <cellStyle name="Note 3 3 2" xfId="20493" xr:uid="{00000000-0005-0000-0000-000016510000}"/>
    <cellStyle name="Note 3 3 3" xfId="21147" xr:uid="{00000000-0005-0000-0000-000017510000}"/>
    <cellStyle name="Note 3 4" xfId="20494" xr:uid="{00000000-0005-0000-0000-000018510000}"/>
    <cellStyle name="Note 3 4 2" xfId="21146" xr:uid="{00000000-0005-0000-0000-000019510000}"/>
    <cellStyle name="Note 3 5" xfId="20495" xr:uid="{00000000-0005-0000-0000-00001A510000}"/>
    <cellStyle name="Note 4 2" xfId="20496" xr:uid="{00000000-0005-0000-0000-00001B510000}"/>
    <cellStyle name="Note 4 2 2" xfId="20497" xr:uid="{00000000-0005-0000-0000-00001C510000}"/>
    <cellStyle name="Note 4 2 2 2" xfId="21144" xr:uid="{00000000-0005-0000-0000-00001D510000}"/>
    <cellStyle name="Note 4 2 3" xfId="20498" xr:uid="{00000000-0005-0000-0000-00001E510000}"/>
    <cellStyle name="Note 4 2 4" xfId="21145" xr:uid="{00000000-0005-0000-0000-00001F510000}"/>
    <cellStyle name="Note 4 3" xfId="20499" xr:uid="{00000000-0005-0000-0000-000020510000}"/>
    <cellStyle name="Note 4 4" xfId="20500" xr:uid="{00000000-0005-0000-0000-000021510000}"/>
    <cellStyle name="Note 4 4 2" xfId="21143" xr:uid="{00000000-0005-0000-0000-000022510000}"/>
    <cellStyle name="Note 4 5" xfId="20501" xr:uid="{00000000-0005-0000-0000-000023510000}"/>
    <cellStyle name="Note 5" xfId="20502" xr:uid="{00000000-0005-0000-0000-000024510000}"/>
    <cellStyle name="Note 5 2" xfId="20503" xr:uid="{00000000-0005-0000-0000-000025510000}"/>
    <cellStyle name="Note 5 2 2" xfId="20504" xr:uid="{00000000-0005-0000-0000-000026510000}"/>
    <cellStyle name="Note 5 2 3" xfId="21141" xr:uid="{00000000-0005-0000-0000-000027510000}"/>
    <cellStyle name="Note 5 3" xfId="20505" xr:uid="{00000000-0005-0000-0000-000028510000}"/>
    <cellStyle name="Note 5 3 2" xfId="20506" xr:uid="{00000000-0005-0000-0000-000029510000}"/>
    <cellStyle name="Note 5 3 3" xfId="21140" xr:uid="{00000000-0005-0000-0000-00002A510000}"/>
    <cellStyle name="Note 5 4" xfId="20507" xr:uid="{00000000-0005-0000-0000-00002B510000}"/>
    <cellStyle name="Note 5 4 2" xfId="21139" xr:uid="{00000000-0005-0000-0000-00002C510000}"/>
    <cellStyle name="Note 5 5" xfId="20508" xr:uid="{00000000-0005-0000-0000-00002D510000}"/>
    <cellStyle name="Note 5 6" xfId="21142" xr:uid="{00000000-0005-0000-0000-00002E510000}"/>
    <cellStyle name="Note 6" xfId="20509" xr:uid="{00000000-0005-0000-0000-00002F510000}"/>
    <cellStyle name="Note 6 2" xfId="20510" xr:uid="{00000000-0005-0000-0000-000030510000}"/>
    <cellStyle name="Note 6 2 2" xfId="20511" xr:uid="{00000000-0005-0000-0000-000031510000}"/>
    <cellStyle name="Note 6 2 3" xfId="21137" xr:uid="{00000000-0005-0000-0000-000032510000}"/>
    <cellStyle name="Note 6 3" xfId="20512" xr:uid="{00000000-0005-0000-0000-000033510000}"/>
    <cellStyle name="Note 6 4" xfId="20513" xr:uid="{00000000-0005-0000-0000-000034510000}"/>
    <cellStyle name="Note 6 5" xfId="21138" xr:uid="{00000000-0005-0000-0000-000035510000}"/>
    <cellStyle name="Note 7" xfId="20514" xr:uid="{00000000-0005-0000-0000-000036510000}"/>
    <cellStyle name="Note 7 2" xfId="21136" xr:uid="{00000000-0005-0000-0000-000037510000}"/>
    <cellStyle name="Note 8" xfId="20515" xr:uid="{00000000-0005-0000-0000-000038510000}"/>
    <cellStyle name="Note 8 2" xfId="20516" xr:uid="{00000000-0005-0000-0000-000039510000}"/>
    <cellStyle name="Note 8 2 2" xfId="21134" xr:uid="{00000000-0005-0000-0000-00003A510000}"/>
    <cellStyle name="Note 8 3" xfId="21135" xr:uid="{00000000-0005-0000-0000-00003B510000}"/>
    <cellStyle name="Note 9" xfId="20517" xr:uid="{00000000-0005-0000-0000-00003C510000}"/>
    <cellStyle name="Note 9 2" xfId="21133" xr:uid="{00000000-0005-0000-0000-00003D510000}"/>
    <cellStyle name="Ôèíàíñîâûé [0]_Ëèñò1" xfId="20518" xr:uid="{00000000-0005-0000-0000-00003E510000}"/>
    <cellStyle name="Ôèíàíñîâûé_Ëèñò1" xfId="20519" xr:uid="{00000000-0005-0000-0000-00003F510000}"/>
    <cellStyle name="Option" xfId="20520" xr:uid="{00000000-0005-0000-0000-000040510000}"/>
    <cellStyle name="Option 2" xfId="20521" xr:uid="{00000000-0005-0000-0000-000041510000}"/>
    <cellStyle name="Option 3" xfId="20522" xr:uid="{00000000-0005-0000-0000-000042510000}"/>
    <cellStyle name="Option 4" xfId="20523" xr:uid="{00000000-0005-0000-0000-000043510000}"/>
    <cellStyle name="optionalExposure" xfId="20524" xr:uid="{00000000-0005-0000-0000-000044510000}"/>
    <cellStyle name="optionalExposure 2" xfId="21132" xr:uid="{00000000-0005-0000-0000-000045510000}"/>
    <cellStyle name="OptionHeading" xfId="20525" xr:uid="{00000000-0005-0000-0000-000046510000}"/>
    <cellStyle name="OptionHeading 2" xfId="20526" xr:uid="{00000000-0005-0000-0000-000047510000}"/>
    <cellStyle name="OptionHeading 3" xfId="20527" xr:uid="{00000000-0005-0000-0000-000048510000}"/>
    <cellStyle name="Output 2" xfId="20528" xr:uid="{00000000-0005-0000-0000-000049510000}"/>
    <cellStyle name="Output 2 10" xfId="20529" xr:uid="{00000000-0005-0000-0000-00004A510000}"/>
    <cellStyle name="Output 2 10 2" xfId="20530" xr:uid="{00000000-0005-0000-0000-00004B510000}"/>
    <cellStyle name="Output 2 10 2 2" xfId="21130" xr:uid="{00000000-0005-0000-0000-00004C510000}"/>
    <cellStyle name="Output 2 10 3" xfId="20531" xr:uid="{00000000-0005-0000-0000-00004D510000}"/>
    <cellStyle name="Output 2 10 3 2" xfId="21129" xr:uid="{00000000-0005-0000-0000-00004E510000}"/>
    <cellStyle name="Output 2 10 4" xfId="20532" xr:uid="{00000000-0005-0000-0000-00004F510000}"/>
    <cellStyle name="Output 2 10 4 2" xfId="21128" xr:uid="{00000000-0005-0000-0000-000050510000}"/>
    <cellStyle name="Output 2 10 5" xfId="20533" xr:uid="{00000000-0005-0000-0000-000051510000}"/>
    <cellStyle name="Output 2 10 5 2" xfId="21127" xr:uid="{00000000-0005-0000-0000-000052510000}"/>
    <cellStyle name="Output 2 11" xfId="20534" xr:uid="{00000000-0005-0000-0000-000053510000}"/>
    <cellStyle name="Output 2 11 2" xfId="20535" xr:uid="{00000000-0005-0000-0000-000054510000}"/>
    <cellStyle name="Output 2 11 2 2" xfId="21125" xr:uid="{00000000-0005-0000-0000-000055510000}"/>
    <cellStyle name="Output 2 11 3" xfId="20536" xr:uid="{00000000-0005-0000-0000-000056510000}"/>
    <cellStyle name="Output 2 11 3 2" xfId="21124" xr:uid="{00000000-0005-0000-0000-000057510000}"/>
    <cellStyle name="Output 2 11 4" xfId="20537" xr:uid="{00000000-0005-0000-0000-000058510000}"/>
    <cellStyle name="Output 2 11 4 2" xfId="21123" xr:uid="{00000000-0005-0000-0000-000059510000}"/>
    <cellStyle name="Output 2 11 5" xfId="20538" xr:uid="{00000000-0005-0000-0000-00005A510000}"/>
    <cellStyle name="Output 2 11 5 2" xfId="21122" xr:uid="{00000000-0005-0000-0000-00005B510000}"/>
    <cellStyle name="Output 2 11 6" xfId="21126" xr:uid="{00000000-0005-0000-0000-00005C510000}"/>
    <cellStyle name="Output 2 12" xfId="20539" xr:uid="{00000000-0005-0000-0000-00005D510000}"/>
    <cellStyle name="Output 2 12 2" xfId="20540" xr:uid="{00000000-0005-0000-0000-00005E510000}"/>
    <cellStyle name="Output 2 12 2 2" xfId="21120" xr:uid="{00000000-0005-0000-0000-00005F510000}"/>
    <cellStyle name="Output 2 12 3" xfId="20541" xr:uid="{00000000-0005-0000-0000-000060510000}"/>
    <cellStyle name="Output 2 12 3 2" xfId="21119" xr:uid="{00000000-0005-0000-0000-000061510000}"/>
    <cellStyle name="Output 2 12 4" xfId="20542" xr:uid="{00000000-0005-0000-0000-000062510000}"/>
    <cellStyle name="Output 2 12 4 2" xfId="21118" xr:uid="{00000000-0005-0000-0000-000063510000}"/>
    <cellStyle name="Output 2 12 5" xfId="20543" xr:uid="{00000000-0005-0000-0000-000064510000}"/>
    <cellStyle name="Output 2 12 5 2" xfId="21117" xr:uid="{00000000-0005-0000-0000-000065510000}"/>
    <cellStyle name="Output 2 12 6" xfId="21121" xr:uid="{00000000-0005-0000-0000-000066510000}"/>
    <cellStyle name="Output 2 13" xfId="20544" xr:uid="{00000000-0005-0000-0000-000067510000}"/>
    <cellStyle name="Output 2 13 2" xfId="20545" xr:uid="{00000000-0005-0000-0000-000068510000}"/>
    <cellStyle name="Output 2 13 2 2" xfId="21115" xr:uid="{00000000-0005-0000-0000-000069510000}"/>
    <cellStyle name="Output 2 13 3" xfId="20546" xr:uid="{00000000-0005-0000-0000-00006A510000}"/>
    <cellStyle name="Output 2 13 3 2" xfId="21114" xr:uid="{00000000-0005-0000-0000-00006B510000}"/>
    <cellStyle name="Output 2 13 4" xfId="20547" xr:uid="{00000000-0005-0000-0000-00006C510000}"/>
    <cellStyle name="Output 2 13 4 2" xfId="21113" xr:uid="{00000000-0005-0000-0000-00006D510000}"/>
    <cellStyle name="Output 2 13 5" xfId="21116" xr:uid="{00000000-0005-0000-0000-00006E510000}"/>
    <cellStyle name="Output 2 14" xfId="20548" xr:uid="{00000000-0005-0000-0000-00006F510000}"/>
    <cellStyle name="Output 2 14 2" xfId="21112" xr:uid="{00000000-0005-0000-0000-000070510000}"/>
    <cellStyle name="Output 2 15" xfId="20549" xr:uid="{00000000-0005-0000-0000-000071510000}"/>
    <cellStyle name="Output 2 15 2" xfId="21111" xr:uid="{00000000-0005-0000-0000-000072510000}"/>
    <cellStyle name="Output 2 16" xfId="20550" xr:uid="{00000000-0005-0000-0000-000073510000}"/>
    <cellStyle name="Output 2 16 2" xfId="21110" xr:uid="{00000000-0005-0000-0000-000074510000}"/>
    <cellStyle name="Output 2 17" xfId="21131" xr:uid="{00000000-0005-0000-0000-000075510000}"/>
    <cellStyle name="Output 2 2" xfId="20551" xr:uid="{00000000-0005-0000-0000-000076510000}"/>
    <cellStyle name="Output 2 2 10" xfId="21109" xr:uid="{00000000-0005-0000-0000-000077510000}"/>
    <cellStyle name="Output 2 2 2" xfId="20552" xr:uid="{00000000-0005-0000-0000-000078510000}"/>
    <cellStyle name="Output 2 2 2 2" xfId="20553" xr:uid="{00000000-0005-0000-0000-000079510000}"/>
    <cellStyle name="Output 2 2 2 2 2" xfId="21107" xr:uid="{00000000-0005-0000-0000-00007A510000}"/>
    <cellStyle name="Output 2 2 2 3" xfId="20554" xr:uid="{00000000-0005-0000-0000-00007B510000}"/>
    <cellStyle name="Output 2 2 2 3 2" xfId="21106" xr:uid="{00000000-0005-0000-0000-00007C510000}"/>
    <cellStyle name="Output 2 2 2 4" xfId="20555" xr:uid="{00000000-0005-0000-0000-00007D510000}"/>
    <cellStyle name="Output 2 2 2 4 2" xfId="21105" xr:uid="{00000000-0005-0000-0000-00007E510000}"/>
    <cellStyle name="Output 2 2 2 5" xfId="21108" xr:uid="{00000000-0005-0000-0000-00007F510000}"/>
    <cellStyle name="Output 2 2 3" xfId="20556" xr:uid="{00000000-0005-0000-0000-000080510000}"/>
    <cellStyle name="Output 2 2 3 2" xfId="20557" xr:uid="{00000000-0005-0000-0000-000081510000}"/>
    <cellStyle name="Output 2 2 3 2 2" xfId="21103" xr:uid="{00000000-0005-0000-0000-000082510000}"/>
    <cellStyle name="Output 2 2 3 3" xfId="20558" xr:uid="{00000000-0005-0000-0000-000083510000}"/>
    <cellStyle name="Output 2 2 3 3 2" xfId="21102" xr:uid="{00000000-0005-0000-0000-000084510000}"/>
    <cellStyle name="Output 2 2 3 4" xfId="20559" xr:uid="{00000000-0005-0000-0000-000085510000}"/>
    <cellStyle name="Output 2 2 3 4 2" xfId="21101" xr:uid="{00000000-0005-0000-0000-000086510000}"/>
    <cellStyle name="Output 2 2 3 5" xfId="21104" xr:uid="{00000000-0005-0000-0000-000087510000}"/>
    <cellStyle name="Output 2 2 4" xfId="20560" xr:uid="{00000000-0005-0000-0000-000088510000}"/>
    <cellStyle name="Output 2 2 4 2" xfId="20561" xr:uid="{00000000-0005-0000-0000-000089510000}"/>
    <cellStyle name="Output 2 2 4 2 2" xfId="21099" xr:uid="{00000000-0005-0000-0000-00008A510000}"/>
    <cellStyle name="Output 2 2 4 3" xfId="20562" xr:uid="{00000000-0005-0000-0000-00008B510000}"/>
    <cellStyle name="Output 2 2 4 3 2" xfId="21098" xr:uid="{00000000-0005-0000-0000-00008C510000}"/>
    <cellStyle name="Output 2 2 4 4" xfId="20563" xr:uid="{00000000-0005-0000-0000-00008D510000}"/>
    <cellStyle name="Output 2 2 4 4 2" xfId="21097" xr:uid="{00000000-0005-0000-0000-00008E510000}"/>
    <cellStyle name="Output 2 2 4 5" xfId="21100" xr:uid="{00000000-0005-0000-0000-00008F510000}"/>
    <cellStyle name="Output 2 2 5" xfId="20564" xr:uid="{00000000-0005-0000-0000-000090510000}"/>
    <cellStyle name="Output 2 2 5 2" xfId="20565" xr:uid="{00000000-0005-0000-0000-000091510000}"/>
    <cellStyle name="Output 2 2 5 2 2" xfId="21095" xr:uid="{00000000-0005-0000-0000-000092510000}"/>
    <cellStyle name="Output 2 2 5 3" xfId="20566" xr:uid="{00000000-0005-0000-0000-000093510000}"/>
    <cellStyle name="Output 2 2 5 3 2" xfId="21094" xr:uid="{00000000-0005-0000-0000-000094510000}"/>
    <cellStyle name="Output 2 2 5 4" xfId="20567" xr:uid="{00000000-0005-0000-0000-000095510000}"/>
    <cellStyle name="Output 2 2 5 4 2" xfId="21093" xr:uid="{00000000-0005-0000-0000-000096510000}"/>
    <cellStyle name="Output 2 2 5 5" xfId="21096" xr:uid="{00000000-0005-0000-0000-000097510000}"/>
    <cellStyle name="Output 2 2 6" xfId="20568" xr:uid="{00000000-0005-0000-0000-000098510000}"/>
    <cellStyle name="Output 2 2 6 2" xfId="21092" xr:uid="{00000000-0005-0000-0000-000099510000}"/>
    <cellStyle name="Output 2 2 7" xfId="20569" xr:uid="{00000000-0005-0000-0000-00009A510000}"/>
    <cellStyle name="Output 2 2 7 2" xfId="21091" xr:uid="{00000000-0005-0000-0000-00009B510000}"/>
    <cellStyle name="Output 2 2 8" xfId="20570" xr:uid="{00000000-0005-0000-0000-00009C510000}"/>
    <cellStyle name="Output 2 2 8 2" xfId="21090" xr:uid="{00000000-0005-0000-0000-00009D510000}"/>
    <cellStyle name="Output 2 2 9" xfId="20571" xr:uid="{00000000-0005-0000-0000-00009E510000}"/>
    <cellStyle name="Output 2 2 9 2" xfId="21089" xr:uid="{00000000-0005-0000-0000-00009F510000}"/>
    <cellStyle name="Output 2 3" xfId="20572" xr:uid="{00000000-0005-0000-0000-0000A0510000}"/>
    <cellStyle name="Output 2 3 2" xfId="20573" xr:uid="{00000000-0005-0000-0000-0000A1510000}"/>
    <cellStyle name="Output 2 3 2 2" xfId="21088" xr:uid="{00000000-0005-0000-0000-0000A2510000}"/>
    <cellStyle name="Output 2 3 3" xfId="20574" xr:uid="{00000000-0005-0000-0000-0000A3510000}"/>
    <cellStyle name="Output 2 3 3 2" xfId="21087" xr:uid="{00000000-0005-0000-0000-0000A4510000}"/>
    <cellStyle name="Output 2 3 4" xfId="20575" xr:uid="{00000000-0005-0000-0000-0000A5510000}"/>
    <cellStyle name="Output 2 3 4 2" xfId="21086" xr:uid="{00000000-0005-0000-0000-0000A6510000}"/>
    <cellStyle name="Output 2 3 5" xfId="20576" xr:uid="{00000000-0005-0000-0000-0000A7510000}"/>
    <cellStyle name="Output 2 3 5 2" xfId="21085" xr:uid="{00000000-0005-0000-0000-0000A8510000}"/>
    <cellStyle name="Output 2 4" xfId="20577" xr:uid="{00000000-0005-0000-0000-0000A9510000}"/>
    <cellStyle name="Output 2 4 2" xfId="20578" xr:uid="{00000000-0005-0000-0000-0000AA510000}"/>
    <cellStyle name="Output 2 4 2 2" xfId="21084" xr:uid="{00000000-0005-0000-0000-0000AB510000}"/>
    <cellStyle name="Output 2 4 3" xfId="20579" xr:uid="{00000000-0005-0000-0000-0000AC510000}"/>
    <cellStyle name="Output 2 4 3 2" xfId="21083" xr:uid="{00000000-0005-0000-0000-0000AD510000}"/>
    <cellStyle name="Output 2 4 4" xfId="20580" xr:uid="{00000000-0005-0000-0000-0000AE510000}"/>
    <cellStyle name="Output 2 4 4 2" xfId="21082" xr:uid="{00000000-0005-0000-0000-0000AF510000}"/>
    <cellStyle name="Output 2 4 5" xfId="20581" xr:uid="{00000000-0005-0000-0000-0000B0510000}"/>
    <cellStyle name="Output 2 4 5 2" xfId="21081" xr:uid="{00000000-0005-0000-0000-0000B1510000}"/>
    <cellStyle name="Output 2 5" xfId="20582" xr:uid="{00000000-0005-0000-0000-0000B2510000}"/>
    <cellStyle name="Output 2 5 2" xfId="20583" xr:uid="{00000000-0005-0000-0000-0000B3510000}"/>
    <cellStyle name="Output 2 5 2 2" xfId="21080" xr:uid="{00000000-0005-0000-0000-0000B4510000}"/>
    <cellStyle name="Output 2 5 3" xfId="20584" xr:uid="{00000000-0005-0000-0000-0000B5510000}"/>
    <cellStyle name="Output 2 5 3 2" xfId="21079" xr:uid="{00000000-0005-0000-0000-0000B6510000}"/>
    <cellStyle name="Output 2 5 4" xfId="20585" xr:uid="{00000000-0005-0000-0000-0000B7510000}"/>
    <cellStyle name="Output 2 5 4 2" xfId="21078" xr:uid="{00000000-0005-0000-0000-0000B8510000}"/>
    <cellStyle name="Output 2 5 5" xfId="20586" xr:uid="{00000000-0005-0000-0000-0000B9510000}"/>
    <cellStyle name="Output 2 5 5 2" xfId="21077" xr:uid="{00000000-0005-0000-0000-0000BA510000}"/>
    <cellStyle name="Output 2 6" xfId="20587" xr:uid="{00000000-0005-0000-0000-0000BB510000}"/>
    <cellStyle name="Output 2 6 2" xfId="20588" xr:uid="{00000000-0005-0000-0000-0000BC510000}"/>
    <cellStyle name="Output 2 6 2 2" xfId="21076" xr:uid="{00000000-0005-0000-0000-0000BD510000}"/>
    <cellStyle name="Output 2 6 3" xfId="20589" xr:uid="{00000000-0005-0000-0000-0000BE510000}"/>
    <cellStyle name="Output 2 6 3 2" xfId="21075" xr:uid="{00000000-0005-0000-0000-0000BF510000}"/>
    <cellStyle name="Output 2 6 4" xfId="20590" xr:uid="{00000000-0005-0000-0000-0000C0510000}"/>
    <cellStyle name="Output 2 6 4 2" xfId="21074" xr:uid="{00000000-0005-0000-0000-0000C1510000}"/>
    <cellStyle name="Output 2 6 5" xfId="20591" xr:uid="{00000000-0005-0000-0000-0000C2510000}"/>
    <cellStyle name="Output 2 6 5 2" xfId="21073" xr:uid="{00000000-0005-0000-0000-0000C3510000}"/>
    <cellStyle name="Output 2 7" xfId="20592" xr:uid="{00000000-0005-0000-0000-0000C4510000}"/>
    <cellStyle name="Output 2 7 2" xfId="20593" xr:uid="{00000000-0005-0000-0000-0000C5510000}"/>
    <cellStyle name="Output 2 7 2 2" xfId="21072" xr:uid="{00000000-0005-0000-0000-0000C6510000}"/>
    <cellStyle name="Output 2 7 3" xfId="20594" xr:uid="{00000000-0005-0000-0000-0000C7510000}"/>
    <cellStyle name="Output 2 7 3 2" xfId="21071" xr:uid="{00000000-0005-0000-0000-0000C8510000}"/>
    <cellStyle name="Output 2 7 4" xfId="20595" xr:uid="{00000000-0005-0000-0000-0000C9510000}"/>
    <cellStyle name="Output 2 7 4 2" xfId="21070" xr:uid="{00000000-0005-0000-0000-0000CA510000}"/>
    <cellStyle name="Output 2 7 5" xfId="20596" xr:uid="{00000000-0005-0000-0000-0000CB510000}"/>
    <cellStyle name="Output 2 7 5 2" xfId="21069" xr:uid="{00000000-0005-0000-0000-0000CC510000}"/>
    <cellStyle name="Output 2 8" xfId="20597" xr:uid="{00000000-0005-0000-0000-0000CD510000}"/>
    <cellStyle name="Output 2 8 2" xfId="20598" xr:uid="{00000000-0005-0000-0000-0000CE510000}"/>
    <cellStyle name="Output 2 8 2 2" xfId="21068" xr:uid="{00000000-0005-0000-0000-0000CF510000}"/>
    <cellStyle name="Output 2 8 3" xfId="20599" xr:uid="{00000000-0005-0000-0000-0000D0510000}"/>
    <cellStyle name="Output 2 8 3 2" xfId="21067" xr:uid="{00000000-0005-0000-0000-0000D1510000}"/>
    <cellStyle name="Output 2 8 4" xfId="20600" xr:uid="{00000000-0005-0000-0000-0000D2510000}"/>
    <cellStyle name="Output 2 8 4 2" xfId="21066" xr:uid="{00000000-0005-0000-0000-0000D3510000}"/>
    <cellStyle name="Output 2 8 5" xfId="20601" xr:uid="{00000000-0005-0000-0000-0000D4510000}"/>
    <cellStyle name="Output 2 8 5 2" xfId="21065" xr:uid="{00000000-0005-0000-0000-0000D5510000}"/>
    <cellStyle name="Output 2 9" xfId="20602" xr:uid="{00000000-0005-0000-0000-0000D6510000}"/>
    <cellStyle name="Output 2 9 2" xfId="20603" xr:uid="{00000000-0005-0000-0000-0000D7510000}"/>
    <cellStyle name="Output 2 9 2 2" xfId="21064" xr:uid="{00000000-0005-0000-0000-0000D8510000}"/>
    <cellStyle name="Output 2 9 3" xfId="20604" xr:uid="{00000000-0005-0000-0000-0000D9510000}"/>
    <cellStyle name="Output 2 9 3 2" xfId="21063" xr:uid="{00000000-0005-0000-0000-0000DA510000}"/>
    <cellStyle name="Output 2 9 4" xfId="20605" xr:uid="{00000000-0005-0000-0000-0000DB510000}"/>
    <cellStyle name="Output 2 9 4 2" xfId="21062" xr:uid="{00000000-0005-0000-0000-0000DC510000}"/>
    <cellStyle name="Output 2 9 5" xfId="20606" xr:uid="{00000000-0005-0000-0000-0000DD510000}"/>
    <cellStyle name="Output 2 9 5 2" xfId="21061" xr:uid="{00000000-0005-0000-0000-0000DE510000}"/>
    <cellStyle name="Output 3" xfId="20607" xr:uid="{00000000-0005-0000-0000-0000DF510000}"/>
    <cellStyle name="Output 3 2" xfId="20608" xr:uid="{00000000-0005-0000-0000-0000E0510000}"/>
    <cellStyle name="Output 3 2 2" xfId="21059" xr:uid="{00000000-0005-0000-0000-0000E1510000}"/>
    <cellStyle name="Output 3 3" xfId="20609" xr:uid="{00000000-0005-0000-0000-0000E2510000}"/>
    <cellStyle name="Output 3 3 2" xfId="21058" xr:uid="{00000000-0005-0000-0000-0000E3510000}"/>
    <cellStyle name="Output 3 4" xfId="21060" xr:uid="{00000000-0005-0000-0000-0000E4510000}"/>
    <cellStyle name="Output 4" xfId="20610" xr:uid="{00000000-0005-0000-0000-0000E5510000}"/>
    <cellStyle name="Output 4 2" xfId="20611" xr:uid="{00000000-0005-0000-0000-0000E6510000}"/>
    <cellStyle name="Output 4 2 2" xfId="21056" xr:uid="{00000000-0005-0000-0000-0000E7510000}"/>
    <cellStyle name="Output 4 3" xfId="20612" xr:uid="{00000000-0005-0000-0000-0000E8510000}"/>
    <cellStyle name="Output 4 3 2" xfId="21055" xr:uid="{00000000-0005-0000-0000-0000E9510000}"/>
    <cellStyle name="Output 4 4" xfId="21057" xr:uid="{00000000-0005-0000-0000-0000EA510000}"/>
    <cellStyle name="Output 5" xfId="20613" xr:uid="{00000000-0005-0000-0000-0000EB510000}"/>
    <cellStyle name="Output 5 2" xfId="20614" xr:uid="{00000000-0005-0000-0000-0000EC510000}"/>
    <cellStyle name="Output 5 2 2" xfId="21053" xr:uid="{00000000-0005-0000-0000-0000ED510000}"/>
    <cellStyle name="Output 5 3" xfId="20615" xr:uid="{00000000-0005-0000-0000-0000EE510000}"/>
    <cellStyle name="Output 5 3 2" xfId="21052" xr:uid="{00000000-0005-0000-0000-0000EF510000}"/>
    <cellStyle name="Output 5 4" xfId="21054" xr:uid="{00000000-0005-0000-0000-0000F0510000}"/>
    <cellStyle name="Output 6" xfId="20616" xr:uid="{00000000-0005-0000-0000-0000F1510000}"/>
    <cellStyle name="Output 6 2" xfId="20617" xr:uid="{00000000-0005-0000-0000-0000F2510000}"/>
    <cellStyle name="Output 6 2 2" xfId="21050" xr:uid="{00000000-0005-0000-0000-0000F3510000}"/>
    <cellStyle name="Output 6 3" xfId="20618" xr:uid="{00000000-0005-0000-0000-0000F4510000}"/>
    <cellStyle name="Output 6 3 2" xfId="21049" xr:uid="{00000000-0005-0000-0000-0000F5510000}"/>
    <cellStyle name="Output 6 4" xfId="21051" xr:uid="{00000000-0005-0000-0000-0000F6510000}"/>
    <cellStyle name="Output 7" xfId="20619" xr:uid="{00000000-0005-0000-0000-0000F7510000}"/>
    <cellStyle name="Output 7 2" xfId="21048" xr:uid="{00000000-0005-0000-0000-0000F8510000}"/>
    <cellStyle name="Percen - Style1" xfId="20620" xr:uid="{00000000-0005-0000-0000-0000F9510000}"/>
    <cellStyle name="Percent" xfId="20961" builtinId="5"/>
    <cellStyle name="Percent [0]" xfId="20621" xr:uid="{00000000-0005-0000-0000-0000FB510000}"/>
    <cellStyle name="Percent [00]" xfId="20622" xr:uid="{00000000-0005-0000-0000-0000FC510000}"/>
    <cellStyle name="Percent 10" xfId="20623" xr:uid="{00000000-0005-0000-0000-0000FD510000}"/>
    <cellStyle name="Percent 10 2" xfId="20624" xr:uid="{00000000-0005-0000-0000-0000FE510000}"/>
    <cellStyle name="Percent 10 2 2" xfId="20625" xr:uid="{00000000-0005-0000-0000-0000FF510000}"/>
    <cellStyle name="Percent 10 3" xfId="20626" xr:uid="{00000000-0005-0000-0000-000000520000}"/>
    <cellStyle name="Percent 10 4" xfId="20627" xr:uid="{00000000-0005-0000-0000-000001520000}"/>
    <cellStyle name="Percent 11" xfId="20628" xr:uid="{00000000-0005-0000-0000-000002520000}"/>
    <cellStyle name="Percent 11 2" xfId="20629" xr:uid="{00000000-0005-0000-0000-000003520000}"/>
    <cellStyle name="Percent 12" xfId="20630" xr:uid="{00000000-0005-0000-0000-000004520000}"/>
    <cellStyle name="Percent 12 2" xfId="20631" xr:uid="{00000000-0005-0000-0000-000005520000}"/>
    <cellStyle name="Percent 13" xfId="20632" xr:uid="{00000000-0005-0000-0000-000006520000}"/>
    <cellStyle name="Percent 13 2" xfId="20633" xr:uid="{00000000-0005-0000-0000-000007520000}"/>
    <cellStyle name="Percent 14" xfId="20634" xr:uid="{00000000-0005-0000-0000-000008520000}"/>
    <cellStyle name="Percent 15" xfId="20635" xr:uid="{00000000-0005-0000-0000-000009520000}"/>
    <cellStyle name="Percent 15 2" xfId="20636" xr:uid="{00000000-0005-0000-0000-00000A520000}"/>
    <cellStyle name="Percent 16" xfId="20637" xr:uid="{00000000-0005-0000-0000-00000B520000}"/>
    <cellStyle name="Percent 17" xfId="20638" xr:uid="{00000000-0005-0000-0000-00000C520000}"/>
    <cellStyle name="Percent 18" xfId="20639" xr:uid="{00000000-0005-0000-0000-00000D520000}"/>
    <cellStyle name="Percent 19" xfId="20640" xr:uid="{00000000-0005-0000-0000-00000E520000}"/>
    <cellStyle name="Percent 2" xfId="6" xr:uid="{00000000-0005-0000-0000-00000F520000}"/>
    <cellStyle name="Percent 2 2" xfId="20641" xr:uid="{00000000-0005-0000-0000-000010520000}"/>
    <cellStyle name="Percent 2 2 2" xfId="20642" xr:uid="{00000000-0005-0000-0000-000011520000}"/>
    <cellStyle name="Percent 2 2 3" xfId="20643" xr:uid="{00000000-0005-0000-0000-000012520000}"/>
    <cellStyle name="Percent 2 2 4" xfId="20644" xr:uid="{00000000-0005-0000-0000-000013520000}"/>
    <cellStyle name="Percent 2 2 4 2" xfId="20645" xr:uid="{00000000-0005-0000-0000-000014520000}"/>
    <cellStyle name="Percent 2 2 4 2 2" xfId="20646" xr:uid="{00000000-0005-0000-0000-000015520000}"/>
    <cellStyle name="Percent 2 2 4 2 2 2" xfId="20647" xr:uid="{00000000-0005-0000-0000-000016520000}"/>
    <cellStyle name="Percent 2 2 4 2 2 3" xfId="20648" xr:uid="{00000000-0005-0000-0000-000017520000}"/>
    <cellStyle name="Percent 2 2 4 2 2 4" xfId="20649" xr:uid="{00000000-0005-0000-0000-000018520000}"/>
    <cellStyle name="Percent 2 2 4 2 3" xfId="20650" xr:uid="{00000000-0005-0000-0000-000019520000}"/>
    <cellStyle name="Percent 2 2 4 2 4" xfId="20651" xr:uid="{00000000-0005-0000-0000-00001A520000}"/>
    <cellStyle name="Percent 2 2 4 2 5" xfId="20652" xr:uid="{00000000-0005-0000-0000-00001B520000}"/>
    <cellStyle name="Percent 2 2 4 3" xfId="20653" xr:uid="{00000000-0005-0000-0000-00001C520000}"/>
    <cellStyle name="Percent 2 2 4 3 2" xfId="20654" xr:uid="{00000000-0005-0000-0000-00001D520000}"/>
    <cellStyle name="Percent 2 2 4 3 3" xfId="20655" xr:uid="{00000000-0005-0000-0000-00001E520000}"/>
    <cellStyle name="Percent 2 2 4 3 4" xfId="20656" xr:uid="{00000000-0005-0000-0000-00001F520000}"/>
    <cellStyle name="Percent 2 2 4 4" xfId="20657" xr:uid="{00000000-0005-0000-0000-000020520000}"/>
    <cellStyle name="Percent 2 2 4 5" xfId="20658" xr:uid="{00000000-0005-0000-0000-000021520000}"/>
    <cellStyle name="Percent 2 2 4 6" xfId="20659" xr:uid="{00000000-0005-0000-0000-000022520000}"/>
    <cellStyle name="Percent 2 2 5" xfId="20660" xr:uid="{00000000-0005-0000-0000-000023520000}"/>
    <cellStyle name="Percent 2 3" xfId="20661" xr:uid="{00000000-0005-0000-0000-000024520000}"/>
    <cellStyle name="Percent 2 4" xfId="20662" xr:uid="{00000000-0005-0000-0000-000025520000}"/>
    <cellStyle name="Percent 2 5" xfId="20663" xr:uid="{00000000-0005-0000-0000-000026520000}"/>
    <cellStyle name="Percent 2 6" xfId="20664" xr:uid="{00000000-0005-0000-0000-000027520000}"/>
    <cellStyle name="Percent 2 7" xfId="20665" xr:uid="{00000000-0005-0000-0000-000028520000}"/>
    <cellStyle name="Percent 2 8" xfId="20666" xr:uid="{00000000-0005-0000-0000-000029520000}"/>
    <cellStyle name="Percent 2 8 2" xfId="20667" xr:uid="{00000000-0005-0000-0000-00002A520000}"/>
    <cellStyle name="Percent 2 9" xfId="20668" xr:uid="{00000000-0005-0000-0000-00002B520000}"/>
    <cellStyle name="Percent 2 9 2" xfId="20669" xr:uid="{00000000-0005-0000-0000-00002C520000}"/>
    <cellStyle name="Percent 2 9 2 2" xfId="20670" xr:uid="{00000000-0005-0000-0000-00002D520000}"/>
    <cellStyle name="Percent 2 9 2 2 2" xfId="20671" xr:uid="{00000000-0005-0000-0000-00002E520000}"/>
    <cellStyle name="Percent 2 9 2 2 3" xfId="20672" xr:uid="{00000000-0005-0000-0000-00002F520000}"/>
    <cellStyle name="Percent 2 9 2 2 4" xfId="20673" xr:uid="{00000000-0005-0000-0000-000030520000}"/>
    <cellStyle name="Percent 2 9 2 3" xfId="20674" xr:uid="{00000000-0005-0000-0000-000031520000}"/>
    <cellStyle name="Percent 2 9 2 4" xfId="20675" xr:uid="{00000000-0005-0000-0000-000032520000}"/>
    <cellStyle name="Percent 2 9 2 5" xfId="20676" xr:uid="{00000000-0005-0000-0000-000033520000}"/>
    <cellStyle name="Percent 2 9 3" xfId="20677" xr:uid="{00000000-0005-0000-0000-000034520000}"/>
    <cellStyle name="Percent 2 9 3 2" xfId="20678" xr:uid="{00000000-0005-0000-0000-000035520000}"/>
    <cellStyle name="Percent 2 9 3 3" xfId="20679" xr:uid="{00000000-0005-0000-0000-000036520000}"/>
    <cellStyle name="Percent 2 9 3 4" xfId="20680" xr:uid="{00000000-0005-0000-0000-000037520000}"/>
    <cellStyle name="Percent 2 9 4" xfId="20681" xr:uid="{00000000-0005-0000-0000-000038520000}"/>
    <cellStyle name="Percent 2 9 5" xfId="20682" xr:uid="{00000000-0005-0000-0000-000039520000}"/>
    <cellStyle name="Percent 2 9 6" xfId="20683" xr:uid="{00000000-0005-0000-0000-00003A520000}"/>
    <cellStyle name="Percent 20" xfId="20684" xr:uid="{00000000-0005-0000-0000-00003B520000}"/>
    <cellStyle name="Percent 21" xfId="20685" xr:uid="{00000000-0005-0000-0000-00003C520000}"/>
    <cellStyle name="Percent 21 2" xfId="20686" xr:uid="{00000000-0005-0000-0000-00003D520000}"/>
    <cellStyle name="Percent 21 3" xfId="20687" xr:uid="{00000000-0005-0000-0000-00003E520000}"/>
    <cellStyle name="Percent 21 4" xfId="20688" xr:uid="{00000000-0005-0000-0000-00003F520000}"/>
    <cellStyle name="Percent 3" xfId="14" xr:uid="{00000000-0005-0000-0000-000040520000}"/>
    <cellStyle name="Percent 3 2" xfId="20689" xr:uid="{00000000-0005-0000-0000-000041520000}"/>
    <cellStyle name="Percent 3 2 2" xfId="20690" xr:uid="{00000000-0005-0000-0000-000042520000}"/>
    <cellStyle name="Percent 3 2 2 2" xfId="20691" xr:uid="{00000000-0005-0000-0000-000043520000}"/>
    <cellStyle name="Percent 3 2 2 3" xfId="20692" xr:uid="{00000000-0005-0000-0000-000044520000}"/>
    <cellStyle name="Percent 3 2 3" xfId="20693" xr:uid="{00000000-0005-0000-0000-000045520000}"/>
    <cellStyle name="Percent 3 2 4" xfId="20694" xr:uid="{00000000-0005-0000-0000-000046520000}"/>
    <cellStyle name="Percent 3 3" xfId="20695" xr:uid="{00000000-0005-0000-0000-000047520000}"/>
    <cellStyle name="Percent 3 3 2" xfId="20696" xr:uid="{00000000-0005-0000-0000-000048520000}"/>
    <cellStyle name="Percent 3 4" xfId="20697" xr:uid="{00000000-0005-0000-0000-000049520000}"/>
    <cellStyle name="Percent 3 4 2" xfId="20698" xr:uid="{00000000-0005-0000-0000-00004A520000}"/>
    <cellStyle name="Percent 3 4 3" xfId="20699" xr:uid="{00000000-0005-0000-0000-00004B520000}"/>
    <cellStyle name="Percent 4" xfId="20700" xr:uid="{00000000-0005-0000-0000-00004C520000}"/>
    <cellStyle name="Percent 4 2" xfId="20701" xr:uid="{00000000-0005-0000-0000-00004D520000}"/>
    <cellStyle name="Percent 4 2 2" xfId="20702" xr:uid="{00000000-0005-0000-0000-00004E520000}"/>
    <cellStyle name="Percent 4 2 2 2" xfId="20703" xr:uid="{00000000-0005-0000-0000-00004F520000}"/>
    <cellStyle name="Percent 4 3" xfId="20704" xr:uid="{00000000-0005-0000-0000-000050520000}"/>
    <cellStyle name="Percent 4 3 2" xfId="20705" xr:uid="{00000000-0005-0000-0000-000051520000}"/>
    <cellStyle name="Percent 4 4" xfId="20706" xr:uid="{00000000-0005-0000-0000-000052520000}"/>
    <cellStyle name="Percent 5" xfId="20707" xr:uid="{00000000-0005-0000-0000-000053520000}"/>
    <cellStyle name="Percent 5 2" xfId="20708" xr:uid="{00000000-0005-0000-0000-000054520000}"/>
    <cellStyle name="Percent 5 2 2" xfId="20709" xr:uid="{00000000-0005-0000-0000-000055520000}"/>
    <cellStyle name="Percent 5 2 2 2" xfId="20710" xr:uid="{00000000-0005-0000-0000-000056520000}"/>
    <cellStyle name="Percent 5 2 3" xfId="20711" xr:uid="{00000000-0005-0000-0000-000057520000}"/>
    <cellStyle name="Percent 5 2 4" xfId="20712" xr:uid="{00000000-0005-0000-0000-000058520000}"/>
    <cellStyle name="Percent 5 2 4 2" xfId="20713" xr:uid="{00000000-0005-0000-0000-000059520000}"/>
    <cellStyle name="Percent 5 2 4 2 2" xfId="20714" xr:uid="{00000000-0005-0000-0000-00005A520000}"/>
    <cellStyle name="Percent 5 2 4 2 3" xfId="20715" xr:uid="{00000000-0005-0000-0000-00005B520000}"/>
    <cellStyle name="Percent 5 2 4 2 4" xfId="20716" xr:uid="{00000000-0005-0000-0000-00005C520000}"/>
    <cellStyle name="Percent 5 2 4 3" xfId="20717" xr:uid="{00000000-0005-0000-0000-00005D520000}"/>
    <cellStyle name="Percent 5 2 4 4" xfId="20718" xr:uid="{00000000-0005-0000-0000-00005E520000}"/>
    <cellStyle name="Percent 5 2 4 5" xfId="20719" xr:uid="{00000000-0005-0000-0000-00005F520000}"/>
    <cellStyle name="Percent 5 2 5" xfId="20720" xr:uid="{00000000-0005-0000-0000-000060520000}"/>
    <cellStyle name="Percent 5 2 5 2" xfId="20721" xr:uid="{00000000-0005-0000-0000-000061520000}"/>
    <cellStyle name="Percent 5 2 5 3" xfId="20722" xr:uid="{00000000-0005-0000-0000-000062520000}"/>
    <cellStyle name="Percent 5 2 5 4" xfId="20723" xr:uid="{00000000-0005-0000-0000-000063520000}"/>
    <cellStyle name="Percent 5 2 6" xfId="20724" xr:uid="{00000000-0005-0000-0000-000064520000}"/>
    <cellStyle name="Percent 5 2 7" xfId="20725" xr:uid="{00000000-0005-0000-0000-000065520000}"/>
    <cellStyle name="Percent 5 2 8" xfId="20726" xr:uid="{00000000-0005-0000-0000-000066520000}"/>
    <cellStyle name="Percent 5 3" xfId="20727" xr:uid="{00000000-0005-0000-0000-000067520000}"/>
    <cellStyle name="Percent 5 3 2" xfId="20728" xr:uid="{00000000-0005-0000-0000-000068520000}"/>
    <cellStyle name="Percent 5 4" xfId="20729" xr:uid="{00000000-0005-0000-0000-000069520000}"/>
    <cellStyle name="Percent 5 4 2" xfId="20730" xr:uid="{00000000-0005-0000-0000-00006A520000}"/>
    <cellStyle name="Percent 5 4 2 2" xfId="20731" xr:uid="{00000000-0005-0000-0000-00006B520000}"/>
    <cellStyle name="Percent 5 4 2 3" xfId="20732" xr:uid="{00000000-0005-0000-0000-00006C520000}"/>
    <cellStyle name="Percent 5 4 2 4" xfId="20733" xr:uid="{00000000-0005-0000-0000-00006D520000}"/>
    <cellStyle name="Percent 5 4 3" xfId="20734" xr:uid="{00000000-0005-0000-0000-00006E520000}"/>
    <cellStyle name="Percent 5 4 4" xfId="20735" xr:uid="{00000000-0005-0000-0000-00006F520000}"/>
    <cellStyle name="Percent 5 4 5" xfId="20736" xr:uid="{00000000-0005-0000-0000-000070520000}"/>
    <cellStyle name="Percent 5 5" xfId="20737" xr:uid="{00000000-0005-0000-0000-000071520000}"/>
    <cellStyle name="Percent 5 5 2" xfId="20738" xr:uid="{00000000-0005-0000-0000-000072520000}"/>
    <cellStyle name="Percent 5 5 3" xfId="20739" xr:uid="{00000000-0005-0000-0000-000073520000}"/>
    <cellStyle name="Percent 5 5 4" xfId="20740" xr:uid="{00000000-0005-0000-0000-000074520000}"/>
    <cellStyle name="Percent 5 6" xfId="20741" xr:uid="{00000000-0005-0000-0000-000075520000}"/>
    <cellStyle name="Percent 5 7" xfId="20742" xr:uid="{00000000-0005-0000-0000-000076520000}"/>
    <cellStyle name="Percent 5 8" xfId="20743" xr:uid="{00000000-0005-0000-0000-000077520000}"/>
    <cellStyle name="Percent 6" xfId="20744" xr:uid="{00000000-0005-0000-0000-000078520000}"/>
    <cellStyle name="Percent 6 2" xfId="20745" xr:uid="{00000000-0005-0000-0000-000079520000}"/>
    <cellStyle name="Percent 6 2 2" xfId="20746" xr:uid="{00000000-0005-0000-0000-00007A520000}"/>
    <cellStyle name="Percent 6 3" xfId="20747" xr:uid="{00000000-0005-0000-0000-00007B520000}"/>
    <cellStyle name="Percent 6 3 2" xfId="20748" xr:uid="{00000000-0005-0000-0000-00007C520000}"/>
    <cellStyle name="Percent 7" xfId="20749" xr:uid="{00000000-0005-0000-0000-00007D520000}"/>
    <cellStyle name="Percent 7 2" xfId="20750" xr:uid="{00000000-0005-0000-0000-00007E520000}"/>
    <cellStyle name="Percent 7 2 2" xfId="20751" xr:uid="{00000000-0005-0000-0000-00007F520000}"/>
    <cellStyle name="Percent 7 3" xfId="20752" xr:uid="{00000000-0005-0000-0000-000080520000}"/>
    <cellStyle name="Percent 8" xfId="20753" xr:uid="{00000000-0005-0000-0000-000081520000}"/>
    <cellStyle name="Percent 8 10" xfId="20754" xr:uid="{00000000-0005-0000-0000-000082520000}"/>
    <cellStyle name="Percent 8 11" xfId="20755" xr:uid="{00000000-0005-0000-0000-000083520000}"/>
    <cellStyle name="Percent 8 12" xfId="20756" xr:uid="{00000000-0005-0000-0000-000084520000}"/>
    <cellStyle name="Percent 8 2" xfId="20757" xr:uid="{00000000-0005-0000-0000-000085520000}"/>
    <cellStyle name="Percent 8 3" xfId="20758" xr:uid="{00000000-0005-0000-0000-000086520000}"/>
    <cellStyle name="Percent 8 4" xfId="20759" xr:uid="{00000000-0005-0000-0000-000087520000}"/>
    <cellStyle name="Percent 8 5" xfId="20760" xr:uid="{00000000-0005-0000-0000-000088520000}"/>
    <cellStyle name="Percent 8 6" xfId="20761" xr:uid="{00000000-0005-0000-0000-000089520000}"/>
    <cellStyle name="Percent 8 7" xfId="20762" xr:uid="{00000000-0005-0000-0000-00008A520000}"/>
    <cellStyle name="Percent 8 8" xfId="20763" xr:uid="{00000000-0005-0000-0000-00008B520000}"/>
    <cellStyle name="Percent 8 9" xfId="20764" xr:uid="{00000000-0005-0000-0000-00008C520000}"/>
    <cellStyle name="Percent 9" xfId="20765" xr:uid="{00000000-0005-0000-0000-00008D520000}"/>
    <cellStyle name="Percent 9 10" xfId="20766" xr:uid="{00000000-0005-0000-0000-00008E520000}"/>
    <cellStyle name="Percent 9 11" xfId="20767" xr:uid="{00000000-0005-0000-0000-00008F520000}"/>
    <cellStyle name="Percent 9 2" xfId="20768" xr:uid="{00000000-0005-0000-0000-000090520000}"/>
    <cellStyle name="Percent 9 3" xfId="20769" xr:uid="{00000000-0005-0000-0000-000091520000}"/>
    <cellStyle name="Percent 9 4" xfId="20770" xr:uid="{00000000-0005-0000-0000-000092520000}"/>
    <cellStyle name="Percent 9 5" xfId="20771" xr:uid="{00000000-0005-0000-0000-000093520000}"/>
    <cellStyle name="Percent 9 6" xfId="20772" xr:uid="{00000000-0005-0000-0000-000094520000}"/>
    <cellStyle name="Percent 9 7" xfId="20773" xr:uid="{00000000-0005-0000-0000-000095520000}"/>
    <cellStyle name="Percent 9 8" xfId="20774" xr:uid="{00000000-0005-0000-0000-000096520000}"/>
    <cellStyle name="Percent 9 9" xfId="20775" xr:uid="{00000000-0005-0000-0000-000097520000}"/>
    <cellStyle name="PrePop Currency (0)" xfId="20776" xr:uid="{00000000-0005-0000-0000-000098520000}"/>
    <cellStyle name="PrePop Currency (2)" xfId="20777" xr:uid="{00000000-0005-0000-0000-000099520000}"/>
    <cellStyle name="PrePop Units (0)" xfId="20778" xr:uid="{00000000-0005-0000-0000-00009A520000}"/>
    <cellStyle name="PrePop Units (1)" xfId="20779" xr:uid="{00000000-0005-0000-0000-00009B520000}"/>
    <cellStyle name="PrePop Units (2)" xfId="20780" xr:uid="{00000000-0005-0000-0000-00009C520000}"/>
    <cellStyle name="Price" xfId="20781" xr:uid="{00000000-0005-0000-0000-00009D520000}"/>
    <cellStyle name="Price 2" xfId="20782" xr:uid="{00000000-0005-0000-0000-00009E520000}"/>
    <cellStyle name="Price 3" xfId="20783" xr:uid="{00000000-0005-0000-0000-00009F520000}"/>
    <cellStyle name="RunRep_Header" xfId="20784" xr:uid="{00000000-0005-0000-0000-0000A0520000}"/>
    <cellStyle name="Sheet Title" xfId="20785" xr:uid="{00000000-0005-0000-0000-0000A1520000}"/>
    <cellStyle name="showExposure" xfId="20786" xr:uid="{00000000-0005-0000-0000-0000A2520000}"/>
    <cellStyle name="showExposure 2" xfId="21047" xr:uid="{00000000-0005-0000-0000-0000A3520000}"/>
    <cellStyle name="showParameterE" xfId="20787" xr:uid="{00000000-0005-0000-0000-0000A4520000}"/>
    <cellStyle name="showParameterE 2" xfId="21046" xr:uid="{00000000-0005-0000-0000-0000A5520000}"/>
    <cellStyle name="Standard_AX-4-4-Profit-Loss-310899" xfId="20788" xr:uid="{00000000-0005-0000-0000-0000A6520000}"/>
    <cellStyle name="Style 1" xfId="20789" xr:uid="{00000000-0005-0000-0000-0000A7520000}"/>
    <cellStyle name="Style 1 2" xfId="20790" xr:uid="{00000000-0005-0000-0000-0000A8520000}"/>
    <cellStyle name="Style 1 2 2" xfId="20791" xr:uid="{00000000-0005-0000-0000-0000A9520000}"/>
    <cellStyle name="Style 1 3" xfId="20792" xr:uid="{00000000-0005-0000-0000-0000AA520000}"/>
    <cellStyle name="Style 1 4" xfId="20793" xr:uid="{00000000-0005-0000-0000-0000AB520000}"/>
    <cellStyle name="Style 2" xfId="20794" xr:uid="{00000000-0005-0000-0000-0000AC520000}"/>
    <cellStyle name="Style 3" xfId="20795" xr:uid="{00000000-0005-0000-0000-0000AD520000}"/>
    <cellStyle name="Style 4" xfId="20796" xr:uid="{00000000-0005-0000-0000-0000AE520000}"/>
    <cellStyle name="Style 5" xfId="20797" xr:uid="{00000000-0005-0000-0000-0000AF520000}"/>
    <cellStyle name="Style 6" xfId="20798" xr:uid="{00000000-0005-0000-0000-0000B0520000}"/>
    <cellStyle name="Style 7" xfId="20799" xr:uid="{00000000-0005-0000-0000-0000B1520000}"/>
    <cellStyle name="Style 8" xfId="20800" xr:uid="{00000000-0005-0000-0000-0000B2520000}"/>
    <cellStyle name="Style 9" xfId="21411" xr:uid="{00000000-0005-0000-0000-0000B3520000}"/>
    <cellStyle name="Text Indent A" xfId="20801" xr:uid="{00000000-0005-0000-0000-0000B4520000}"/>
    <cellStyle name="Text Indent B" xfId="20802" xr:uid="{00000000-0005-0000-0000-0000B5520000}"/>
    <cellStyle name="Text Indent C" xfId="20803" xr:uid="{00000000-0005-0000-0000-0000B6520000}"/>
    <cellStyle name="Tickmark" xfId="20804" xr:uid="{00000000-0005-0000-0000-0000B7520000}"/>
    <cellStyle name="Title 2" xfId="20805" xr:uid="{00000000-0005-0000-0000-0000B8520000}"/>
    <cellStyle name="Title 2 2" xfId="20806" xr:uid="{00000000-0005-0000-0000-0000B9520000}"/>
    <cellStyle name="Title 2 2 2" xfId="20807" xr:uid="{00000000-0005-0000-0000-0000BA520000}"/>
    <cellStyle name="Title 2 3" xfId="20808" xr:uid="{00000000-0005-0000-0000-0000BB520000}"/>
    <cellStyle name="Title 2 4" xfId="20809" xr:uid="{00000000-0005-0000-0000-0000BC520000}"/>
    <cellStyle name="Title 3" xfId="20810" xr:uid="{00000000-0005-0000-0000-0000BD520000}"/>
    <cellStyle name="Title 3 2" xfId="20811" xr:uid="{00000000-0005-0000-0000-0000BE520000}"/>
    <cellStyle name="Title 3 3" xfId="20812" xr:uid="{00000000-0005-0000-0000-0000BF520000}"/>
    <cellStyle name="Title 4" xfId="20813" xr:uid="{00000000-0005-0000-0000-0000C0520000}"/>
    <cellStyle name="Title 4 2" xfId="20814" xr:uid="{00000000-0005-0000-0000-0000C1520000}"/>
    <cellStyle name="Title 4 3" xfId="20815" xr:uid="{00000000-0005-0000-0000-0000C2520000}"/>
    <cellStyle name="Title 5" xfId="20816" xr:uid="{00000000-0005-0000-0000-0000C3520000}"/>
    <cellStyle name="Title 5 2" xfId="20817" xr:uid="{00000000-0005-0000-0000-0000C4520000}"/>
    <cellStyle name="Title 5 3" xfId="20818" xr:uid="{00000000-0005-0000-0000-0000C5520000}"/>
    <cellStyle name="Title 6" xfId="20819" xr:uid="{00000000-0005-0000-0000-0000C6520000}"/>
    <cellStyle name="Title 6 2" xfId="20820" xr:uid="{00000000-0005-0000-0000-0000C7520000}"/>
    <cellStyle name="Title 6 3" xfId="20821" xr:uid="{00000000-0005-0000-0000-0000C8520000}"/>
    <cellStyle name="Title 7" xfId="20822" xr:uid="{00000000-0005-0000-0000-0000C9520000}"/>
    <cellStyle name="Total 2" xfId="20823" xr:uid="{00000000-0005-0000-0000-0000CA520000}"/>
    <cellStyle name="Total 2 10" xfId="20824" xr:uid="{00000000-0005-0000-0000-0000CB520000}"/>
    <cellStyle name="Total 2 10 2" xfId="20825" xr:uid="{00000000-0005-0000-0000-0000CC520000}"/>
    <cellStyle name="Total 2 10 2 2" xfId="21044" xr:uid="{00000000-0005-0000-0000-0000CD520000}"/>
    <cellStyle name="Total 2 10 3" xfId="20826" xr:uid="{00000000-0005-0000-0000-0000CE520000}"/>
    <cellStyle name="Total 2 10 3 2" xfId="21043" xr:uid="{00000000-0005-0000-0000-0000CF520000}"/>
    <cellStyle name="Total 2 10 4" xfId="20827" xr:uid="{00000000-0005-0000-0000-0000D0520000}"/>
    <cellStyle name="Total 2 10 4 2" xfId="21042" xr:uid="{00000000-0005-0000-0000-0000D1520000}"/>
    <cellStyle name="Total 2 10 5" xfId="20828" xr:uid="{00000000-0005-0000-0000-0000D2520000}"/>
    <cellStyle name="Total 2 10 5 2" xfId="21041" xr:uid="{00000000-0005-0000-0000-0000D3520000}"/>
    <cellStyle name="Total 2 11" xfId="20829" xr:uid="{00000000-0005-0000-0000-0000D4520000}"/>
    <cellStyle name="Total 2 11 2" xfId="20830" xr:uid="{00000000-0005-0000-0000-0000D5520000}"/>
    <cellStyle name="Total 2 11 2 2" xfId="21039" xr:uid="{00000000-0005-0000-0000-0000D6520000}"/>
    <cellStyle name="Total 2 11 3" xfId="20831" xr:uid="{00000000-0005-0000-0000-0000D7520000}"/>
    <cellStyle name="Total 2 11 3 2" xfId="21038" xr:uid="{00000000-0005-0000-0000-0000D8520000}"/>
    <cellStyle name="Total 2 11 4" xfId="20832" xr:uid="{00000000-0005-0000-0000-0000D9520000}"/>
    <cellStyle name="Total 2 11 4 2" xfId="21037" xr:uid="{00000000-0005-0000-0000-0000DA520000}"/>
    <cellStyle name="Total 2 11 5" xfId="20833" xr:uid="{00000000-0005-0000-0000-0000DB520000}"/>
    <cellStyle name="Total 2 11 5 2" xfId="21036" xr:uid="{00000000-0005-0000-0000-0000DC520000}"/>
    <cellStyle name="Total 2 11 6" xfId="21040" xr:uid="{00000000-0005-0000-0000-0000DD520000}"/>
    <cellStyle name="Total 2 12" xfId="20834" xr:uid="{00000000-0005-0000-0000-0000DE520000}"/>
    <cellStyle name="Total 2 12 2" xfId="20835" xr:uid="{00000000-0005-0000-0000-0000DF520000}"/>
    <cellStyle name="Total 2 12 2 2" xfId="21034" xr:uid="{00000000-0005-0000-0000-0000E0520000}"/>
    <cellStyle name="Total 2 12 3" xfId="20836" xr:uid="{00000000-0005-0000-0000-0000E1520000}"/>
    <cellStyle name="Total 2 12 3 2" xfId="21033" xr:uid="{00000000-0005-0000-0000-0000E2520000}"/>
    <cellStyle name="Total 2 12 4" xfId="20837" xr:uid="{00000000-0005-0000-0000-0000E3520000}"/>
    <cellStyle name="Total 2 12 4 2" xfId="21032" xr:uid="{00000000-0005-0000-0000-0000E4520000}"/>
    <cellStyle name="Total 2 12 5" xfId="20838" xr:uid="{00000000-0005-0000-0000-0000E5520000}"/>
    <cellStyle name="Total 2 12 5 2" xfId="21031" xr:uid="{00000000-0005-0000-0000-0000E6520000}"/>
    <cellStyle name="Total 2 12 6" xfId="21035" xr:uid="{00000000-0005-0000-0000-0000E7520000}"/>
    <cellStyle name="Total 2 13" xfId="20839" xr:uid="{00000000-0005-0000-0000-0000E8520000}"/>
    <cellStyle name="Total 2 13 2" xfId="20840" xr:uid="{00000000-0005-0000-0000-0000E9520000}"/>
    <cellStyle name="Total 2 13 2 2" xfId="21029" xr:uid="{00000000-0005-0000-0000-0000EA520000}"/>
    <cellStyle name="Total 2 13 3" xfId="20841" xr:uid="{00000000-0005-0000-0000-0000EB520000}"/>
    <cellStyle name="Total 2 13 3 2" xfId="21028" xr:uid="{00000000-0005-0000-0000-0000EC520000}"/>
    <cellStyle name="Total 2 13 4" xfId="20842" xr:uid="{00000000-0005-0000-0000-0000ED520000}"/>
    <cellStyle name="Total 2 13 4 2" xfId="21027" xr:uid="{00000000-0005-0000-0000-0000EE520000}"/>
    <cellStyle name="Total 2 13 5" xfId="21030" xr:uid="{00000000-0005-0000-0000-0000EF520000}"/>
    <cellStyle name="Total 2 14" xfId="20843" xr:uid="{00000000-0005-0000-0000-0000F0520000}"/>
    <cellStyle name="Total 2 14 2" xfId="21026" xr:uid="{00000000-0005-0000-0000-0000F1520000}"/>
    <cellStyle name="Total 2 15" xfId="20844" xr:uid="{00000000-0005-0000-0000-0000F2520000}"/>
    <cellStyle name="Total 2 15 2" xfId="21025" xr:uid="{00000000-0005-0000-0000-0000F3520000}"/>
    <cellStyle name="Total 2 16" xfId="20845" xr:uid="{00000000-0005-0000-0000-0000F4520000}"/>
    <cellStyle name="Total 2 16 2" xfId="21024" xr:uid="{00000000-0005-0000-0000-0000F5520000}"/>
    <cellStyle name="Total 2 17" xfId="21045" xr:uid="{00000000-0005-0000-0000-0000F6520000}"/>
    <cellStyle name="Total 2 2" xfId="20846" xr:uid="{00000000-0005-0000-0000-0000F7520000}"/>
    <cellStyle name="Total 2 2 10" xfId="21023" xr:uid="{00000000-0005-0000-0000-0000F8520000}"/>
    <cellStyle name="Total 2 2 2" xfId="20847" xr:uid="{00000000-0005-0000-0000-0000F9520000}"/>
    <cellStyle name="Total 2 2 2 2" xfId="20848" xr:uid="{00000000-0005-0000-0000-0000FA520000}"/>
    <cellStyle name="Total 2 2 2 2 2" xfId="21021" xr:uid="{00000000-0005-0000-0000-0000FB520000}"/>
    <cellStyle name="Total 2 2 2 3" xfId="20849" xr:uid="{00000000-0005-0000-0000-0000FC520000}"/>
    <cellStyle name="Total 2 2 2 3 2" xfId="21020" xr:uid="{00000000-0005-0000-0000-0000FD520000}"/>
    <cellStyle name="Total 2 2 2 4" xfId="20850" xr:uid="{00000000-0005-0000-0000-0000FE520000}"/>
    <cellStyle name="Total 2 2 2 4 2" xfId="21019" xr:uid="{00000000-0005-0000-0000-0000FF520000}"/>
    <cellStyle name="Total 2 2 2 5" xfId="21022" xr:uid="{00000000-0005-0000-0000-000000530000}"/>
    <cellStyle name="Total 2 2 3" xfId="20851" xr:uid="{00000000-0005-0000-0000-000001530000}"/>
    <cellStyle name="Total 2 2 3 2" xfId="20852" xr:uid="{00000000-0005-0000-0000-000002530000}"/>
    <cellStyle name="Total 2 2 3 2 2" xfId="21017" xr:uid="{00000000-0005-0000-0000-000003530000}"/>
    <cellStyle name="Total 2 2 3 3" xfId="20853" xr:uid="{00000000-0005-0000-0000-000004530000}"/>
    <cellStyle name="Total 2 2 3 3 2" xfId="21016" xr:uid="{00000000-0005-0000-0000-000005530000}"/>
    <cellStyle name="Total 2 2 3 4" xfId="20854" xr:uid="{00000000-0005-0000-0000-000006530000}"/>
    <cellStyle name="Total 2 2 3 4 2" xfId="21015" xr:uid="{00000000-0005-0000-0000-000007530000}"/>
    <cellStyle name="Total 2 2 3 5" xfId="21018" xr:uid="{00000000-0005-0000-0000-000008530000}"/>
    <cellStyle name="Total 2 2 4" xfId="20855" xr:uid="{00000000-0005-0000-0000-000009530000}"/>
    <cellStyle name="Total 2 2 4 2" xfId="20856" xr:uid="{00000000-0005-0000-0000-00000A530000}"/>
    <cellStyle name="Total 2 2 4 2 2" xfId="21013" xr:uid="{00000000-0005-0000-0000-00000B530000}"/>
    <cellStyle name="Total 2 2 4 3" xfId="20857" xr:uid="{00000000-0005-0000-0000-00000C530000}"/>
    <cellStyle name="Total 2 2 4 3 2" xfId="21012" xr:uid="{00000000-0005-0000-0000-00000D530000}"/>
    <cellStyle name="Total 2 2 4 4" xfId="20858" xr:uid="{00000000-0005-0000-0000-00000E530000}"/>
    <cellStyle name="Total 2 2 4 4 2" xfId="21011" xr:uid="{00000000-0005-0000-0000-00000F530000}"/>
    <cellStyle name="Total 2 2 4 5" xfId="21014" xr:uid="{00000000-0005-0000-0000-000010530000}"/>
    <cellStyle name="Total 2 2 5" xfId="20859" xr:uid="{00000000-0005-0000-0000-000011530000}"/>
    <cellStyle name="Total 2 2 5 2" xfId="20860" xr:uid="{00000000-0005-0000-0000-000012530000}"/>
    <cellStyle name="Total 2 2 5 2 2" xfId="21009" xr:uid="{00000000-0005-0000-0000-000013530000}"/>
    <cellStyle name="Total 2 2 5 3" xfId="20861" xr:uid="{00000000-0005-0000-0000-000014530000}"/>
    <cellStyle name="Total 2 2 5 3 2" xfId="21008" xr:uid="{00000000-0005-0000-0000-000015530000}"/>
    <cellStyle name="Total 2 2 5 4" xfId="20862" xr:uid="{00000000-0005-0000-0000-000016530000}"/>
    <cellStyle name="Total 2 2 5 4 2" xfId="21007" xr:uid="{00000000-0005-0000-0000-000017530000}"/>
    <cellStyle name="Total 2 2 5 5" xfId="21010" xr:uid="{00000000-0005-0000-0000-000018530000}"/>
    <cellStyle name="Total 2 2 6" xfId="20863" xr:uid="{00000000-0005-0000-0000-000019530000}"/>
    <cellStyle name="Total 2 2 6 2" xfId="21006" xr:uid="{00000000-0005-0000-0000-00001A530000}"/>
    <cellStyle name="Total 2 2 7" xfId="20864" xr:uid="{00000000-0005-0000-0000-00001B530000}"/>
    <cellStyle name="Total 2 2 7 2" xfId="21005" xr:uid="{00000000-0005-0000-0000-00001C530000}"/>
    <cellStyle name="Total 2 2 8" xfId="20865" xr:uid="{00000000-0005-0000-0000-00001D530000}"/>
    <cellStyle name="Total 2 2 8 2" xfId="21004" xr:uid="{00000000-0005-0000-0000-00001E530000}"/>
    <cellStyle name="Total 2 2 9" xfId="20866" xr:uid="{00000000-0005-0000-0000-00001F530000}"/>
    <cellStyle name="Total 2 2 9 2" xfId="21003" xr:uid="{00000000-0005-0000-0000-000020530000}"/>
    <cellStyle name="Total 2 3" xfId="20867" xr:uid="{00000000-0005-0000-0000-000021530000}"/>
    <cellStyle name="Total 2 3 2" xfId="20868" xr:uid="{00000000-0005-0000-0000-000022530000}"/>
    <cellStyle name="Total 2 3 2 2" xfId="21002" xr:uid="{00000000-0005-0000-0000-000023530000}"/>
    <cellStyle name="Total 2 3 3" xfId="20869" xr:uid="{00000000-0005-0000-0000-000024530000}"/>
    <cellStyle name="Total 2 3 3 2" xfId="21001" xr:uid="{00000000-0005-0000-0000-000025530000}"/>
    <cellStyle name="Total 2 3 4" xfId="20870" xr:uid="{00000000-0005-0000-0000-000026530000}"/>
    <cellStyle name="Total 2 3 4 2" xfId="21000" xr:uid="{00000000-0005-0000-0000-000027530000}"/>
    <cellStyle name="Total 2 3 5" xfId="20871" xr:uid="{00000000-0005-0000-0000-000028530000}"/>
    <cellStyle name="Total 2 3 5 2" xfId="20999" xr:uid="{00000000-0005-0000-0000-000029530000}"/>
    <cellStyle name="Total 2 4" xfId="20872" xr:uid="{00000000-0005-0000-0000-00002A530000}"/>
    <cellStyle name="Total 2 4 2" xfId="20873" xr:uid="{00000000-0005-0000-0000-00002B530000}"/>
    <cellStyle name="Total 2 4 2 2" xfId="20998" xr:uid="{00000000-0005-0000-0000-00002C530000}"/>
    <cellStyle name="Total 2 4 3" xfId="20874" xr:uid="{00000000-0005-0000-0000-00002D530000}"/>
    <cellStyle name="Total 2 4 3 2" xfId="20997" xr:uid="{00000000-0005-0000-0000-00002E530000}"/>
    <cellStyle name="Total 2 4 4" xfId="20875" xr:uid="{00000000-0005-0000-0000-00002F530000}"/>
    <cellStyle name="Total 2 4 4 2" xfId="20996" xr:uid="{00000000-0005-0000-0000-000030530000}"/>
    <cellStyle name="Total 2 4 5" xfId="20876" xr:uid="{00000000-0005-0000-0000-000031530000}"/>
    <cellStyle name="Total 2 4 5 2" xfId="20995" xr:uid="{00000000-0005-0000-0000-000032530000}"/>
    <cellStyle name="Total 2 5" xfId="20877" xr:uid="{00000000-0005-0000-0000-000033530000}"/>
    <cellStyle name="Total 2 5 2" xfId="20878" xr:uid="{00000000-0005-0000-0000-000034530000}"/>
    <cellStyle name="Total 2 5 2 2" xfId="20994" xr:uid="{00000000-0005-0000-0000-000035530000}"/>
    <cellStyle name="Total 2 5 3" xfId="20879" xr:uid="{00000000-0005-0000-0000-000036530000}"/>
    <cellStyle name="Total 2 5 3 2" xfId="20993" xr:uid="{00000000-0005-0000-0000-000037530000}"/>
    <cellStyle name="Total 2 5 4" xfId="20880" xr:uid="{00000000-0005-0000-0000-000038530000}"/>
    <cellStyle name="Total 2 5 4 2" xfId="20992" xr:uid="{00000000-0005-0000-0000-000039530000}"/>
    <cellStyle name="Total 2 5 5" xfId="20881" xr:uid="{00000000-0005-0000-0000-00003A530000}"/>
    <cellStyle name="Total 2 5 5 2" xfId="20991" xr:uid="{00000000-0005-0000-0000-00003B530000}"/>
    <cellStyle name="Total 2 6" xfId="20882" xr:uid="{00000000-0005-0000-0000-00003C530000}"/>
    <cellStyle name="Total 2 6 2" xfId="20883" xr:uid="{00000000-0005-0000-0000-00003D530000}"/>
    <cellStyle name="Total 2 6 2 2" xfId="20990" xr:uid="{00000000-0005-0000-0000-00003E530000}"/>
    <cellStyle name="Total 2 6 3" xfId="20884" xr:uid="{00000000-0005-0000-0000-00003F530000}"/>
    <cellStyle name="Total 2 6 3 2" xfId="20989" xr:uid="{00000000-0005-0000-0000-000040530000}"/>
    <cellStyle name="Total 2 6 4" xfId="20885" xr:uid="{00000000-0005-0000-0000-000041530000}"/>
    <cellStyle name="Total 2 6 4 2" xfId="20988" xr:uid="{00000000-0005-0000-0000-000042530000}"/>
    <cellStyle name="Total 2 6 5" xfId="20886" xr:uid="{00000000-0005-0000-0000-000043530000}"/>
    <cellStyle name="Total 2 6 5 2" xfId="20987" xr:uid="{00000000-0005-0000-0000-000044530000}"/>
    <cellStyle name="Total 2 7" xfId="20887" xr:uid="{00000000-0005-0000-0000-000045530000}"/>
    <cellStyle name="Total 2 7 2" xfId="20888" xr:uid="{00000000-0005-0000-0000-000046530000}"/>
    <cellStyle name="Total 2 7 2 2" xfId="20986" xr:uid="{00000000-0005-0000-0000-000047530000}"/>
    <cellStyle name="Total 2 7 3" xfId="20889" xr:uid="{00000000-0005-0000-0000-000048530000}"/>
    <cellStyle name="Total 2 7 3 2" xfId="20985" xr:uid="{00000000-0005-0000-0000-000049530000}"/>
    <cellStyle name="Total 2 7 4" xfId="20890" xr:uid="{00000000-0005-0000-0000-00004A530000}"/>
    <cellStyle name="Total 2 7 4 2" xfId="20984" xr:uid="{00000000-0005-0000-0000-00004B530000}"/>
    <cellStyle name="Total 2 7 5" xfId="20891" xr:uid="{00000000-0005-0000-0000-00004C530000}"/>
    <cellStyle name="Total 2 7 5 2" xfId="20983" xr:uid="{00000000-0005-0000-0000-00004D530000}"/>
    <cellStyle name="Total 2 8" xfId="20892" xr:uid="{00000000-0005-0000-0000-00004E530000}"/>
    <cellStyle name="Total 2 8 2" xfId="20893" xr:uid="{00000000-0005-0000-0000-00004F530000}"/>
    <cellStyle name="Total 2 8 2 2" xfId="20982" xr:uid="{00000000-0005-0000-0000-000050530000}"/>
    <cellStyle name="Total 2 8 3" xfId="20894" xr:uid="{00000000-0005-0000-0000-000051530000}"/>
    <cellStyle name="Total 2 8 3 2" xfId="20981" xr:uid="{00000000-0005-0000-0000-000052530000}"/>
    <cellStyle name="Total 2 8 4" xfId="20895" xr:uid="{00000000-0005-0000-0000-000053530000}"/>
    <cellStyle name="Total 2 8 4 2" xfId="20980" xr:uid="{00000000-0005-0000-0000-000054530000}"/>
    <cellStyle name="Total 2 8 5" xfId="20896" xr:uid="{00000000-0005-0000-0000-000055530000}"/>
    <cellStyle name="Total 2 8 5 2" xfId="20979" xr:uid="{00000000-0005-0000-0000-000056530000}"/>
    <cellStyle name="Total 2 9" xfId="20897" xr:uid="{00000000-0005-0000-0000-000057530000}"/>
    <cellStyle name="Total 2 9 2" xfId="20898" xr:uid="{00000000-0005-0000-0000-000058530000}"/>
    <cellStyle name="Total 2 9 2 2" xfId="20978" xr:uid="{00000000-0005-0000-0000-000059530000}"/>
    <cellStyle name="Total 2 9 3" xfId="20899" xr:uid="{00000000-0005-0000-0000-00005A530000}"/>
    <cellStyle name="Total 2 9 3 2" xfId="20977" xr:uid="{00000000-0005-0000-0000-00005B530000}"/>
    <cellStyle name="Total 2 9 4" xfId="20900" xr:uid="{00000000-0005-0000-0000-00005C530000}"/>
    <cellStyle name="Total 2 9 4 2" xfId="20976" xr:uid="{00000000-0005-0000-0000-00005D530000}"/>
    <cellStyle name="Total 2 9 5" xfId="20901" xr:uid="{00000000-0005-0000-0000-00005E530000}"/>
    <cellStyle name="Total 2 9 5 2" xfId="20975" xr:uid="{00000000-0005-0000-0000-00005F530000}"/>
    <cellStyle name="Total 3" xfId="20902" xr:uid="{00000000-0005-0000-0000-000060530000}"/>
    <cellStyle name="Total 3 2" xfId="20903" xr:uid="{00000000-0005-0000-0000-000061530000}"/>
    <cellStyle name="Total 3 2 2" xfId="20973" xr:uid="{00000000-0005-0000-0000-000062530000}"/>
    <cellStyle name="Total 3 3" xfId="20904" xr:uid="{00000000-0005-0000-0000-000063530000}"/>
    <cellStyle name="Total 3 3 2" xfId="20972" xr:uid="{00000000-0005-0000-0000-000064530000}"/>
    <cellStyle name="Total 3 4" xfId="20974" xr:uid="{00000000-0005-0000-0000-000065530000}"/>
    <cellStyle name="Total 4" xfId="20905" xr:uid="{00000000-0005-0000-0000-000066530000}"/>
    <cellStyle name="Total 4 2" xfId="20906" xr:uid="{00000000-0005-0000-0000-000067530000}"/>
    <cellStyle name="Total 4 2 2" xfId="20970" xr:uid="{00000000-0005-0000-0000-000068530000}"/>
    <cellStyle name="Total 4 3" xfId="20907" xr:uid="{00000000-0005-0000-0000-000069530000}"/>
    <cellStyle name="Total 4 3 2" xfId="20969" xr:uid="{00000000-0005-0000-0000-00006A530000}"/>
    <cellStyle name="Total 4 4" xfId="20971" xr:uid="{00000000-0005-0000-0000-00006B530000}"/>
    <cellStyle name="Total 5" xfId="20908" xr:uid="{00000000-0005-0000-0000-00006C530000}"/>
    <cellStyle name="Total 5 2" xfId="20909" xr:uid="{00000000-0005-0000-0000-00006D530000}"/>
    <cellStyle name="Total 5 2 2" xfId="20967" xr:uid="{00000000-0005-0000-0000-00006E530000}"/>
    <cellStyle name="Total 5 3" xfId="20910" xr:uid="{00000000-0005-0000-0000-00006F530000}"/>
    <cellStyle name="Total 5 3 2" xfId="20966" xr:uid="{00000000-0005-0000-0000-000070530000}"/>
    <cellStyle name="Total 5 4" xfId="20968" xr:uid="{00000000-0005-0000-0000-000071530000}"/>
    <cellStyle name="Total 6" xfId="20911" xr:uid="{00000000-0005-0000-0000-000072530000}"/>
    <cellStyle name="Total 6 2" xfId="20912" xr:uid="{00000000-0005-0000-0000-000073530000}"/>
    <cellStyle name="Total 6 2 2" xfId="20964" xr:uid="{00000000-0005-0000-0000-000074530000}"/>
    <cellStyle name="Total 6 3" xfId="20913" xr:uid="{00000000-0005-0000-0000-000075530000}"/>
    <cellStyle name="Total 6 3 2" xfId="20963" xr:uid="{00000000-0005-0000-0000-000076530000}"/>
    <cellStyle name="Total 6 4" xfId="20965" xr:uid="{00000000-0005-0000-0000-000077530000}"/>
    <cellStyle name="Total 7" xfId="20914" xr:uid="{00000000-0005-0000-0000-000078530000}"/>
    <cellStyle name="Total 7 2" xfId="20962" xr:uid="{00000000-0005-0000-0000-000079530000}"/>
    <cellStyle name="Total2 - Style2" xfId="20915" xr:uid="{00000000-0005-0000-0000-00007A530000}"/>
    <cellStyle name="Unit" xfId="20916" xr:uid="{00000000-0005-0000-0000-00007B530000}"/>
    <cellStyle name="Unit 2" xfId="20917" xr:uid="{00000000-0005-0000-0000-00007C530000}"/>
    <cellStyle name="Unit 3" xfId="20918" xr:uid="{00000000-0005-0000-0000-00007D530000}"/>
    <cellStyle name="Unit 4" xfId="20919" xr:uid="{00000000-0005-0000-0000-00007E530000}"/>
    <cellStyle name="Vertical" xfId="20920" xr:uid="{00000000-0005-0000-0000-00007F530000}"/>
    <cellStyle name="Vertical 2" xfId="20921" xr:uid="{00000000-0005-0000-0000-000080530000}"/>
    <cellStyle name="Vertical 3" xfId="20922" xr:uid="{00000000-0005-0000-0000-000081530000}"/>
    <cellStyle name="Währung [0]" xfId="20923" xr:uid="{00000000-0005-0000-0000-000082530000}"/>
    <cellStyle name="Währung_AX-3-4-Balance-Sheet-310899" xfId="20924" xr:uid="{00000000-0005-0000-0000-000083530000}"/>
    <cellStyle name="Warning Text 2" xfId="20925" xr:uid="{00000000-0005-0000-0000-000084530000}"/>
    <cellStyle name="Warning Text 2 10" xfId="20926" xr:uid="{00000000-0005-0000-0000-000085530000}"/>
    <cellStyle name="Warning Text 2 11" xfId="20927" xr:uid="{00000000-0005-0000-0000-000086530000}"/>
    <cellStyle name="Warning Text 2 12" xfId="20928" xr:uid="{00000000-0005-0000-0000-000087530000}"/>
    <cellStyle name="Warning Text 2 2" xfId="20929" xr:uid="{00000000-0005-0000-0000-000088530000}"/>
    <cellStyle name="Warning Text 2 2 2" xfId="20930" xr:uid="{00000000-0005-0000-0000-000089530000}"/>
    <cellStyle name="Warning Text 2 3" xfId="20931" xr:uid="{00000000-0005-0000-0000-00008A530000}"/>
    <cellStyle name="Warning Text 2 4" xfId="20932" xr:uid="{00000000-0005-0000-0000-00008B530000}"/>
    <cellStyle name="Warning Text 2 5" xfId="20933" xr:uid="{00000000-0005-0000-0000-00008C530000}"/>
    <cellStyle name="Warning Text 2 6" xfId="20934" xr:uid="{00000000-0005-0000-0000-00008D530000}"/>
    <cellStyle name="Warning Text 2 7" xfId="20935" xr:uid="{00000000-0005-0000-0000-00008E530000}"/>
    <cellStyle name="Warning Text 2 8" xfId="20936" xr:uid="{00000000-0005-0000-0000-00008F530000}"/>
    <cellStyle name="Warning Text 2 9" xfId="20937" xr:uid="{00000000-0005-0000-0000-000090530000}"/>
    <cellStyle name="Warning Text 3" xfId="20938" xr:uid="{00000000-0005-0000-0000-000091530000}"/>
    <cellStyle name="Warning Text 3 2" xfId="20939" xr:uid="{00000000-0005-0000-0000-000092530000}"/>
    <cellStyle name="Warning Text 3 3" xfId="20940" xr:uid="{00000000-0005-0000-0000-000093530000}"/>
    <cellStyle name="Warning Text 4" xfId="20941" xr:uid="{00000000-0005-0000-0000-000094530000}"/>
    <cellStyle name="Warning Text 4 2" xfId="20942" xr:uid="{00000000-0005-0000-0000-000095530000}"/>
    <cellStyle name="Warning Text 4 3" xfId="20943" xr:uid="{00000000-0005-0000-0000-000096530000}"/>
    <cellStyle name="Warning Text 5" xfId="20944" xr:uid="{00000000-0005-0000-0000-000097530000}"/>
    <cellStyle name="Warning Text 5 2" xfId="20945" xr:uid="{00000000-0005-0000-0000-000098530000}"/>
    <cellStyle name="Warning Text 5 3" xfId="20946" xr:uid="{00000000-0005-0000-0000-000099530000}"/>
    <cellStyle name="Warning Text 6" xfId="20947" xr:uid="{00000000-0005-0000-0000-00009A530000}"/>
    <cellStyle name="Warning Text 6 2" xfId="20948" xr:uid="{00000000-0005-0000-0000-00009B530000}"/>
    <cellStyle name="Warning Text 6 3" xfId="20949" xr:uid="{00000000-0005-0000-0000-00009C530000}"/>
    <cellStyle name="Warning Text 7" xfId="20950" xr:uid="{00000000-0005-0000-0000-00009D530000}"/>
    <cellStyle name="Years" xfId="20951" xr:uid="{00000000-0005-0000-0000-00009E530000}"/>
    <cellStyle name="Денежный [0]_Capex" xfId="20952" xr:uid="{00000000-0005-0000-0000-00009F530000}"/>
    <cellStyle name="Денежный_Capex" xfId="20953" xr:uid="{00000000-0005-0000-0000-0000A0530000}"/>
    <cellStyle name="Обычный_7.1" xfId="20954" xr:uid="{00000000-0005-0000-0000-0000A1530000}"/>
    <cellStyle name="ТЕКСТ" xfId="20955" xr:uid="{00000000-0005-0000-0000-0000A2530000}"/>
    <cellStyle name="Тысячи [0]_Chart1 (Sales &amp; Costs)" xfId="20956" xr:uid="{00000000-0005-0000-0000-0000A3530000}"/>
    <cellStyle name="Тысячи_Chart1 (Sales &amp; Costs)" xfId="20957" xr:uid="{00000000-0005-0000-0000-0000A4530000}"/>
    <cellStyle name="Финансовый [0]_Capex" xfId="20958" xr:uid="{00000000-0005-0000-0000-0000A5530000}"/>
    <cellStyle name="Финансовый_Capex" xfId="20959" xr:uid="{00000000-0005-0000-0000-0000A6530000}"/>
  </cellStyles>
  <dxfs count="2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C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sheetPr>
  <dimension ref="A1:C35"/>
  <sheetViews>
    <sheetView zoomScale="85" zoomScaleNormal="85" workbookViewId="0">
      <pane xSplit="1" ySplit="7" topLeftCell="B26" activePane="bottomRight" state="frozen"/>
      <selection pane="topRight" activeCell="B1" sqref="B1"/>
      <selection pane="bottomLeft" activeCell="A8" sqref="A8"/>
      <selection pane="bottomRight" activeCell="B31" sqref="B31"/>
    </sheetView>
  </sheetViews>
  <sheetFormatPr defaultRowHeight="15"/>
  <cols>
    <col min="1" max="1" width="10.28515625" style="1" customWidth="1"/>
    <col min="2" max="2" width="153" bestFit="1" customWidth="1"/>
    <col min="3" max="3" width="39.42578125" customWidth="1"/>
    <col min="7" max="7" width="25" customWidth="1"/>
  </cols>
  <sheetData>
    <row r="1" spans="1:3" ht="15.75">
      <c r="A1" s="6"/>
      <c r="B1" s="115" t="s">
        <v>159</v>
      </c>
      <c r="C1" s="47"/>
    </row>
    <row r="2" spans="1:3" s="112" customFormat="1" ht="16.5">
      <c r="A2" s="155">
        <v>1</v>
      </c>
      <c r="B2" s="113" t="s">
        <v>160</v>
      </c>
      <c r="C2" s="601" t="s">
        <v>959</v>
      </c>
    </row>
    <row r="3" spans="1:3" s="112" customFormat="1" ht="15.75">
      <c r="A3" s="155">
        <v>2</v>
      </c>
      <c r="B3" s="114" t="s">
        <v>161</v>
      </c>
      <c r="C3" s="602" t="s">
        <v>987</v>
      </c>
    </row>
    <row r="4" spans="1:3" s="112" customFormat="1" ht="15.75">
      <c r="A4" s="155">
        <v>3</v>
      </c>
      <c r="B4" s="114" t="s">
        <v>162</v>
      </c>
      <c r="C4" s="602" t="s">
        <v>970</v>
      </c>
    </row>
    <row r="5" spans="1:3" s="112" customFormat="1" ht="16.5">
      <c r="A5" s="156">
        <v>4</v>
      </c>
      <c r="B5" s="117" t="s">
        <v>163</v>
      </c>
      <c r="C5" s="601" t="s">
        <v>960</v>
      </c>
    </row>
    <row r="6" spans="1:3" s="116" customFormat="1" ht="65.25" customHeight="1">
      <c r="A6" s="705" t="s">
        <v>321</v>
      </c>
      <c r="B6" s="706"/>
      <c r="C6" s="706"/>
    </row>
    <row r="7" spans="1:3">
      <c r="A7" s="244" t="s">
        <v>251</v>
      </c>
      <c r="B7" s="245" t="s">
        <v>164</v>
      </c>
    </row>
    <row r="8" spans="1:3">
      <c r="A8" s="246">
        <v>1</v>
      </c>
      <c r="B8" s="242" t="s">
        <v>139</v>
      </c>
    </row>
    <row r="9" spans="1:3">
      <c r="A9" s="246">
        <v>2</v>
      </c>
      <c r="B9" s="242" t="s">
        <v>165</v>
      </c>
    </row>
    <row r="10" spans="1:3">
      <c r="A10" s="246">
        <v>3</v>
      </c>
      <c r="B10" s="242" t="s">
        <v>166</v>
      </c>
    </row>
    <row r="11" spans="1:3">
      <c r="A11" s="246">
        <v>4</v>
      </c>
      <c r="B11" s="242" t="s">
        <v>167</v>
      </c>
    </row>
    <row r="12" spans="1:3">
      <c r="A12" s="246">
        <v>5</v>
      </c>
      <c r="B12" s="242" t="s">
        <v>107</v>
      </c>
    </row>
    <row r="13" spans="1:3">
      <c r="A13" s="246">
        <v>6</v>
      </c>
      <c r="B13" s="247" t="s">
        <v>91</v>
      </c>
    </row>
    <row r="14" spans="1:3">
      <c r="A14" s="246">
        <v>7</v>
      </c>
      <c r="B14" s="242" t="s">
        <v>168</v>
      </c>
    </row>
    <row r="15" spans="1:3">
      <c r="A15" s="246">
        <v>8</v>
      </c>
      <c r="B15" s="242" t="s">
        <v>171</v>
      </c>
    </row>
    <row r="16" spans="1:3">
      <c r="A16" s="246">
        <v>9</v>
      </c>
      <c r="B16" s="242" t="s">
        <v>85</v>
      </c>
    </row>
    <row r="17" spans="1:2">
      <c r="A17" s="248" t="s">
        <v>378</v>
      </c>
      <c r="B17" s="242" t="s">
        <v>358</v>
      </c>
    </row>
    <row r="18" spans="1:2">
      <c r="A18" s="246">
        <v>10</v>
      </c>
      <c r="B18" s="242" t="s">
        <v>172</v>
      </c>
    </row>
    <row r="19" spans="1:2">
      <c r="A19" s="246">
        <v>11</v>
      </c>
      <c r="B19" s="247" t="s">
        <v>155</v>
      </c>
    </row>
    <row r="20" spans="1:2">
      <c r="A20" s="246">
        <v>12</v>
      </c>
      <c r="B20" s="247" t="s">
        <v>152</v>
      </c>
    </row>
    <row r="21" spans="1:2">
      <c r="A21" s="246">
        <v>13</v>
      </c>
      <c r="B21" s="249" t="s">
        <v>297</v>
      </c>
    </row>
    <row r="22" spans="1:2">
      <c r="A22" s="246">
        <v>14</v>
      </c>
      <c r="B22" s="242" t="s">
        <v>351</v>
      </c>
    </row>
    <row r="23" spans="1:2">
      <c r="A23" s="246">
        <v>15</v>
      </c>
      <c r="B23" s="242" t="s">
        <v>74</v>
      </c>
    </row>
    <row r="24" spans="1:2">
      <c r="A24" s="246">
        <v>15.1</v>
      </c>
      <c r="B24" s="242" t="s">
        <v>387</v>
      </c>
    </row>
    <row r="25" spans="1:2">
      <c r="A25" s="246">
        <v>16</v>
      </c>
      <c r="B25" s="242" t="s">
        <v>453</v>
      </c>
    </row>
    <row r="26" spans="1:2">
      <c r="A26" s="246">
        <v>17</v>
      </c>
      <c r="B26" s="242" t="s">
        <v>677</v>
      </c>
    </row>
    <row r="27" spans="1:2">
      <c r="A27" s="246">
        <v>18</v>
      </c>
      <c r="B27" s="242" t="s">
        <v>938</v>
      </c>
    </row>
    <row r="28" spans="1:2">
      <c r="A28" s="246">
        <v>19</v>
      </c>
      <c r="B28" s="242" t="s">
        <v>939</v>
      </c>
    </row>
    <row r="29" spans="1:2">
      <c r="A29" s="246">
        <v>20</v>
      </c>
      <c r="B29" s="242" t="s">
        <v>940</v>
      </c>
    </row>
    <row r="30" spans="1:2">
      <c r="A30" s="246">
        <v>21</v>
      </c>
      <c r="B30" s="242" t="s">
        <v>546</v>
      </c>
    </row>
    <row r="31" spans="1:2">
      <c r="A31" s="246">
        <v>22</v>
      </c>
      <c r="B31" s="242" t="s">
        <v>941</v>
      </c>
    </row>
    <row r="32" spans="1:2" ht="25.5">
      <c r="A32" s="246">
        <v>23</v>
      </c>
      <c r="B32" s="581" t="s">
        <v>937</v>
      </c>
    </row>
    <row r="33" spans="1:2">
      <c r="A33" s="246">
        <v>24</v>
      </c>
      <c r="B33" s="242" t="s">
        <v>942</v>
      </c>
    </row>
    <row r="34" spans="1:2">
      <c r="A34" s="246">
        <v>25</v>
      </c>
      <c r="B34" s="242" t="s">
        <v>943</v>
      </c>
    </row>
    <row r="35" spans="1:2">
      <c r="A35" s="246">
        <v>26</v>
      </c>
      <c r="B35" s="242" t="s">
        <v>723</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0" location="'12. CRM'!A1" display="საკრედიტო რისკის მიტიგაცია" xr:uid="{00000000-0004-0000-0000-00000A000000}"/>
    <hyperlink ref="B19" location="'11. CRWA'!A1" display="საკრედიტო რისკის მიხედვით შეწონილი რისკის პოზიციები" xr:uid="{00000000-0004-0000-0000-00000B000000}"/>
    <hyperlink ref="B21"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3"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2"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4" location="'15.1. LR'!A1" display="ლევერიჯის კოეფიციენტი" xr:uid="{00000000-0004-0000-0000-000010000000}"/>
    <hyperlink ref="B25" location="'16. NSFR'!A1" display="წმინდა სტაბილური დაფინანსების კოეფიციენტი" xr:uid="{00000000-0004-0000-0000-000011000000}"/>
    <hyperlink ref="B26"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27"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28"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0" location="'21. NPL'!A1" display="უმოქმედო სესხების ცვლილება" xr:uid="{00000000-0004-0000-0000-000015000000}"/>
    <hyperlink ref="B31"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2"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3"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4"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29" location="'20. Reserves'!A1" display="რეზერვის ცვლილება სესხებზე და კორპორატიულ სავალო ფასიანი ქაღალდებზე" xr:uid="{00000000-0004-0000-0000-00001A000000}"/>
    <hyperlink ref="B35" location="'26. Retail Products'!A1" display="ზოგადი ინფორმაცია საცალო პროდუქტებზე" xr:uid="{00000000-0004-0000-0000-00001B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9.9978637043366805E-2"/>
  </sheetPr>
  <dimension ref="A1:F56"/>
  <sheetViews>
    <sheetView zoomScale="85" zoomScaleNormal="85" workbookViewId="0">
      <pane xSplit="1" ySplit="5" topLeftCell="B6" activePane="bottomRight" state="frozen"/>
      <selection activeCell="D15" sqref="D15"/>
      <selection pane="topRight" activeCell="D15" sqref="D15"/>
      <selection pane="bottomLeft" activeCell="D15" sqref="D15"/>
      <selection pane="bottomRight" activeCell="B6" sqref="B6"/>
    </sheetView>
  </sheetViews>
  <sheetFormatPr defaultRowHeight="15"/>
  <cols>
    <col min="1" max="1" width="9.5703125" style="1" bestFit="1" customWidth="1"/>
    <col min="2" max="2" width="132.42578125" style="1" customWidth="1"/>
    <col min="3" max="3" width="18.42578125" style="605" customWidth="1"/>
  </cols>
  <sheetData>
    <row r="1" spans="1:6" ht="15.75">
      <c r="A1" s="13" t="s">
        <v>108</v>
      </c>
      <c r="B1" s="12" t="str">
        <f>Info!C2</f>
        <v>სს თიბისი ბანკი</v>
      </c>
      <c r="D1" s="1"/>
      <c r="E1" s="1"/>
      <c r="F1" s="1"/>
    </row>
    <row r="2" spans="1:6" s="13" customFormat="1" ht="15.75" customHeight="1">
      <c r="A2" s="13" t="s">
        <v>109</v>
      </c>
      <c r="B2" s="314">
        <f>'1. key ratios'!B2</f>
        <v>45016</v>
      </c>
      <c r="C2" s="631"/>
    </row>
    <row r="3" spans="1:6" s="13" customFormat="1" ht="15.75" customHeight="1">
      <c r="C3" s="631"/>
    </row>
    <row r="4" spans="1:6" ht="15.75" thickBot="1">
      <c r="A4" s="1" t="s">
        <v>257</v>
      </c>
      <c r="B4" s="23" t="s">
        <v>85</v>
      </c>
    </row>
    <row r="5" spans="1:6">
      <c r="A5" s="77" t="s">
        <v>25</v>
      </c>
      <c r="B5" s="78"/>
      <c r="C5" s="632" t="s">
        <v>26</v>
      </c>
    </row>
    <row r="6" spans="1:6">
      <c r="A6" s="79">
        <v>1</v>
      </c>
      <c r="B6" s="43" t="s">
        <v>27</v>
      </c>
      <c r="C6" s="633">
        <f>SUM(C7:C11)</f>
        <v>4002496335.2682996</v>
      </c>
    </row>
    <row r="7" spans="1:6">
      <c r="A7" s="79">
        <v>2</v>
      </c>
      <c r="B7" s="40" t="s">
        <v>28</v>
      </c>
      <c r="C7" s="634">
        <v>21015907.690000001</v>
      </c>
    </row>
    <row r="8" spans="1:6">
      <c r="A8" s="79">
        <v>3</v>
      </c>
      <c r="B8" s="35" t="s">
        <v>29</v>
      </c>
      <c r="C8" s="634">
        <v>521190199.20999998</v>
      </c>
    </row>
    <row r="9" spans="1:6">
      <c r="A9" s="79">
        <v>4</v>
      </c>
      <c r="B9" s="35" t="s">
        <v>30</v>
      </c>
      <c r="C9" s="634">
        <v>13421492.9022</v>
      </c>
    </row>
    <row r="10" spans="1:6">
      <c r="A10" s="79">
        <v>5</v>
      </c>
      <c r="B10" s="35" t="s">
        <v>31</v>
      </c>
      <c r="C10" s="634">
        <v>-64480041.32</v>
      </c>
    </row>
    <row r="11" spans="1:6">
      <c r="A11" s="79">
        <v>6</v>
      </c>
      <c r="B11" s="41" t="s">
        <v>32</v>
      </c>
      <c r="C11" s="634">
        <v>3511348776.7860994</v>
      </c>
    </row>
    <row r="12" spans="1:6" s="2" customFormat="1">
      <c r="A12" s="79">
        <v>7</v>
      </c>
      <c r="B12" s="43" t="s">
        <v>33</v>
      </c>
      <c r="C12" s="635">
        <f>SUM(C13:C28)</f>
        <v>335017390.09249997</v>
      </c>
    </row>
    <row r="13" spans="1:6" s="2" customFormat="1">
      <c r="A13" s="79">
        <v>8</v>
      </c>
      <c r="B13" s="42" t="s">
        <v>34</v>
      </c>
      <c r="C13" s="634">
        <v>13421492.9022</v>
      </c>
    </row>
    <row r="14" spans="1:6" s="2" customFormat="1" ht="25.5">
      <c r="A14" s="79">
        <v>9</v>
      </c>
      <c r="B14" s="36" t="s">
        <v>35</v>
      </c>
      <c r="C14" s="634">
        <v>0</v>
      </c>
    </row>
    <row r="15" spans="1:6" s="2" customFormat="1">
      <c r="A15" s="79">
        <v>10</v>
      </c>
      <c r="B15" s="37" t="s">
        <v>36</v>
      </c>
      <c r="C15" s="634">
        <v>316390681.7403</v>
      </c>
    </row>
    <row r="16" spans="1:6" s="2" customFormat="1">
      <c r="A16" s="79">
        <v>11</v>
      </c>
      <c r="B16" s="38" t="s">
        <v>37</v>
      </c>
      <c r="C16" s="634">
        <v>0</v>
      </c>
    </row>
    <row r="17" spans="1:3" s="2" customFormat="1">
      <c r="A17" s="79">
        <v>12</v>
      </c>
      <c r="B17" s="37" t="s">
        <v>38</v>
      </c>
      <c r="C17" s="634">
        <v>100</v>
      </c>
    </row>
    <row r="18" spans="1:3" s="2" customFormat="1">
      <c r="A18" s="79">
        <v>13</v>
      </c>
      <c r="B18" s="37" t="s">
        <v>39</v>
      </c>
      <c r="C18" s="634">
        <v>0</v>
      </c>
    </row>
    <row r="19" spans="1:3" s="2" customFormat="1">
      <c r="A19" s="79">
        <v>14</v>
      </c>
      <c r="B19" s="37" t="s">
        <v>40</v>
      </c>
      <c r="C19" s="634">
        <v>0</v>
      </c>
    </row>
    <row r="20" spans="1:3" s="2" customFormat="1" ht="25.5">
      <c r="A20" s="79">
        <v>15</v>
      </c>
      <c r="B20" s="37" t="s">
        <v>41</v>
      </c>
      <c r="C20" s="634">
        <v>0</v>
      </c>
    </row>
    <row r="21" spans="1:3" s="2" customFormat="1" ht="25.5">
      <c r="A21" s="79">
        <v>16</v>
      </c>
      <c r="B21" s="36" t="s">
        <v>42</v>
      </c>
      <c r="C21" s="634">
        <v>0</v>
      </c>
    </row>
    <row r="22" spans="1:3" s="2" customFormat="1">
      <c r="A22" s="79">
        <v>17</v>
      </c>
      <c r="B22" s="80" t="s">
        <v>43</v>
      </c>
      <c r="C22" s="634">
        <v>5205115.4499999993</v>
      </c>
    </row>
    <row r="23" spans="1:3" s="2" customFormat="1">
      <c r="A23" s="79">
        <v>18</v>
      </c>
      <c r="B23" s="690" t="s">
        <v>726</v>
      </c>
      <c r="C23" s="634">
        <v>0</v>
      </c>
    </row>
    <row r="24" spans="1:3" s="2" customFormat="1" ht="25.5">
      <c r="A24" s="79">
        <v>19</v>
      </c>
      <c r="B24" s="36" t="s">
        <v>44</v>
      </c>
      <c r="C24" s="634">
        <v>0</v>
      </c>
    </row>
    <row r="25" spans="1:3" s="2" customFormat="1" ht="25.5">
      <c r="A25" s="79">
        <v>20</v>
      </c>
      <c r="B25" s="36" t="s">
        <v>45</v>
      </c>
      <c r="C25" s="634">
        <v>0</v>
      </c>
    </row>
    <row r="26" spans="1:3" s="2" customFormat="1" ht="25.5">
      <c r="A26" s="79">
        <v>21</v>
      </c>
      <c r="B26" s="38" t="s">
        <v>46</v>
      </c>
      <c r="C26" s="634">
        <v>0</v>
      </c>
    </row>
    <row r="27" spans="1:3" s="2" customFormat="1">
      <c r="A27" s="79">
        <v>22</v>
      </c>
      <c r="B27" s="38" t="s">
        <v>47</v>
      </c>
      <c r="C27" s="634">
        <v>0</v>
      </c>
    </row>
    <row r="28" spans="1:3" s="2" customFormat="1" ht="25.5">
      <c r="A28" s="79">
        <v>23</v>
      </c>
      <c r="B28" s="38" t="s">
        <v>48</v>
      </c>
      <c r="C28" s="634">
        <v>0</v>
      </c>
    </row>
    <row r="29" spans="1:3" s="2" customFormat="1">
      <c r="A29" s="79">
        <v>24</v>
      </c>
      <c r="B29" s="44" t="s">
        <v>22</v>
      </c>
      <c r="C29" s="635">
        <f>C6-C12</f>
        <v>3667478945.1757994</v>
      </c>
    </row>
    <row r="30" spans="1:3" s="2" customFormat="1">
      <c r="A30" s="81"/>
      <c r="B30" s="39"/>
      <c r="C30" s="634">
        <v>0</v>
      </c>
    </row>
    <row r="31" spans="1:3" s="2" customFormat="1">
      <c r="A31" s="81">
        <v>25</v>
      </c>
      <c r="B31" s="44" t="s">
        <v>49</v>
      </c>
      <c r="C31" s="635">
        <f>C32+C35</f>
        <v>512080000</v>
      </c>
    </row>
    <row r="32" spans="1:3" s="2" customFormat="1">
      <c r="A32" s="81">
        <v>26</v>
      </c>
      <c r="B32" s="35" t="s">
        <v>50</v>
      </c>
      <c r="C32" s="636">
        <f>C33+C34</f>
        <v>512080000</v>
      </c>
    </row>
    <row r="33" spans="1:3" s="2" customFormat="1">
      <c r="A33" s="81">
        <v>27</v>
      </c>
      <c r="B33" s="110" t="s">
        <v>51</v>
      </c>
      <c r="C33" s="634">
        <v>0</v>
      </c>
    </row>
    <row r="34" spans="1:3" s="2" customFormat="1">
      <c r="A34" s="81">
        <v>28</v>
      </c>
      <c r="B34" s="110" t="s">
        <v>52</v>
      </c>
      <c r="C34" s="634">
        <v>512080000</v>
      </c>
    </row>
    <row r="35" spans="1:3" s="2" customFormat="1">
      <c r="A35" s="81">
        <v>29</v>
      </c>
      <c r="B35" s="35" t="s">
        <v>53</v>
      </c>
      <c r="C35" s="634">
        <v>0</v>
      </c>
    </row>
    <row r="36" spans="1:3" s="2" customFormat="1">
      <c r="A36" s="81">
        <v>30</v>
      </c>
      <c r="B36" s="44" t="s">
        <v>54</v>
      </c>
      <c r="C36" s="635">
        <f>SUM(C37:C41)</f>
        <v>0</v>
      </c>
    </row>
    <row r="37" spans="1:3" s="2" customFormat="1">
      <c r="A37" s="81">
        <v>31</v>
      </c>
      <c r="B37" s="36" t="s">
        <v>55</v>
      </c>
      <c r="C37" s="634">
        <v>0</v>
      </c>
    </row>
    <row r="38" spans="1:3" s="2" customFormat="1">
      <c r="A38" s="81">
        <v>32</v>
      </c>
      <c r="B38" s="37" t="s">
        <v>56</v>
      </c>
      <c r="C38" s="634">
        <v>0</v>
      </c>
    </row>
    <row r="39" spans="1:3" s="2" customFormat="1" ht="25.5">
      <c r="A39" s="81">
        <v>33</v>
      </c>
      <c r="B39" s="36" t="s">
        <v>57</v>
      </c>
      <c r="C39" s="634">
        <v>0</v>
      </c>
    </row>
    <row r="40" spans="1:3" s="2" customFormat="1" ht="25.5">
      <c r="A40" s="81">
        <v>34</v>
      </c>
      <c r="B40" s="36" t="s">
        <v>45</v>
      </c>
      <c r="C40" s="634">
        <v>0</v>
      </c>
    </row>
    <row r="41" spans="1:3" s="2" customFormat="1" ht="25.5">
      <c r="A41" s="81">
        <v>35</v>
      </c>
      <c r="B41" s="38" t="s">
        <v>58</v>
      </c>
      <c r="C41" s="634">
        <v>0</v>
      </c>
    </row>
    <row r="42" spans="1:3" s="2" customFormat="1">
      <c r="A42" s="81">
        <v>36</v>
      </c>
      <c r="B42" s="44" t="s">
        <v>23</v>
      </c>
      <c r="C42" s="635">
        <f>C31-C36</f>
        <v>512080000</v>
      </c>
    </row>
    <row r="43" spans="1:3" s="2" customFormat="1">
      <c r="A43" s="81"/>
      <c r="B43" s="39"/>
      <c r="C43" s="634">
        <v>0</v>
      </c>
    </row>
    <row r="44" spans="1:3" s="2" customFormat="1">
      <c r="A44" s="81">
        <v>37</v>
      </c>
      <c r="B44" s="45" t="s">
        <v>59</v>
      </c>
      <c r="C44" s="635">
        <f>SUM(C45:C47)</f>
        <v>422325178</v>
      </c>
    </row>
    <row r="45" spans="1:3" s="2" customFormat="1">
      <c r="A45" s="81">
        <v>38</v>
      </c>
      <c r="B45" s="35" t="s">
        <v>60</v>
      </c>
      <c r="C45" s="634">
        <v>422325178</v>
      </c>
    </row>
    <row r="46" spans="1:3" s="2" customFormat="1">
      <c r="A46" s="81">
        <v>39</v>
      </c>
      <c r="B46" s="35" t="s">
        <v>61</v>
      </c>
      <c r="C46" s="634">
        <v>0</v>
      </c>
    </row>
    <row r="47" spans="1:3" s="2" customFormat="1">
      <c r="A47" s="81">
        <v>40</v>
      </c>
      <c r="B47" s="691" t="s">
        <v>725</v>
      </c>
      <c r="C47" s="634">
        <v>0</v>
      </c>
    </row>
    <row r="48" spans="1:3" s="2" customFormat="1">
      <c r="A48" s="81">
        <v>41</v>
      </c>
      <c r="B48" s="45" t="s">
        <v>62</v>
      </c>
      <c r="C48" s="635">
        <f>SUM(C49:C52)</f>
        <v>0</v>
      </c>
    </row>
    <row r="49" spans="1:3" s="2" customFormat="1">
      <c r="A49" s="81">
        <v>42</v>
      </c>
      <c r="B49" s="36" t="s">
        <v>63</v>
      </c>
      <c r="C49" s="634">
        <v>0</v>
      </c>
    </row>
    <row r="50" spans="1:3" s="2" customFormat="1">
      <c r="A50" s="81">
        <v>43</v>
      </c>
      <c r="B50" s="37" t="s">
        <v>64</v>
      </c>
      <c r="C50" s="634">
        <v>0</v>
      </c>
    </row>
    <row r="51" spans="1:3" s="2" customFormat="1" ht="25.5">
      <c r="A51" s="81">
        <v>44</v>
      </c>
      <c r="B51" s="36" t="s">
        <v>65</v>
      </c>
      <c r="C51" s="634">
        <v>0</v>
      </c>
    </row>
    <row r="52" spans="1:3" s="2" customFormat="1" ht="25.5">
      <c r="A52" s="81">
        <v>45</v>
      </c>
      <c r="B52" s="36" t="s">
        <v>45</v>
      </c>
      <c r="C52" s="634">
        <v>0</v>
      </c>
    </row>
    <row r="53" spans="1:3" s="2" customFormat="1" ht="15.75" thickBot="1">
      <c r="A53" s="81">
        <v>46</v>
      </c>
      <c r="B53" s="82" t="s">
        <v>24</v>
      </c>
      <c r="C53" s="637">
        <f>C44-C48</f>
        <v>422325178</v>
      </c>
    </row>
    <row r="56" spans="1:3">
      <c r="B56" s="1" t="s">
        <v>141</v>
      </c>
    </row>
  </sheetData>
  <dataValidations count="1">
    <dataValidation operator="lessThanOrEqual" allowBlank="1" showInputMessage="1" showErrorMessage="1" errorTitle="Should be negative number" error="Should be whole negative number or 0" sqref="C29 C31:C32 C36 C42 C44 C48 C53" xr:uid="{00000000-0002-0000-0900-000000000000}"/>
  </dataValidations>
  <pageMargins left="0.7" right="0.7" top="0.75" bottom="0.75" header="0.3" footer="0.3"/>
  <ignoredErrors>
    <ignoredError sqref="C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9.9978637043366805E-2"/>
  </sheetPr>
  <dimension ref="A1:H23"/>
  <sheetViews>
    <sheetView tabSelected="1" zoomScale="85" zoomScaleNormal="85" workbookViewId="0">
      <selection activeCell="G16" sqref="G16"/>
    </sheetView>
  </sheetViews>
  <sheetFormatPr defaultColWidth="9.28515625" defaultRowHeight="12.75"/>
  <cols>
    <col min="1" max="1" width="10.7109375" style="1" bestFit="1" customWidth="1"/>
    <col min="2" max="2" width="59" style="1" customWidth="1"/>
    <col min="3" max="3" width="16.7109375" style="1" bestFit="1" customWidth="1"/>
    <col min="4" max="4" width="22.28515625" style="1" customWidth="1"/>
    <col min="5" max="16384" width="9.28515625" style="1"/>
  </cols>
  <sheetData>
    <row r="1" spans="1:8" ht="15">
      <c r="A1" s="13" t="s">
        <v>108</v>
      </c>
      <c r="B1" s="12" t="str">
        <f>Info!C2</f>
        <v>სს თიბისი ბანკი</v>
      </c>
    </row>
    <row r="2" spans="1:8" s="13" customFormat="1" ht="15.75" customHeight="1">
      <c r="A2" s="13" t="s">
        <v>109</v>
      </c>
      <c r="B2" s="314">
        <f>'1. key ratios'!B2</f>
        <v>45016</v>
      </c>
    </row>
    <row r="3" spans="1:8" s="13" customFormat="1" ht="15.75" customHeight="1"/>
    <row r="4" spans="1:8" ht="13.5" thickBot="1">
      <c r="A4" s="1" t="s">
        <v>357</v>
      </c>
      <c r="B4" s="231" t="s">
        <v>358</v>
      </c>
    </row>
    <row r="5" spans="1:8" s="31" customFormat="1">
      <c r="A5" s="738" t="s">
        <v>359</v>
      </c>
      <c r="B5" s="739"/>
      <c r="C5" s="221" t="s">
        <v>360</v>
      </c>
      <c r="D5" s="222" t="s">
        <v>361</v>
      </c>
    </row>
    <row r="6" spans="1:8" s="232" customFormat="1">
      <c r="A6" s="223">
        <v>1</v>
      </c>
      <c r="B6" s="224" t="s">
        <v>362</v>
      </c>
      <c r="C6" s="224"/>
      <c r="D6" s="225"/>
    </row>
    <row r="7" spans="1:8" s="232" customFormat="1">
      <c r="A7" s="226" t="s">
        <v>363</v>
      </c>
      <c r="B7" s="227" t="s">
        <v>364</v>
      </c>
      <c r="C7" s="276">
        <v>4.4999999999999998E-2</v>
      </c>
      <c r="D7" s="638">
        <v>934517360.39493656</v>
      </c>
      <c r="G7" s="640"/>
      <c r="H7" s="640"/>
    </row>
    <row r="8" spans="1:8" s="232" customFormat="1">
      <c r="A8" s="226" t="s">
        <v>365</v>
      </c>
      <c r="B8" s="227" t="s">
        <v>366</v>
      </c>
      <c r="C8" s="276">
        <v>0.06</v>
      </c>
      <c r="D8" s="638">
        <v>1246023147.1932487</v>
      </c>
      <c r="G8" s="640"/>
      <c r="H8" s="640"/>
    </row>
    <row r="9" spans="1:8" s="232" customFormat="1">
      <c r="A9" s="226" t="s">
        <v>367</v>
      </c>
      <c r="B9" s="227" t="s">
        <v>368</v>
      </c>
      <c r="C9" s="276">
        <v>0.08</v>
      </c>
      <c r="D9" s="638">
        <v>1661364196.2576652</v>
      </c>
      <c r="G9" s="640"/>
      <c r="H9" s="640"/>
    </row>
    <row r="10" spans="1:8" s="232" customFormat="1">
      <c r="A10" s="223" t="s">
        <v>369</v>
      </c>
      <c r="B10" s="224" t="s">
        <v>370</v>
      </c>
      <c r="C10" s="277"/>
      <c r="D10" s="274"/>
      <c r="G10" s="640"/>
      <c r="H10" s="640"/>
    </row>
    <row r="11" spans="1:8" s="233" customFormat="1">
      <c r="A11" s="228" t="s">
        <v>371</v>
      </c>
      <c r="B11" s="229" t="s">
        <v>433</v>
      </c>
      <c r="C11" s="276">
        <v>2.5000000000000001E-2</v>
      </c>
      <c r="D11" s="638">
        <v>519176311.33052039</v>
      </c>
      <c r="G11" s="640"/>
      <c r="H11" s="640"/>
    </row>
    <row r="12" spans="1:8" s="233" customFormat="1">
      <c r="A12" s="228" t="s">
        <v>372</v>
      </c>
      <c r="B12" s="229" t="s">
        <v>373</v>
      </c>
      <c r="C12" s="276">
        <v>0</v>
      </c>
      <c r="D12" s="638">
        <v>0</v>
      </c>
      <c r="G12" s="640"/>
      <c r="H12" s="640"/>
    </row>
    <row r="13" spans="1:8" s="233" customFormat="1">
      <c r="A13" s="228" t="s">
        <v>374</v>
      </c>
      <c r="B13" s="229" t="s">
        <v>375</v>
      </c>
      <c r="C13" s="276">
        <v>2.5000000000000001E-2</v>
      </c>
      <c r="D13" s="638">
        <v>519176311.33052039</v>
      </c>
      <c r="G13" s="640"/>
      <c r="H13" s="640"/>
    </row>
    <row r="14" spans="1:8" s="232" customFormat="1">
      <c r="A14" s="223" t="s">
        <v>376</v>
      </c>
      <c r="B14" s="224" t="s">
        <v>431</v>
      </c>
      <c r="C14" s="279"/>
      <c r="D14" s="274"/>
      <c r="G14" s="640"/>
      <c r="H14" s="640"/>
    </row>
    <row r="15" spans="1:8" s="232" customFormat="1">
      <c r="A15" s="243" t="s">
        <v>379</v>
      </c>
      <c r="B15" s="229" t="s">
        <v>432</v>
      </c>
      <c r="C15" s="276">
        <v>4.841631747270482E-2</v>
      </c>
      <c r="D15" s="638">
        <v>1005464204.5474526</v>
      </c>
      <c r="G15" s="640"/>
      <c r="H15" s="640"/>
    </row>
    <row r="16" spans="1:8" s="232" customFormat="1">
      <c r="A16" s="243" t="s">
        <v>380</v>
      </c>
      <c r="B16" s="229" t="s">
        <v>382</v>
      </c>
      <c r="C16" s="276">
        <v>5.6615865677433486E-2</v>
      </c>
      <c r="D16" s="638">
        <v>1175744652.2077651</v>
      </c>
      <c r="G16" s="640"/>
      <c r="H16" s="640"/>
    </row>
    <row r="17" spans="1:8" s="232" customFormat="1">
      <c r="A17" s="243" t="s">
        <v>381</v>
      </c>
      <c r="B17" s="229" t="s">
        <v>429</v>
      </c>
      <c r="C17" s="276">
        <v>6.7404744894181703E-2</v>
      </c>
      <c r="D17" s="638">
        <v>1399797872.8134394</v>
      </c>
      <c r="G17" s="640"/>
      <c r="H17" s="640"/>
    </row>
    <row r="18" spans="1:8" s="31" customFormat="1">
      <c r="A18" s="740" t="s">
        <v>430</v>
      </c>
      <c r="B18" s="741"/>
      <c r="C18" s="280" t="s">
        <v>360</v>
      </c>
      <c r="D18" s="275" t="s">
        <v>361</v>
      </c>
      <c r="G18" s="640"/>
      <c r="H18" s="640"/>
    </row>
    <row r="19" spans="1:8" s="232" customFormat="1">
      <c r="A19" s="230">
        <v>4</v>
      </c>
      <c r="B19" s="229" t="s">
        <v>22</v>
      </c>
      <c r="C19" s="278">
        <v>0.17660084181118352</v>
      </c>
      <c r="D19" s="639">
        <v>3667478945.1757994</v>
      </c>
      <c r="G19" s="640"/>
      <c r="H19" s="640"/>
    </row>
    <row r="20" spans="1:8" s="232" customFormat="1">
      <c r="A20" s="230">
        <v>5</v>
      </c>
      <c r="B20" s="229" t="s">
        <v>86</v>
      </c>
      <c r="C20" s="278">
        <v>0.20125913172273907</v>
      </c>
      <c r="D20" s="639">
        <v>4179558945.1757994</v>
      </c>
      <c r="G20" s="640"/>
      <c r="H20" s="640"/>
    </row>
    <row r="21" spans="1:8" s="232" customFormat="1" ht="13.5" thickBot="1">
      <c r="A21" s="234" t="s">
        <v>377</v>
      </c>
      <c r="B21" s="235" t="s">
        <v>85</v>
      </c>
      <c r="C21" s="278">
        <v>0.22159543987004673</v>
      </c>
      <c r="D21" s="639">
        <v>4601884123.1757994</v>
      </c>
      <c r="G21" s="640"/>
      <c r="H21" s="640"/>
    </row>
    <row r="23" spans="1:8" ht="63.75">
      <c r="B23" s="17" t="s">
        <v>434</v>
      </c>
    </row>
  </sheetData>
  <mergeCells count="2">
    <mergeCell ref="A5:B5"/>
    <mergeCell ref="A18:B18"/>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9.9978637043366805E-2"/>
  </sheetPr>
  <dimension ref="A1:F69"/>
  <sheetViews>
    <sheetView zoomScale="85" zoomScaleNormal="85" workbookViewId="0">
      <pane xSplit="1" ySplit="5" topLeftCell="B6" activePane="bottomRight" state="frozen"/>
      <selection pane="topRight" activeCell="B1" sqref="B1"/>
      <selection pane="bottomLeft" activeCell="A5" sqref="A5"/>
      <selection pane="bottomRight" activeCell="B6" sqref="B6"/>
    </sheetView>
  </sheetViews>
  <sheetFormatPr defaultRowHeight="15.75"/>
  <cols>
    <col min="1" max="1" width="10.7109375" style="32" customWidth="1"/>
    <col min="2" max="2" width="91.7109375" style="32" customWidth="1"/>
    <col min="3" max="3" width="53.28515625" style="32" customWidth="1"/>
    <col min="4" max="4" width="32.28515625" style="32" customWidth="1"/>
    <col min="5" max="5" width="9.42578125" customWidth="1"/>
  </cols>
  <sheetData>
    <row r="1" spans="1:6">
      <c r="A1" s="13" t="s">
        <v>108</v>
      </c>
      <c r="B1" s="14" t="str">
        <f>Info!C2</f>
        <v>სს თიბისი ბანკი</v>
      </c>
      <c r="E1" s="1"/>
      <c r="F1" s="1"/>
    </row>
    <row r="2" spans="1:6" s="13" customFormat="1" ht="15.75" customHeight="1">
      <c r="A2" s="13" t="s">
        <v>109</v>
      </c>
      <c r="B2" s="314">
        <f>'1. key ratios'!B2</f>
        <v>45016</v>
      </c>
    </row>
    <row r="3" spans="1:6" s="13" customFormat="1" ht="15.75" customHeight="1">
      <c r="A3" s="20"/>
    </row>
    <row r="4" spans="1:6" s="13" customFormat="1" ht="15.75" customHeight="1" thickBot="1">
      <c r="A4" s="13" t="s">
        <v>258</v>
      </c>
      <c r="B4" s="132" t="s">
        <v>172</v>
      </c>
      <c r="D4" s="133" t="s">
        <v>87</v>
      </c>
    </row>
    <row r="5" spans="1:6" ht="25.5">
      <c r="A5" s="87" t="s">
        <v>25</v>
      </c>
      <c r="B5" s="88" t="s">
        <v>144</v>
      </c>
      <c r="C5" s="642" t="s">
        <v>858</v>
      </c>
      <c r="D5" s="643" t="s">
        <v>173</v>
      </c>
    </row>
    <row r="6" spans="1:6">
      <c r="A6" s="416">
        <v>1</v>
      </c>
      <c r="B6" s="379" t="s">
        <v>843</v>
      </c>
      <c r="C6" s="644">
        <f>SUM(C7:C9)</f>
        <v>3809362188.5600004</v>
      </c>
      <c r="D6" s="645"/>
      <c r="E6" s="4"/>
    </row>
    <row r="7" spans="1:6">
      <c r="A7" s="416">
        <v>1.1000000000000001</v>
      </c>
      <c r="B7" s="380" t="s">
        <v>96</v>
      </c>
      <c r="C7" s="435">
        <v>988985400.5</v>
      </c>
      <c r="D7" s="83">
        <v>0</v>
      </c>
      <c r="E7" s="4"/>
    </row>
    <row r="8" spans="1:6">
      <c r="A8" s="416">
        <v>1.2</v>
      </c>
      <c r="B8" s="380" t="s">
        <v>97</v>
      </c>
      <c r="C8" s="435">
        <v>1905107079.05</v>
      </c>
      <c r="D8" s="83">
        <v>0</v>
      </c>
      <c r="E8" s="4"/>
    </row>
    <row r="9" spans="1:6">
      <c r="A9" s="416">
        <v>1.3</v>
      </c>
      <c r="B9" s="380" t="s">
        <v>98</v>
      </c>
      <c r="C9" s="435">
        <v>915269709.00999999</v>
      </c>
      <c r="D9" s="83">
        <v>0</v>
      </c>
      <c r="E9" s="4"/>
    </row>
    <row r="10" spans="1:6">
      <c r="A10" s="416">
        <v>2</v>
      </c>
      <c r="B10" s="381" t="s">
        <v>730</v>
      </c>
      <c r="C10" s="435">
        <v>102857541.58000001</v>
      </c>
      <c r="D10" s="83">
        <v>0</v>
      </c>
      <c r="E10" s="4"/>
    </row>
    <row r="11" spans="1:6">
      <c r="A11" s="416">
        <v>2.1</v>
      </c>
      <c r="B11" s="382" t="s">
        <v>731</v>
      </c>
      <c r="C11" s="435">
        <v>102857541.58000001</v>
      </c>
      <c r="D11" s="84">
        <v>0</v>
      </c>
      <c r="E11" s="5"/>
    </row>
    <row r="12" spans="1:6" ht="23.65" customHeight="1">
      <c r="A12" s="416">
        <v>3</v>
      </c>
      <c r="B12" s="383" t="s">
        <v>732</v>
      </c>
      <c r="C12" s="435">
        <v>0</v>
      </c>
      <c r="D12" s="84">
        <v>0</v>
      </c>
      <c r="E12" s="5"/>
    </row>
    <row r="13" spans="1:6" ht="22.9" customHeight="1">
      <c r="A13" s="416">
        <v>4</v>
      </c>
      <c r="B13" s="384" t="s">
        <v>733</v>
      </c>
      <c r="C13" s="435">
        <v>0</v>
      </c>
      <c r="D13" s="84">
        <v>0</v>
      </c>
      <c r="E13" s="5"/>
    </row>
    <row r="14" spans="1:6">
      <c r="A14" s="416">
        <v>5</v>
      </c>
      <c r="B14" s="384" t="s">
        <v>734</v>
      </c>
      <c r="C14" s="438">
        <f>SUM(C15:C17)</f>
        <v>3072497224.2599993</v>
      </c>
      <c r="D14" s="84"/>
      <c r="E14" s="5"/>
    </row>
    <row r="15" spans="1:6">
      <c r="A15" s="416">
        <v>5.0999999999999996</v>
      </c>
      <c r="B15" s="385" t="s">
        <v>735</v>
      </c>
      <c r="C15" s="435">
        <v>635512.1</v>
      </c>
      <c r="D15" s="84">
        <v>0</v>
      </c>
      <c r="E15" s="4"/>
    </row>
    <row r="16" spans="1:6">
      <c r="A16" s="416">
        <v>5.2</v>
      </c>
      <c r="B16" s="385" t="s">
        <v>569</v>
      </c>
      <c r="C16" s="435">
        <v>3071861712.1599994</v>
      </c>
      <c r="D16" s="83">
        <v>0</v>
      </c>
      <c r="E16" s="4"/>
    </row>
    <row r="17" spans="1:5">
      <c r="A17" s="416">
        <v>5.3</v>
      </c>
      <c r="B17" s="385" t="s">
        <v>736</v>
      </c>
      <c r="C17" s="435">
        <v>0</v>
      </c>
      <c r="D17" s="83">
        <v>0</v>
      </c>
      <c r="E17" s="4"/>
    </row>
    <row r="18" spans="1:5">
      <c r="A18" s="416">
        <v>6</v>
      </c>
      <c r="B18" s="383" t="s">
        <v>737</v>
      </c>
      <c r="C18" s="439">
        <f>SUM(C19:C20)</f>
        <v>17568586090.259991</v>
      </c>
      <c r="D18" s="83"/>
      <c r="E18" s="4"/>
    </row>
    <row r="19" spans="1:5">
      <c r="A19" s="416">
        <v>6.1</v>
      </c>
      <c r="B19" s="385" t="s">
        <v>569</v>
      </c>
      <c r="C19" s="436">
        <v>0</v>
      </c>
      <c r="D19" s="83">
        <v>0</v>
      </c>
      <c r="E19" s="4"/>
    </row>
    <row r="20" spans="1:5">
      <c r="A20" s="416">
        <v>6.2</v>
      </c>
      <c r="B20" s="385" t="s">
        <v>736</v>
      </c>
      <c r="C20" s="436">
        <v>17568586090.259991</v>
      </c>
      <c r="D20" s="83">
        <v>0</v>
      </c>
      <c r="E20" s="4"/>
    </row>
    <row r="21" spans="1:5">
      <c r="A21" s="416">
        <v>7</v>
      </c>
      <c r="B21" s="386" t="s">
        <v>738</v>
      </c>
      <c r="C21" s="436">
        <v>34313660.317879997</v>
      </c>
      <c r="D21" s="83">
        <v>0</v>
      </c>
      <c r="E21" s="4"/>
    </row>
    <row r="22" spans="1:5">
      <c r="A22" s="416">
        <v>8</v>
      </c>
      <c r="B22" s="387" t="s">
        <v>739</v>
      </c>
      <c r="C22" s="436">
        <v>0</v>
      </c>
      <c r="D22" s="83">
        <v>0</v>
      </c>
      <c r="E22" s="4"/>
    </row>
    <row r="23" spans="1:5">
      <c r="A23" s="416">
        <v>9</v>
      </c>
      <c r="B23" s="384" t="s">
        <v>740</v>
      </c>
      <c r="C23" s="439">
        <f>SUM(C24:C25)</f>
        <v>526720018.00999999</v>
      </c>
      <c r="D23" s="646"/>
      <c r="E23" s="4"/>
    </row>
    <row r="24" spans="1:5">
      <c r="A24" s="416">
        <v>9.1</v>
      </c>
      <c r="B24" s="388" t="s">
        <v>741</v>
      </c>
      <c r="C24" s="437">
        <v>506500183.53999996</v>
      </c>
      <c r="D24" s="85">
        <v>0</v>
      </c>
      <c r="E24" s="4"/>
    </row>
    <row r="25" spans="1:5">
      <c r="A25" s="416">
        <v>9.1999999999999993</v>
      </c>
      <c r="B25" s="388" t="s">
        <v>742</v>
      </c>
      <c r="C25" s="437">
        <v>20219834.469999999</v>
      </c>
      <c r="D25" s="647">
        <v>0</v>
      </c>
      <c r="E25" s="3"/>
    </row>
    <row r="26" spans="1:5">
      <c r="A26" s="416">
        <v>10</v>
      </c>
      <c r="B26" s="384" t="s">
        <v>36</v>
      </c>
      <c r="C26" s="440">
        <f>SUM(C27:C28)</f>
        <v>316390681.7403</v>
      </c>
      <c r="D26" s="654" t="s">
        <v>988</v>
      </c>
      <c r="E26" s="4"/>
    </row>
    <row r="27" spans="1:5">
      <c r="A27" s="416">
        <v>10.1</v>
      </c>
      <c r="B27" s="388" t="s">
        <v>743</v>
      </c>
      <c r="C27" s="435">
        <v>27502089.174000002</v>
      </c>
      <c r="D27" s="83">
        <v>0</v>
      </c>
      <c r="E27" s="4"/>
    </row>
    <row r="28" spans="1:5">
      <c r="A28" s="416">
        <v>10.199999999999999</v>
      </c>
      <c r="B28" s="388" t="s">
        <v>744</v>
      </c>
      <c r="C28" s="435">
        <v>288888592.56629997</v>
      </c>
      <c r="D28" s="83">
        <v>0</v>
      </c>
      <c r="E28" s="4"/>
    </row>
    <row r="29" spans="1:5">
      <c r="A29" s="416">
        <v>11</v>
      </c>
      <c r="B29" s="384" t="s">
        <v>745</v>
      </c>
      <c r="C29" s="439">
        <f>SUM(C30:C31)</f>
        <v>10554.780000000028</v>
      </c>
      <c r="D29" s="83"/>
      <c r="E29" s="4"/>
    </row>
    <row r="30" spans="1:5">
      <c r="A30" s="416">
        <v>11.1</v>
      </c>
      <c r="B30" s="388" t="s">
        <v>746</v>
      </c>
      <c r="C30" s="435">
        <v>0</v>
      </c>
      <c r="D30" s="83">
        <v>0</v>
      </c>
      <c r="E30" s="4"/>
    </row>
    <row r="31" spans="1:5">
      <c r="A31" s="416">
        <v>11.2</v>
      </c>
      <c r="B31" s="388" t="s">
        <v>747</v>
      </c>
      <c r="C31" s="435">
        <v>10554.780000000028</v>
      </c>
      <c r="D31" s="83">
        <v>0</v>
      </c>
      <c r="E31" s="4"/>
    </row>
    <row r="32" spans="1:5">
      <c r="A32" s="416">
        <v>13</v>
      </c>
      <c r="B32" s="384" t="s">
        <v>99</v>
      </c>
      <c r="C32" s="435">
        <v>547310779.95000005</v>
      </c>
      <c r="D32" s="83">
        <v>0</v>
      </c>
      <c r="E32" s="4"/>
    </row>
    <row r="33" spans="1:5">
      <c r="A33" s="416">
        <v>13.1</v>
      </c>
      <c r="B33" s="389" t="s">
        <v>748</v>
      </c>
      <c r="C33" s="435">
        <v>279233318.35069996</v>
      </c>
      <c r="D33" s="83">
        <v>0</v>
      </c>
      <c r="E33" s="4"/>
    </row>
    <row r="34" spans="1:5">
      <c r="A34" s="416">
        <v>13.2</v>
      </c>
      <c r="B34" s="389" t="s">
        <v>749</v>
      </c>
      <c r="C34" s="435">
        <v>0</v>
      </c>
      <c r="D34" s="85">
        <v>0</v>
      </c>
      <c r="E34" s="4"/>
    </row>
    <row r="35" spans="1:5">
      <c r="A35" s="416">
        <v>14</v>
      </c>
      <c r="B35" s="390" t="s">
        <v>750</v>
      </c>
      <c r="C35" s="441">
        <f>SUM(C6,C10,C12,C13,C14,C18,C21,C22,C23,C26,C29,C32)</f>
        <v>25978048739.458164</v>
      </c>
      <c r="D35" s="85"/>
      <c r="E35" s="4"/>
    </row>
    <row r="36" spans="1:5">
      <c r="A36" s="416"/>
      <c r="B36" s="391" t="s">
        <v>104</v>
      </c>
      <c r="C36" s="656">
        <v>0</v>
      </c>
      <c r="D36" s="86">
        <v>0</v>
      </c>
      <c r="E36" s="4"/>
    </row>
    <row r="37" spans="1:5">
      <c r="A37" s="416">
        <v>15</v>
      </c>
      <c r="B37" s="392" t="s">
        <v>751</v>
      </c>
      <c r="C37" s="648">
        <v>0</v>
      </c>
      <c r="D37" s="647">
        <v>0</v>
      </c>
      <c r="E37" s="3"/>
    </row>
    <row r="38" spans="1:5">
      <c r="A38" s="416">
        <v>15.1</v>
      </c>
      <c r="B38" s="393" t="s">
        <v>731</v>
      </c>
      <c r="C38" s="648">
        <v>0</v>
      </c>
      <c r="D38" s="83">
        <v>0</v>
      </c>
      <c r="E38" s="4"/>
    </row>
    <row r="39" spans="1:5" ht="21">
      <c r="A39" s="416">
        <v>16</v>
      </c>
      <c r="B39" s="386" t="s">
        <v>752</v>
      </c>
      <c r="C39" s="648">
        <v>110158867.08</v>
      </c>
      <c r="D39" s="83">
        <v>0</v>
      </c>
      <c r="E39" s="4"/>
    </row>
    <row r="40" spans="1:5">
      <c r="A40" s="416">
        <v>17</v>
      </c>
      <c r="B40" s="386" t="s">
        <v>753</v>
      </c>
      <c r="C40" s="439">
        <f>SUM(C41:C44)</f>
        <v>20502762864.749996</v>
      </c>
      <c r="D40" s="83"/>
      <c r="E40" s="4"/>
    </row>
    <row r="41" spans="1:5">
      <c r="A41" s="416">
        <v>17.100000000000001</v>
      </c>
      <c r="B41" s="394" t="s">
        <v>754</v>
      </c>
      <c r="C41" s="435">
        <v>17429453792.059998</v>
      </c>
      <c r="D41" s="83">
        <v>0</v>
      </c>
      <c r="E41" s="4"/>
    </row>
    <row r="42" spans="1:5">
      <c r="A42" s="429">
        <v>17.2</v>
      </c>
      <c r="B42" s="430" t="s">
        <v>100</v>
      </c>
      <c r="C42" s="435">
        <v>2017762373.8199997</v>
      </c>
      <c r="D42" s="85">
        <v>0</v>
      </c>
      <c r="E42" s="4"/>
    </row>
    <row r="43" spans="1:5">
      <c r="A43" s="416">
        <v>17.3</v>
      </c>
      <c r="B43" s="431" t="s">
        <v>755</v>
      </c>
      <c r="C43" s="435">
        <v>591532459.50999999</v>
      </c>
      <c r="D43" s="649">
        <v>0</v>
      </c>
      <c r="E43" s="4"/>
    </row>
    <row r="44" spans="1:5">
      <c r="A44" s="416">
        <v>17.399999999999999</v>
      </c>
      <c r="B44" s="431" t="s">
        <v>756</v>
      </c>
      <c r="C44" s="435">
        <v>464014239.36000001</v>
      </c>
      <c r="D44" s="649">
        <v>0</v>
      </c>
      <c r="E44" s="4"/>
    </row>
    <row r="45" spans="1:5">
      <c r="A45" s="416">
        <v>18</v>
      </c>
      <c r="B45" s="402" t="s">
        <v>757</v>
      </c>
      <c r="C45" s="435">
        <v>19227079.969999999</v>
      </c>
      <c r="D45" s="649">
        <v>0</v>
      </c>
      <c r="E45" s="3"/>
    </row>
    <row r="46" spans="1:5">
      <c r="A46" s="416">
        <v>19</v>
      </c>
      <c r="B46" s="402" t="s">
        <v>758</v>
      </c>
      <c r="C46" s="439">
        <f>SUM(C47:C48)</f>
        <v>120694608.39999999</v>
      </c>
      <c r="D46" s="649"/>
    </row>
    <row r="47" spans="1:5">
      <c r="A47" s="416">
        <v>19.100000000000001</v>
      </c>
      <c r="B47" s="432" t="s">
        <v>759</v>
      </c>
      <c r="C47" s="435">
        <v>6414286.0200000005</v>
      </c>
      <c r="D47" s="649">
        <v>0</v>
      </c>
    </row>
    <row r="48" spans="1:5">
      <c r="A48" s="416">
        <v>19.2</v>
      </c>
      <c r="B48" s="432" t="s">
        <v>760</v>
      </c>
      <c r="C48" s="435">
        <v>114280322.38</v>
      </c>
      <c r="D48" s="649">
        <v>0</v>
      </c>
    </row>
    <row r="49" spans="1:4">
      <c r="A49" s="416">
        <v>20</v>
      </c>
      <c r="B49" s="398" t="s">
        <v>101</v>
      </c>
      <c r="C49" s="435">
        <v>1051427920.4699998</v>
      </c>
      <c r="D49" s="649">
        <v>0</v>
      </c>
    </row>
    <row r="50" spans="1:4">
      <c r="A50" s="416">
        <v>21</v>
      </c>
      <c r="B50" s="399" t="s">
        <v>89</v>
      </c>
      <c r="C50" s="435">
        <v>171281164.79999998</v>
      </c>
      <c r="D50" s="649">
        <v>0</v>
      </c>
    </row>
    <row r="51" spans="1:4">
      <c r="A51" s="416">
        <v>21.1</v>
      </c>
      <c r="B51" s="395" t="s">
        <v>761</v>
      </c>
      <c r="C51" s="435">
        <v>396644181.85000002</v>
      </c>
      <c r="D51" s="649">
        <v>0</v>
      </c>
    </row>
    <row r="52" spans="1:4">
      <c r="A52" s="416">
        <v>22</v>
      </c>
      <c r="B52" s="398" t="s">
        <v>762</v>
      </c>
      <c r="C52" s="439">
        <f>SUM(C37,C39,C40,C45,C46,C49,C50)</f>
        <v>21975552505.470001</v>
      </c>
      <c r="D52" s="649"/>
    </row>
    <row r="53" spans="1:4">
      <c r="A53" s="416"/>
      <c r="B53" s="400" t="s">
        <v>763</v>
      </c>
      <c r="C53" s="650">
        <v>0</v>
      </c>
      <c r="D53" s="649">
        <v>0</v>
      </c>
    </row>
    <row r="54" spans="1:4">
      <c r="A54" s="416">
        <v>23</v>
      </c>
      <c r="B54" s="398" t="s">
        <v>105</v>
      </c>
      <c r="C54" s="439">
        <v>21015907.690000001</v>
      </c>
      <c r="D54" s="654" t="s">
        <v>989</v>
      </c>
    </row>
    <row r="55" spans="1:4">
      <c r="A55" s="416">
        <v>24</v>
      </c>
      <c r="B55" s="398" t="s">
        <v>764</v>
      </c>
      <c r="C55" s="651">
        <v>0</v>
      </c>
      <c r="D55" s="655">
        <v>0</v>
      </c>
    </row>
    <row r="56" spans="1:4">
      <c r="A56" s="416">
        <v>25</v>
      </c>
      <c r="B56" s="398" t="s">
        <v>102</v>
      </c>
      <c r="C56" s="439">
        <v>521190199.20999998</v>
      </c>
      <c r="D56" s="654" t="s">
        <v>990</v>
      </c>
    </row>
    <row r="57" spans="1:4">
      <c r="A57" s="416">
        <v>26</v>
      </c>
      <c r="B57" s="402" t="s">
        <v>765</v>
      </c>
      <c r="C57" s="651">
        <v>-100</v>
      </c>
      <c r="D57" s="655">
        <v>0</v>
      </c>
    </row>
    <row r="58" spans="1:4">
      <c r="A58" s="416">
        <v>27</v>
      </c>
      <c r="B58" s="402" t="s">
        <v>766</v>
      </c>
      <c r="C58" s="439">
        <f>SUM(C59:C60)</f>
        <v>-64480041.32</v>
      </c>
      <c r="D58" s="654" t="s">
        <v>991</v>
      </c>
    </row>
    <row r="59" spans="1:4">
      <c r="A59" s="416">
        <v>27.1</v>
      </c>
      <c r="B59" s="432" t="s">
        <v>767</v>
      </c>
      <c r="C59" s="435">
        <v>0</v>
      </c>
      <c r="D59" s="655">
        <v>0</v>
      </c>
    </row>
    <row r="60" spans="1:4">
      <c r="A60" s="416">
        <v>27.2</v>
      </c>
      <c r="B60" s="431" t="s">
        <v>768</v>
      </c>
      <c r="C60" s="435">
        <v>-64480041.32</v>
      </c>
      <c r="D60" s="655">
        <v>0</v>
      </c>
    </row>
    <row r="61" spans="1:4">
      <c r="A61" s="416">
        <v>28</v>
      </c>
      <c r="B61" s="399" t="s">
        <v>769</v>
      </c>
      <c r="C61" s="652">
        <v>0</v>
      </c>
      <c r="D61" s="655">
        <v>0</v>
      </c>
    </row>
    <row r="62" spans="1:4">
      <c r="A62" s="416">
        <v>29</v>
      </c>
      <c r="B62" s="402" t="s">
        <v>770</v>
      </c>
      <c r="C62" s="439">
        <f>SUM(C63:C65)</f>
        <v>13421493.286800001</v>
      </c>
      <c r="D62" s="654" t="s">
        <v>992</v>
      </c>
    </row>
    <row r="63" spans="1:4">
      <c r="A63" s="416">
        <v>29.1</v>
      </c>
      <c r="B63" s="433" t="s">
        <v>771</v>
      </c>
      <c r="C63" s="652">
        <v>0</v>
      </c>
      <c r="D63" s="655">
        <v>0</v>
      </c>
    </row>
    <row r="64" spans="1:4" ht="24" customHeight="1">
      <c r="A64" s="416">
        <v>29.2</v>
      </c>
      <c r="B64" s="432" t="s">
        <v>772</v>
      </c>
      <c r="C64" s="652">
        <v>0</v>
      </c>
      <c r="D64" s="655">
        <v>0</v>
      </c>
    </row>
    <row r="65" spans="1:4" ht="22.15" customHeight="1">
      <c r="A65" s="416">
        <v>29.3</v>
      </c>
      <c r="B65" s="434" t="s">
        <v>773</v>
      </c>
      <c r="C65" s="435">
        <v>13421493.286800001</v>
      </c>
      <c r="D65" s="655">
        <v>0</v>
      </c>
    </row>
    <row r="66" spans="1:4">
      <c r="A66" s="416">
        <v>30</v>
      </c>
      <c r="B66" s="402" t="s">
        <v>103</v>
      </c>
      <c r="C66" s="435">
        <v>3511348776.5876999</v>
      </c>
      <c r="D66" s="654" t="s">
        <v>993</v>
      </c>
    </row>
    <row r="67" spans="1:4">
      <c r="A67" s="416">
        <v>31</v>
      </c>
      <c r="B67" s="401" t="s">
        <v>774</v>
      </c>
      <c r="C67" s="439">
        <f>SUM(C54,C55,C56,C57,C58,C61,C62,C66)</f>
        <v>4002496235.4544997</v>
      </c>
      <c r="D67" s="655">
        <v>0</v>
      </c>
    </row>
    <row r="68" spans="1:4">
      <c r="A68" s="416">
        <v>32</v>
      </c>
      <c r="B68" s="402" t="s">
        <v>775</v>
      </c>
      <c r="C68" s="439">
        <f>SUM(C52,C67)</f>
        <v>25978048740.9245</v>
      </c>
      <c r="D68" s="655">
        <v>0</v>
      </c>
    </row>
    <row r="69" spans="1:4">
      <c r="C69" s="653"/>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tint="-9.9978637043366805E-2"/>
  </sheetPr>
  <dimension ref="A1:S22"/>
  <sheetViews>
    <sheetView zoomScale="85" zoomScaleNormal="85" workbookViewId="0">
      <pane xSplit="2" ySplit="7" topLeftCell="C8" activePane="bottomRight" state="frozen"/>
      <selection pane="topRight" activeCell="C1" sqref="C1"/>
      <selection pane="bottomLeft" activeCell="A8" sqref="A8"/>
      <selection pane="bottomRight" activeCell="C8" sqref="C8"/>
    </sheetView>
  </sheetViews>
  <sheetFormatPr defaultColWidth="9.28515625" defaultRowHeight="12.75"/>
  <cols>
    <col min="1" max="1" width="10.5703125" style="1" bestFit="1" customWidth="1"/>
    <col min="2" max="2" width="97" style="1" bestFit="1" customWidth="1"/>
    <col min="3" max="3" width="15" style="1" bestFit="1" customWidth="1"/>
    <col min="4" max="4" width="13.28515625" style="1" bestFit="1" customWidth="1"/>
    <col min="5" max="5" width="13.7109375" style="1" bestFit="1" customWidth="1"/>
    <col min="6" max="6" width="13.28515625" style="1" bestFit="1" customWidth="1"/>
    <col min="7" max="7" width="15" style="1" bestFit="1" customWidth="1"/>
    <col min="8" max="8" width="13.28515625" style="1" bestFit="1" customWidth="1"/>
    <col min="9" max="9" width="12.7109375" style="1" bestFit="1" customWidth="1"/>
    <col min="10" max="10" width="13.7109375" style="1" bestFit="1" customWidth="1"/>
    <col min="11" max="11" width="15" style="1" bestFit="1" customWidth="1"/>
    <col min="12" max="12" width="13.7109375" style="1" bestFit="1" customWidth="1"/>
    <col min="13" max="13" width="16.140625" style="1" bestFit="1" customWidth="1"/>
    <col min="14" max="14" width="15" style="1" bestFit="1" customWidth="1"/>
    <col min="15" max="15" width="11.7109375" style="1" bestFit="1" customWidth="1"/>
    <col min="16" max="16" width="13.28515625" style="1" bestFit="1" customWidth="1"/>
    <col min="17" max="17" width="12.7109375" style="1" bestFit="1" customWidth="1"/>
    <col min="18" max="18" width="13.28515625" style="1" bestFit="1" customWidth="1"/>
    <col min="19" max="19" width="31.7109375" style="1" bestFit="1" customWidth="1"/>
    <col min="20" max="16384" width="9.28515625" style="8"/>
  </cols>
  <sheetData>
    <row r="1" spans="1:19">
      <c r="A1" s="1" t="s">
        <v>108</v>
      </c>
      <c r="B1" s="1" t="str">
        <f>Info!C2</f>
        <v>სს თიბისი ბანკი</v>
      </c>
    </row>
    <row r="2" spans="1:19">
      <c r="A2" s="1" t="s">
        <v>109</v>
      </c>
      <c r="B2" s="314">
        <f>'1. key ratios'!B2</f>
        <v>45016</v>
      </c>
    </row>
    <row r="4" spans="1:19" ht="26.25" thickBot="1">
      <c r="A4" s="31" t="s">
        <v>259</v>
      </c>
      <c r="B4" s="180" t="s">
        <v>294</v>
      </c>
    </row>
    <row r="5" spans="1:19">
      <c r="A5" s="74"/>
      <c r="B5" s="76"/>
      <c r="C5" s="68" t="s">
        <v>0</v>
      </c>
      <c r="D5" s="68" t="s">
        <v>1</v>
      </c>
      <c r="E5" s="68" t="s">
        <v>2</v>
      </c>
      <c r="F5" s="68" t="s">
        <v>3</v>
      </c>
      <c r="G5" s="68" t="s">
        <v>4</v>
      </c>
      <c r="H5" s="68" t="s">
        <v>5</v>
      </c>
      <c r="I5" s="68" t="s">
        <v>145</v>
      </c>
      <c r="J5" s="68" t="s">
        <v>146</v>
      </c>
      <c r="K5" s="68" t="s">
        <v>147</v>
      </c>
      <c r="L5" s="68" t="s">
        <v>148</v>
      </c>
      <c r="M5" s="68" t="s">
        <v>149</v>
      </c>
      <c r="N5" s="68" t="s">
        <v>150</v>
      </c>
      <c r="O5" s="68" t="s">
        <v>281</v>
      </c>
      <c r="P5" s="68" t="s">
        <v>282</v>
      </c>
      <c r="Q5" s="68" t="s">
        <v>283</v>
      </c>
      <c r="R5" s="176" t="s">
        <v>284</v>
      </c>
      <c r="S5" s="69" t="s">
        <v>285</v>
      </c>
    </row>
    <row r="6" spans="1:19" ht="46.5" customHeight="1">
      <c r="A6" s="89"/>
      <c r="B6" s="746" t="s">
        <v>286</v>
      </c>
      <c r="C6" s="744">
        <v>0</v>
      </c>
      <c r="D6" s="745"/>
      <c r="E6" s="744">
        <v>0.2</v>
      </c>
      <c r="F6" s="745"/>
      <c r="G6" s="744">
        <v>0.35</v>
      </c>
      <c r="H6" s="745"/>
      <c r="I6" s="744">
        <v>0.5</v>
      </c>
      <c r="J6" s="745"/>
      <c r="K6" s="744">
        <v>0.75</v>
      </c>
      <c r="L6" s="745"/>
      <c r="M6" s="744">
        <v>1</v>
      </c>
      <c r="N6" s="745"/>
      <c r="O6" s="744">
        <v>1.5</v>
      </c>
      <c r="P6" s="745"/>
      <c r="Q6" s="744">
        <v>2.5</v>
      </c>
      <c r="R6" s="745"/>
      <c r="S6" s="742" t="s">
        <v>156</v>
      </c>
    </row>
    <row r="7" spans="1:19">
      <c r="A7" s="89"/>
      <c r="B7" s="747"/>
      <c r="C7" s="179" t="s">
        <v>279</v>
      </c>
      <c r="D7" s="179" t="s">
        <v>280</v>
      </c>
      <c r="E7" s="179" t="s">
        <v>279</v>
      </c>
      <c r="F7" s="179" t="s">
        <v>280</v>
      </c>
      <c r="G7" s="179" t="s">
        <v>279</v>
      </c>
      <c r="H7" s="179" t="s">
        <v>280</v>
      </c>
      <c r="I7" s="179" t="s">
        <v>279</v>
      </c>
      <c r="J7" s="179" t="s">
        <v>280</v>
      </c>
      <c r="K7" s="179" t="s">
        <v>279</v>
      </c>
      <c r="L7" s="179" t="s">
        <v>280</v>
      </c>
      <c r="M7" s="179" t="s">
        <v>279</v>
      </c>
      <c r="N7" s="179" t="s">
        <v>280</v>
      </c>
      <c r="O7" s="179" t="s">
        <v>279</v>
      </c>
      <c r="P7" s="179" t="s">
        <v>280</v>
      </c>
      <c r="Q7" s="179" t="s">
        <v>279</v>
      </c>
      <c r="R7" s="179" t="s">
        <v>280</v>
      </c>
      <c r="S7" s="743"/>
    </row>
    <row r="8" spans="1:19">
      <c r="A8" s="72">
        <v>1</v>
      </c>
      <c r="B8" s="109" t="s">
        <v>134</v>
      </c>
      <c r="C8" s="657">
        <v>1746204356.0699999</v>
      </c>
      <c r="D8" s="657">
        <v>0</v>
      </c>
      <c r="E8" s="657">
        <v>32959950.186055999</v>
      </c>
      <c r="F8" s="657">
        <v>0</v>
      </c>
      <c r="G8" s="657">
        <v>0</v>
      </c>
      <c r="H8" s="657">
        <v>0</v>
      </c>
      <c r="I8" s="657">
        <v>0</v>
      </c>
      <c r="J8" s="657">
        <v>0</v>
      </c>
      <c r="K8" s="657">
        <v>0</v>
      </c>
      <c r="L8" s="657">
        <v>0</v>
      </c>
      <c r="M8" s="657">
        <v>1858304897.4922841</v>
      </c>
      <c r="N8" s="657">
        <v>0</v>
      </c>
      <c r="O8" s="657">
        <v>0</v>
      </c>
      <c r="P8" s="657">
        <v>0</v>
      </c>
      <c r="Q8" s="657">
        <v>0</v>
      </c>
      <c r="R8" s="657">
        <v>0</v>
      </c>
      <c r="S8" s="658">
        <f>$C$6*SUM(C8:D8)+$E$6*SUM(E8:F8)+$G$6*SUM(G8:H8)+$I$6*SUM(I8:J8)+$K$6*SUM(K8:L8)+$M$6*SUM(M8:N8)+$O$6*SUM(O8:P8)+$Q$6*SUM(Q8:R8)</f>
        <v>1864896887.5294952</v>
      </c>
    </row>
    <row r="9" spans="1:19">
      <c r="A9" s="72">
        <v>2</v>
      </c>
      <c r="B9" s="109" t="s">
        <v>135</v>
      </c>
      <c r="C9" s="657">
        <v>0</v>
      </c>
      <c r="D9" s="657">
        <v>0</v>
      </c>
      <c r="E9" s="657">
        <v>0</v>
      </c>
      <c r="F9" s="657">
        <v>0</v>
      </c>
      <c r="G9" s="657">
        <v>0</v>
      </c>
      <c r="H9" s="657">
        <v>0</v>
      </c>
      <c r="I9" s="657">
        <v>0</v>
      </c>
      <c r="J9" s="657">
        <v>0</v>
      </c>
      <c r="K9" s="657">
        <v>0</v>
      </c>
      <c r="L9" s="657">
        <v>0</v>
      </c>
      <c r="M9" s="657">
        <v>0</v>
      </c>
      <c r="N9" s="657">
        <v>0</v>
      </c>
      <c r="O9" s="657">
        <v>0</v>
      </c>
      <c r="P9" s="657">
        <v>0</v>
      </c>
      <c r="Q9" s="657">
        <v>0</v>
      </c>
      <c r="R9" s="657">
        <v>0</v>
      </c>
      <c r="S9" s="658">
        <f t="shared" ref="S9:S21" si="0">$C$6*SUM(C9:D9)+$E$6*SUM(E9:F9)+$G$6*SUM(G9:H9)+$I$6*SUM(I9:J9)+$K$6*SUM(K9:L9)+$M$6*SUM(M9:N9)+$O$6*SUM(O9:P9)+$Q$6*SUM(Q9:R9)</f>
        <v>0</v>
      </c>
    </row>
    <row r="10" spans="1:19">
      <c r="A10" s="72">
        <v>3</v>
      </c>
      <c r="B10" s="109" t="s">
        <v>136</v>
      </c>
      <c r="C10" s="657">
        <v>407983793.39999998</v>
      </c>
      <c r="D10" s="657">
        <v>0</v>
      </c>
      <c r="E10" s="657">
        <v>0</v>
      </c>
      <c r="F10" s="657">
        <v>0</v>
      </c>
      <c r="G10" s="657">
        <v>0</v>
      </c>
      <c r="H10" s="657">
        <v>0</v>
      </c>
      <c r="I10" s="657">
        <v>0</v>
      </c>
      <c r="J10" s="657">
        <v>0</v>
      </c>
      <c r="K10" s="657">
        <v>0</v>
      </c>
      <c r="L10" s="657">
        <v>0</v>
      </c>
      <c r="M10" s="657">
        <v>0</v>
      </c>
      <c r="N10" s="657">
        <v>0</v>
      </c>
      <c r="O10" s="657">
        <v>0</v>
      </c>
      <c r="P10" s="657">
        <v>0</v>
      </c>
      <c r="Q10" s="657">
        <v>0</v>
      </c>
      <c r="R10" s="657">
        <v>0</v>
      </c>
      <c r="S10" s="658">
        <f t="shared" si="0"/>
        <v>0</v>
      </c>
    </row>
    <row r="11" spans="1:19">
      <c r="A11" s="72">
        <v>4</v>
      </c>
      <c r="B11" s="109" t="s">
        <v>137</v>
      </c>
      <c r="C11" s="657">
        <v>718418924.79119301</v>
      </c>
      <c r="D11" s="657">
        <v>0</v>
      </c>
      <c r="E11" s="657">
        <v>0</v>
      </c>
      <c r="F11" s="657">
        <v>0</v>
      </c>
      <c r="G11" s="657">
        <v>0</v>
      </c>
      <c r="H11" s="657">
        <v>0</v>
      </c>
      <c r="I11" s="657">
        <v>0</v>
      </c>
      <c r="J11" s="657">
        <v>0</v>
      </c>
      <c r="K11" s="657">
        <v>0</v>
      </c>
      <c r="L11" s="657">
        <v>0</v>
      </c>
      <c r="M11" s="657">
        <v>0</v>
      </c>
      <c r="N11" s="657">
        <v>0</v>
      </c>
      <c r="O11" s="657">
        <v>0</v>
      </c>
      <c r="P11" s="657">
        <v>0</v>
      </c>
      <c r="Q11" s="657">
        <v>0</v>
      </c>
      <c r="R11" s="657">
        <v>0</v>
      </c>
      <c r="S11" s="658">
        <f t="shared" si="0"/>
        <v>0</v>
      </c>
    </row>
    <row r="12" spans="1:19">
      <c r="A12" s="72">
        <v>5</v>
      </c>
      <c r="B12" s="109" t="s">
        <v>948</v>
      </c>
      <c r="C12" s="657">
        <v>0</v>
      </c>
      <c r="D12" s="657">
        <v>0</v>
      </c>
      <c r="E12" s="657">
        <v>0</v>
      </c>
      <c r="F12" s="657">
        <v>0</v>
      </c>
      <c r="G12" s="657">
        <v>0</v>
      </c>
      <c r="H12" s="657">
        <v>0</v>
      </c>
      <c r="I12" s="657">
        <v>0</v>
      </c>
      <c r="J12" s="657">
        <v>0</v>
      </c>
      <c r="K12" s="657">
        <v>0</v>
      </c>
      <c r="L12" s="657">
        <v>0</v>
      </c>
      <c r="M12" s="657">
        <v>0</v>
      </c>
      <c r="N12" s="657">
        <v>0</v>
      </c>
      <c r="O12" s="657">
        <v>0</v>
      </c>
      <c r="P12" s="657">
        <v>0</v>
      </c>
      <c r="Q12" s="657">
        <v>0</v>
      </c>
      <c r="R12" s="657">
        <v>0</v>
      </c>
      <c r="S12" s="658">
        <f t="shared" si="0"/>
        <v>0</v>
      </c>
    </row>
    <row r="13" spans="1:19">
      <c r="A13" s="72">
        <v>6</v>
      </c>
      <c r="B13" s="109" t="s">
        <v>138</v>
      </c>
      <c r="C13" s="657">
        <v>0</v>
      </c>
      <c r="D13" s="657">
        <v>0</v>
      </c>
      <c r="E13" s="657">
        <v>891901542.69973552</v>
      </c>
      <c r="F13" s="657">
        <v>37920949.594999999</v>
      </c>
      <c r="G13" s="657">
        <v>0</v>
      </c>
      <c r="H13" s="657">
        <v>0</v>
      </c>
      <c r="I13" s="657">
        <v>18983884.725205</v>
      </c>
      <c r="J13" s="657">
        <v>213910077.81999999</v>
      </c>
      <c r="K13" s="657">
        <v>0</v>
      </c>
      <c r="L13" s="657">
        <v>0</v>
      </c>
      <c r="M13" s="657">
        <v>9093414.1113680005</v>
      </c>
      <c r="N13" s="657">
        <v>56694677.454999998</v>
      </c>
      <c r="O13" s="657">
        <v>0</v>
      </c>
      <c r="P13" s="657">
        <v>0</v>
      </c>
      <c r="Q13" s="657">
        <v>0</v>
      </c>
      <c r="R13" s="657">
        <v>0</v>
      </c>
      <c r="S13" s="658">
        <f t="shared" si="0"/>
        <v>368199571.2979176</v>
      </c>
    </row>
    <row r="14" spans="1:19">
      <c r="A14" s="72">
        <v>7</v>
      </c>
      <c r="B14" s="109" t="s">
        <v>71</v>
      </c>
      <c r="C14" s="657">
        <v>0</v>
      </c>
      <c r="D14" s="657">
        <v>0</v>
      </c>
      <c r="E14" s="657">
        <v>0</v>
      </c>
      <c r="F14" s="657">
        <v>0</v>
      </c>
      <c r="G14" s="657">
        <v>0</v>
      </c>
      <c r="H14" s="657">
        <v>0</v>
      </c>
      <c r="I14" s="657">
        <v>0</v>
      </c>
      <c r="J14" s="657">
        <v>0</v>
      </c>
      <c r="K14" s="657">
        <v>0</v>
      </c>
      <c r="L14" s="657">
        <v>0</v>
      </c>
      <c r="M14" s="657">
        <v>6259967596.2710247</v>
      </c>
      <c r="N14" s="657">
        <v>974683570.477</v>
      </c>
      <c r="O14" s="657">
        <v>0</v>
      </c>
      <c r="P14" s="657">
        <v>0</v>
      </c>
      <c r="Q14" s="657">
        <v>0</v>
      </c>
      <c r="R14" s="657">
        <v>0</v>
      </c>
      <c r="S14" s="658">
        <f t="shared" si="0"/>
        <v>7234651166.7480249</v>
      </c>
    </row>
    <row r="15" spans="1:19">
      <c r="A15" s="72">
        <v>8</v>
      </c>
      <c r="B15" s="109" t="s">
        <v>72</v>
      </c>
      <c r="C15" s="657">
        <v>0</v>
      </c>
      <c r="D15" s="657">
        <v>0</v>
      </c>
      <c r="E15" s="657">
        <v>0</v>
      </c>
      <c r="F15" s="657">
        <v>0</v>
      </c>
      <c r="G15" s="657">
        <v>0</v>
      </c>
      <c r="H15" s="657">
        <v>0</v>
      </c>
      <c r="I15" s="657">
        <v>0</v>
      </c>
      <c r="J15" s="657">
        <v>0</v>
      </c>
      <c r="K15" s="657">
        <v>5487714592.1100025</v>
      </c>
      <c r="L15" s="657">
        <v>103124056.57020999</v>
      </c>
      <c r="M15" s="657">
        <v>0</v>
      </c>
      <c r="N15" s="657">
        <v>0</v>
      </c>
      <c r="O15" s="657">
        <v>0</v>
      </c>
      <c r="P15" s="657">
        <v>0</v>
      </c>
      <c r="Q15" s="657">
        <v>0</v>
      </c>
      <c r="R15" s="657">
        <v>0</v>
      </c>
      <c r="S15" s="658">
        <f t="shared" si="0"/>
        <v>4193128986.5101595</v>
      </c>
    </row>
    <row r="16" spans="1:19">
      <c r="A16" s="72">
        <v>9</v>
      </c>
      <c r="B16" s="109" t="s">
        <v>949</v>
      </c>
      <c r="C16" s="657">
        <v>0</v>
      </c>
      <c r="D16" s="657">
        <v>0</v>
      </c>
      <c r="E16" s="657">
        <v>0</v>
      </c>
      <c r="F16" s="657">
        <v>0</v>
      </c>
      <c r="G16" s="657">
        <v>3510851590.6799994</v>
      </c>
      <c r="H16" s="657">
        <v>13645162.25244</v>
      </c>
      <c r="I16" s="657">
        <v>0</v>
      </c>
      <c r="J16" s="657">
        <v>0</v>
      </c>
      <c r="K16" s="657">
        <v>0</v>
      </c>
      <c r="L16" s="657">
        <v>0</v>
      </c>
      <c r="M16" s="657">
        <v>0</v>
      </c>
      <c r="N16" s="657">
        <v>0</v>
      </c>
      <c r="O16" s="657">
        <v>0</v>
      </c>
      <c r="P16" s="657">
        <v>0</v>
      </c>
      <c r="Q16" s="657">
        <v>0</v>
      </c>
      <c r="R16" s="657">
        <v>0</v>
      </c>
      <c r="S16" s="658">
        <f t="shared" si="0"/>
        <v>1233573863.5263536</v>
      </c>
    </row>
    <row r="17" spans="1:19">
      <c r="A17" s="72">
        <v>10</v>
      </c>
      <c r="B17" s="109" t="s">
        <v>67</v>
      </c>
      <c r="C17" s="657">
        <v>0</v>
      </c>
      <c r="D17" s="657">
        <v>0</v>
      </c>
      <c r="E17" s="657">
        <v>0</v>
      </c>
      <c r="F17" s="657">
        <v>0</v>
      </c>
      <c r="G17" s="657">
        <v>0</v>
      </c>
      <c r="H17" s="657">
        <v>0</v>
      </c>
      <c r="I17" s="657">
        <v>25746327.32</v>
      </c>
      <c r="J17" s="657">
        <v>0</v>
      </c>
      <c r="K17" s="657">
        <v>0</v>
      </c>
      <c r="L17" s="657">
        <v>0</v>
      </c>
      <c r="M17" s="657">
        <v>104241831.30000001</v>
      </c>
      <c r="N17" s="657">
        <v>995350.26</v>
      </c>
      <c r="O17" s="657">
        <v>4249837.0599999996</v>
      </c>
      <c r="P17" s="657">
        <v>142409.071</v>
      </c>
      <c r="Q17" s="657">
        <v>0</v>
      </c>
      <c r="R17" s="657">
        <v>0</v>
      </c>
      <c r="S17" s="658">
        <f t="shared" si="0"/>
        <v>124698714.41650002</v>
      </c>
    </row>
    <row r="18" spans="1:19">
      <c r="A18" s="72">
        <v>11</v>
      </c>
      <c r="B18" s="109" t="s">
        <v>68</v>
      </c>
      <c r="C18" s="657">
        <v>0</v>
      </c>
      <c r="D18" s="657">
        <v>0</v>
      </c>
      <c r="E18" s="657">
        <v>0</v>
      </c>
      <c r="F18" s="657">
        <v>0</v>
      </c>
      <c r="G18" s="657">
        <v>0</v>
      </c>
      <c r="H18" s="657">
        <v>0</v>
      </c>
      <c r="I18" s="657">
        <v>0</v>
      </c>
      <c r="J18" s="657">
        <v>0</v>
      </c>
      <c r="K18" s="657">
        <v>0</v>
      </c>
      <c r="L18" s="657">
        <v>0</v>
      </c>
      <c r="M18" s="657">
        <v>256620385.60999995</v>
      </c>
      <c r="N18" s="657">
        <v>0</v>
      </c>
      <c r="O18" s="657">
        <v>0</v>
      </c>
      <c r="P18" s="657">
        <v>0</v>
      </c>
      <c r="Q18" s="657">
        <v>18555146.533</v>
      </c>
      <c r="R18" s="657">
        <v>0</v>
      </c>
      <c r="S18" s="658">
        <f t="shared" si="0"/>
        <v>303008251.94249994</v>
      </c>
    </row>
    <row r="19" spans="1:19">
      <c r="A19" s="72">
        <v>12</v>
      </c>
      <c r="B19" s="109" t="s">
        <v>69</v>
      </c>
      <c r="C19" s="657">
        <v>0</v>
      </c>
      <c r="D19" s="657">
        <v>0</v>
      </c>
      <c r="E19" s="657">
        <v>0</v>
      </c>
      <c r="F19" s="657">
        <v>0</v>
      </c>
      <c r="G19" s="657">
        <v>0</v>
      </c>
      <c r="H19" s="657">
        <v>0</v>
      </c>
      <c r="I19" s="657">
        <v>0</v>
      </c>
      <c r="J19" s="657">
        <v>0</v>
      </c>
      <c r="K19" s="657">
        <v>0</v>
      </c>
      <c r="L19" s="657">
        <v>0</v>
      </c>
      <c r="M19" s="657">
        <v>0</v>
      </c>
      <c r="N19" s="657">
        <v>0</v>
      </c>
      <c r="O19" s="657">
        <v>0</v>
      </c>
      <c r="P19" s="657">
        <v>0</v>
      </c>
      <c r="Q19" s="657">
        <v>0</v>
      </c>
      <c r="R19" s="657">
        <v>0</v>
      </c>
      <c r="S19" s="658">
        <f t="shared" si="0"/>
        <v>0</v>
      </c>
    </row>
    <row r="20" spans="1:19">
      <c r="A20" s="72">
        <v>13</v>
      </c>
      <c r="B20" s="109" t="s">
        <v>70</v>
      </c>
      <c r="C20" s="657">
        <v>0</v>
      </c>
      <c r="D20" s="657">
        <v>0</v>
      </c>
      <c r="E20" s="657">
        <v>0</v>
      </c>
      <c r="F20" s="657">
        <v>0</v>
      </c>
      <c r="G20" s="657">
        <v>0</v>
      </c>
      <c r="H20" s="657">
        <v>0</v>
      </c>
      <c r="I20" s="657">
        <v>0</v>
      </c>
      <c r="J20" s="657">
        <v>0</v>
      </c>
      <c r="K20" s="657">
        <v>0</v>
      </c>
      <c r="L20" s="657">
        <v>0</v>
      </c>
      <c r="M20" s="657">
        <v>0</v>
      </c>
      <c r="N20" s="657">
        <v>0</v>
      </c>
      <c r="O20" s="657">
        <v>0</v>
      </c>
      <c r="P20" s="657">
        <v>0</v>
      </c>
      <c r="Q20" s="657">
        <v>0</v>
      </c>
      <c r="R20" s="657">
        <v>0</v>
      </c>
      <c r="S20" s="658">
        <f t="shared" si="0"/>
        <v>0</v>
      </c>
    </row>
    <row r="21" spans="1:19">
      <c r="A21" s="72">
        <v>14</v>
      </c>
      <c r="B21" s="109" t="s">
        <v>154</v>
      </c>
      <c r="C21" s="657">
        <v>988985400.49339998</v>
      </c>
      <c r="D21" s="657">
        <v>0</v>
      </c>
      <c r="E21" s="657">
        <v>0</v>
      </c>
      <c r="F21" s="657">
        <v>0</v>
      </c>
      <c r="G21" s="657">
        <v>0</v>
      </c>
      <c r="H21" s="657">
        <v>0</v>
      </c>
      <c r="I21" s="657">
        <v>0</v>
      </c>
      <c r="J21" s="657">
        <v>0</v>
      </c>
      <c r="K21" s="657">
        <v>0</v>
      </c>
      <c r="L21" s="657">
        <v>0</v>
      </c>
      <c r="M21" s="657">
        <v>3286561101.4665761</v>
      </c>
      <c r="N21" s="657">
        <v>50972956.101350002</v>
      </c>
      <c r="O21" s="657">
        <v>0</v>
      </c>
      <c r="P21" s="657">
        <v>0</v>
      </c>
      <c r="Q21" s="657">
        <v>29108544.867899999</v>
      </c>
      <c r="R21" s="657">
        <v>0</v>
      </c>
      <c r="S21" s="658">
        <f t="shared" si="0"/>
        <v>3410305419.7376761</v>
      </c>
    </row>
    <row r="22" spans="1:19" ht="13.5" thickBot="1">
      <c r="A22" s="56"/>
      <c r="B22" s="93" t="s">
        <v>66</v>
      </c>
      <c r="C22" s="659">
        <f>SUM(C8:C21)</f>
        <v>3861592474.7545929</v>
      </c>
      <c r="D22" s="659">
        <f t="shared" ref="D22:S22" si="1">SUM(D8:D21)</f>
        <v>0</v>
      </c>
      <c r="E22" s="659">
        <f t="shared" si="1"/>
        <v>924861492.88579154</v>
      </c>
      <c r="F22" s="659">
        <f t="shared" si="1"/>
        <v>37920949.594999999</v>
      </c>
      <c r="G22" s="659">
        <f t="shared" si="1"/>
        <v>3510851590.6799994</v>
      </c>
      <c r="H22" s="659">
        <f t="shared" si="1"/>
        <v>13645162.25244</v>
      </c>
      <c r="I22" s="659">
        <f t="shared" si="1"/>
        <v>44730212.045204997</v>
      </c>
      <c r="J22" s="659">
        <f t="shared" si="1"/>
        <v>213910077.81999999</v>
      </c>
      <c r="K22" s="659">
        <f t="shared" si="1"/>
        <v>5487714592.1100025</v>
      </c>
      <c r="L22" s="659">
        <f t="shared" si="1"/>
        <v>103124056.57020999</v>
      </c>
      <c r="M22" s="659">
        <f t="shared" si="1"/>
        <v>11774789226.251253</v>
      </c>
      <c r="N22" s="659">
        <f t="shared" si="1"/>
        <v>1083346554.29335</v>
      </c>
      <c r="O22" s="659">
        <f t="shared" si="1"/>
        <v>4249837.0599999996</v>
      </c>
      <c r="P22" s="659">
        <f t="shared" si="1"/>
        <v>142409.071</v>
      </c>
      <c r="Q22" s="659">
        <f t="shared" si="1"/>
        <v>47663691.400899999</v>
      </c>
      <c r="R22" s="659">
        <f t="shared" si="1"/>
        <v>0</v>
      </c>
      <c r="S22" s="660">
        <f t="shared" si="1"/>
        <v>18732462861.708626</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tint="-9.9978637043366805E-2"/>
  </sheetPr>
  <dimension ref="A1:V28"/>
  <sheetViews>
    <sheetView zoomScale="85" zoomScaleNormal="85" workbookViewId="0">
      <pane xSplit="2" ySplit="6" topLeftCell="C7" activePane="bottomRight" state="frozen"/>
      <selection pane="topRight" activeCell="C1" sqref="C1"/>
      <selection pane="bottomLeft" activeCell="A6" sqref="A6"/>
      <selection pane="bottomRight" activeCell="C7" sqref="C7"/>
    </sheetView>
  </sheetViews>
  <sheetFormatPr defaultColWidth="9.28515625" defaultRowHeight="12.75"/>
  <cols>
    <col min="1" max="1" width="10.5703125" style="1" bestFit="1" customWidth="1"/>
    <col min="2" max="2" width="97" style="1" bestFit="1" customWidth="1"/>
    <col min="3" max="3" width="19" style="1" customWidth="1"/>
    <col min="4" max="4" width="19.5703125" style="1" customWidth="1"/>
    <col min="5" max="5" width="31.28515625" style="1" customWidth="1"/>
    <col min="6" max="6" width="29.28515625" style="1" customWidth="1"/>
    <col min="7" max="7" width="28.5703125" style="1" customWidth="1"/>
    <col min="8" max="8" width="26.42578125" style="1" customWidth="1"/>
    <col min="9" max="9" width="23.7109375" style="1" customWidth="1"/>
    <col min="10" max="10" width="21.5703125" style="1" customWidth="1"/>
    <col min="11" max="11" width="15.7109375" style="1" customWidth="1"/>
    <col min="12" max="12" width="13.28515625" style="1" customWidth="1"/>
    <col min="13" max="13" width="20.7109375" style="1" customWidth="1"/>
    <col min="14" max="14" width="19.28515625" style="1" customWidth="1"/>
    <col min="15" max="15" width="18.42578125" style="1" customWidth="1"/>
    <col min="16" max="16" width="19" style="1" customWidth="1"/>
    <col min="17" max="17" width="20.28515625" style="1" customWidth="1"/>
    <col min="18" max="18" width="18" style="1" customWidth="1"/>
    <col min="19" max="19" width="36" style="1" customWidth="1"/>
    <col min="20" max="20" width="19.42578125" style="1" customWidth="1"/>
    <col min="21" max="21" width="19.28515625" style="1" customWidth="1"/>
    <col min="22" max="22" width="20" style="1" customWidth="1"/>
    <col min="23" max="16384" width="9.28515625" style="8"/>
  </cols>
  <sheetData>
    <row r="1" spans="1:22">
      <c r="A1" s="1" t="s">
        <v>108</v>
      </c>
      <c r="B1" s="1" t="str">
        <f>Info!C2</f>
        <v>სს თიბისი ბანკი</v>
      </c>
    </row>
    <row r="2" spans="1:22">
      <c r="A2" s="1" t="s">
        <v>109</v>
      </c>
      <c r="B2" s="314">
        <f>'1. key ratios'!B2</f>
        <v>45016</v>
      </c>
    </row>
    <row r="4" spans="1:22" ht="27.75" thickBot="1">
      <c r="A4" s="1" t="s">
        <v>260</v>
      </c>
      <c r="B4" s="180" t="s">
        <v>295</v>
      </c>
      <c r="V4" s="133" t="s">
        <v>87</v>
      </c>
    </row>
    <row r="5" spans="1:22">
      <c r="A5" s="54"/>
      <c r="B5" s="55"/>
      <c r="C5" s="748" t="s">
        <v>116</v>
      </c>
      <c r="D5" s="749"/>
      <c r="E5" s="749"/>
      <c r="F5" s="749"/>
      <c r="G5" s="749"/>
      <c r="H5" s="749"/>
      <c r="I5" s="749"/>
      <c r="J5" s="749"/>
      <c r="K5" s="749"/>
      <c r="L5" s="750"/>
      <c r="M5" s="748" t="s">
        <v>117</v>
      </c>
      <c r="N5" s="749"/>
      <c r="O5" s="749"/>
      <c r="P5" s="749"/>
      <c r="Q5" s="749"/>
      <c r="R5" s="749"/>
      <c r="S5" s="750"/>
      <c r="T5" s="753" t="s">
        <v>293</v>
      </c>
      <c r="U5" s="753" t="s">
        <v>292</v>
      </c>
      <c r="V5" s="751" t="s">
        <v>118</v>
      </c>
    </row>
    <row r="6" spans="1:22" s="31" customFormat="1" ht="127.5">
      <c r="A6" s="70"/>
      <c r="B6" s="111"/>
      <c r="C6" s="52" t="s">
        <v>119</v>
      </c>
      <c r="D6" s="51" t="s">
        <v>120</v>
      </c>
      <c r="E6" s="49" t="s">
        <v>121</v>
      </c>
      <c r="F6" s="49" t="s">
        <v>287</v>
      </c>
      <c r="G6" s="51" t="s">
        <v>122</v>
      </c>
      <c r="H6" s="51" t="s">
        <v>123</v>
      </c>
      <c r="I6" s="51" t="s">
        <v>124</v>
      </c>
      <c r="J6" s="51" t="s">
        <v>153</v>
      </c>
      <c r="K6" s="51" t="s">
        <v>125</v>
      </c>
      <c r="L6" s="53" t="s">
        <v>126</v>
      </c>
      <c r="M6" s="52" t="s">
        <v>127</v>
      </c>
      <c r="N6" s="51" t="s">
        <v>128</v>
      </c>
      <c r="O6" s="51" t="s">
        <v>129</v>
      </c>
      <c r="P6" s="51" t="s">
        <v>130</v>
      </c>
      <c r="Q6" s="51" t="s">
        <v>131</v>
      </c>
      <c r="R6" s="51" t="s">
        <v>132</v>
      </c>
      <c r="S6" s="53" t="s">
        <v>133</v>
      </c>
      <c r="T6" s="754"/>
      <c r="U6" s="754"/>
      <c r="V6" s="752"/>
    </row>
    <row r="7" spans="1:22">
      <c r="A7" s="92">
        <v>1</v>
      </c>
      <c r="B7" s="109" t="s">
        <v>134</v>
      </c>
      <c r="C7" s="661">
        <v>0</v>
      </c>
      <c r="D7" s="661">
        <v>0</v>
      </c>
      <c r="E7" s="661">
        <v>0</v>
      </c>
      <c r="F7" s="661">
        <v>0</v>
      </c>
      <c r="G7" s="661">
        <v>0</v>
      </c>
      <c r="H7" s="661">
        <v>0</v>
      </c>
      <c r="I7" s="661">
        <v>0</v>
      </c>
      <c r="J7" s="661">
        <v>0</v>
      </c>
      <c r="K7" s="661">
        <v>0</v>
      </c>
      <c r="L7" s="661">
        <v>0</v>
      </c>
      <c r="M7" s="661">
        <v>0</v>
      </c>
      <c r="N7" s="661">
        <v>0</v>
      </c>
      <c r="O7" s="661">
        <v>0</v>
      </c>
      <c r="P7" s="661">
        <v>0</v>
      </c>
      <c r="Q7" s="661">
        <v>0</v>
      </c>
      <c r="R7" s="661">
        <v>0</v>
      </c>
      <c r="S7" s="661">
        <v>0</v>
      </c>
      <c r="T7" s="661">
        <v>0</v>
      </c>
      <c r="U7" s="661">
        <v>0</v>
      </c>
      <c r="V7" s="165">
        <f>SUM(C7:S7)</f>
        <v>0</v>
      </c>
    </row>
    <row r="8" spans="1:22">
      <c r="A8" s="92">
        <v>2</v>
      </c>
      <c r="B8" s="109" t="s">
        <v>135</v>
      </c>
      <c r="C8" s="661">
        <v>0</v>
      </c>
      <c r="D8" s="661">
        <v>0</v>
      </c>
      <c r="E8" s="661">
        <v>0</v>
      </c>
      <c r="F8" s="661">
        <v>0</v>
      </c>
      <c r="G8" s="661">
        <v>0</v>
      </c>
      <c r="H8" s="661">
        <v>0</v>
      </c>
      <c r="I8" s="661">
        <v>0</v>
      </c>
      <c r="J8" s="661">
        <v>0</v>
      </c>
      <c r="K8" s="661">
        <v>0</v>
      </c>
      <c r="L8" s="661">
        <v>0</v>
      </c>
      <c r="M8" s="661">
        <v>0</v>
      </c>
      <c r="N8" s="661">
        <v>0</v>
      </c>
      <c r="O8" s="661">
        <v>0</v>
      </c>
      <c r="P8" s="661">
        <v>0</v>
      </c>
      <c r="Q8" s="661">
        <v>0</v>
      </c>
      <c r="R8" s="661">
        <v>0</v>
      </c>
      <c r="S8" s="661">
        <v>0</v>
      </c>
      <c r="T8" s="661">
        <v>0</v>
      </c>
      <c r="U8" s="661">
        <v>0</v>
      </c>
      <c r="V8" s="165">
        <f t="shared" ref="V8:V20" si="0">SUM(C8:S8)</f>
        <v>0</v>
      </c>
    </row>
    <row r="9" spans="1:22">
      <c r="A9" s="92">
        <v>3</v>
      </c>
      <c r="B9" s="109" t="s">
        <v>136</v>
      </c>
      <c r="C9" s="661">
        <v>0</v>
      </c>
      <c r="D9" s="661">
        <v>0</v>
      </c>
      <c r="E9" s="661">
        <v>0</v>
      </c>
      <c r="F9" s="661">
        <v>0</v>
      </c>
      <c r="G9" s="661">
        <v>0</v>
      </c>
      <c r="H9" s="661">
        <v>0</v>
      </c>
      <c r="I9" s="661">
        <v>0</v>
      </c>
      <c r="J9" s="661">
        <v>0</v>
      </c>
      <c r="K9" s="661">
        <v>0</v>
      </c>
      <c r="L9" s="661">
        <v>0</v>
      </c>
      <c r="M9" s="661">
        <v>0</v>
      </c>
      <c r="N9" s="661">
        <v>0</v>
      </c>
      <c r="O9" s="661">
        <v>0</v>
      </c>
      <c r="P9" s="661">
        <v>0</v>
      </c>
      <c r="Q9" s="661">
        <v>0</v>
      </c>
      <c r="R9" s="661">
        <v>0</v>
      </c>
      <c r="S9" s="661">
        <v>0</v>
      </c>
      <c r="T9" s="661">
        <v>0</v>
      </c>
      <c r="U9" s="661">
        <v>0</v>
      </c>
      <c r="V9" s="165">
        <f>SUM(C9:S9)</f>
        <v>0</v>
      </c>
    </row>
    <row r="10" spans="1:22">
      <c r="A10" s="92">
        <v>4</v>
      </c>
      <c r="B10" s="109" t="s">
        <v>137</v>
      </c>
      <c r="C10" s="661">
        <v>0</v>
      </c>
      <c r="D10" s="661">
        <v>0</v>
      </c>
      <c r="E10" s="661">
        <v>0</v>
      </c>
      <c r="F10" s="661">
        <v>0</v>
      </c>
      <c r="G10" s="661">
        <v>0</v>
      </c>
      <c r="H10" s="661">
        <v>0</v>
      </c>
      <c r="I10" s="661">
        <v>0</v>
      </c>
      <c r="J10" s="661">
        <v>0</v>
      </c>
      <c r="K10" s="661">
        <v>0</v>
      </c>
      <c r="L10" s="661">
        <v>0</v>
      </c>
      <c r="M10" s="661">
        <v>0</v>
      </c>
      <c r="N10" s="661">
        <v>0</v>
      </c>
      <c r="O10" s="661">
        <v>0</v>
      </c>
      <c r="P10" s="661">
        <v>0</v>
      </c>
      <c r="Q10" s="661">
        <v>0</v>
      </c>
      <c r="R10" s="661">
        <v>0</v>
      </c>
      <c r="S10" s="661">
        <v>0</v>
      </c>
      <c r="T10" s="661">
        <v>0</v>
      </c>
      <c r="U10" s="661">
        <v>0</v>
      </c>
      <c r="V10" s="165">
        <f t="shared" si="0"/>
        <v>0</v>
      </c>
    </row>
    <row r="11" spans="1:22">
      <c r="A11" s="92">
        <v>5</v>
      </c>
      <c r="B11" s="109" t="s">
        <v>948</v>
      </c>
      <c r="C11" s="661">
        <v>0</v>
      </c>
      <c r="D11" s="661">
        <v>0</v>
      </c>
      <c r="E11" s="661">
        <v>0</v>
      </c>
      <c r="F11" s="661">
        <v>0</v>
      </c>
      <c r="G11" s="661">
        <v>0</v>
      </c>
      <c r="H11" s="661">
        <v>0</v>
      </c>
      <c r="I11" s="661">
        <v>0</v>
      </c>
      <c r="J11" s="661">
        <v>0</v>
      </c>
      <c r="K11" s="661">
        <v>0</v>
      </c>
      <c r="L11" s="661">
        <v>0</v>
      </c>
      <c r="M11" s="661">
        <v>0</v>
      </c>
      <c r="N11" s="661">
        <v>0</v>
      </c>
      <c r="O11" s="661">
        <v>0</v>
      </c>
      <c r="P11" s="661">
        <v>0</v>
      </c>
      <c r="Q11" s="661">
        <v>0</v>
      </c>
      <c r="R11" s="661">
        <v>0</v>
      </c>
      <c r="S11" s="661">
        <v>0</v>
      </c>
      <c r="T11" s="661">
        <v>0</v>
      </c>
      <c r="U11" s="661">
        <v>0</v>
      </c>
      <c r="V11" s="165">
        <f t="shared" si="0"/>
        <v>0</v>
      </c>
    </row>
    <row r="12" spans="1:22">
      <c r="A12" s="92">
        <v>6</v>
      </c>
      <c r="B12" s="109" t="s">
        <v>138</v>
      </c>
      <c r="C12" s="661">
        <v>0</v>
      </c>
      <c r="D12" s="661">
        <v>5789.09</v>
      </c>
      <c r="E12" s="661">
        <v>0</v>
      </c>
      <c r="F12" s="661">
        <v>0</v>
      </c>
      <c r="G12" s="661">
        <v>0</v>
      </c>
      <c r="H12" s="661">
        <v>0</v>
      </c>
      <c r="I12" s="661">
        <v>0</v>
      </c>
      <c r="J12" s="661">
        <v>0</v>
      </c>
      <c r="K12" s="661">
        <v>0</v>
      </c>
      <c r="L12" s="661">
        <v>0</v>
      </c>
      <c r="M12" s="661">
        <v>0</v>
      </c>
      <c r="N12" s="661">
        <v>0</v>
      </c>
      <c r="O12" s="661">
        <v>0</v>
      </c>
      <c r="P12" s="661">
        <v>0</v>
      </c>
      <c r="Q12" s="661">
        <v>0</v>
      </c>
      <c r="R12" s="661">
        <v>0</v>
      </c>
      <c r="S12" s="661">
        <v>0</v>
      </c>
      <c r="T12" s="661">
        <v>5789.09</v>
      </c>
      <c r="U12" s="661">
        <v>2741842.6</v>
      </c>
      <c r="V12" s="165">
        <f t="shared" si="0"/>
        <v>5789.09</v>
      </c>
    </row>
    <row r="13" spans="1:22">
      <c r="A13" s="92">
        <v>7</v>
      </c>
      <c r="B13" s="109" t="s">
        <v>71</v>
      </c>
      <c r="C13" s="661">
        <v>0</v>
      </c>
      <c r="D13" s="661">
        <v>130907488.77</v>
      </c>
      <c r="E13" s="661">
        <v>0</v>
      </c>
      <c r="F13" s="661">
        <v>0</v>
      </c>
      <c r="G13" s="661">
        <v>0</v>
      </c>
      <c r="H13" s="661">
        <v>0</v>
      </c>
      <c r="I13" s="661">
        <v>0</v>
      </c>
      <c r="J13" s="661">
        <v>0</v>
      </c>
      <c r="K13" s="661">
        <v>0</v>
      </c>
      <c r="L13" s="661">
        <v>0</v>
      </c>
      <c r="M13" s="661">
        <v>19419673.34</v>
      </c>
      <c r="N13" s="661">
        <v>0</v>
      </c>
      <c r="O13" s="661">
        <v>39975407.129999995</v>
      </c>
      <c r="P13" s="661">
        <v>0</v>
      </c>
      <c r="Q13" s="661">
        <v>0</v>
      </c>
      <c r="R13" s="661">
        <v>0</v>
      </c>
      <c r="S13" s="661">
        <v>0</v>
      </c>
      <c r="T13" s="661">
        <v>190302569.24000001</v>
      </c>
      <c r="U13" s="661">
        <v>69600123.247799993</v>
      </c>
      <c r="V13" s="165">
        <f t="shared" si="0"/>
        <v>190302569.23999998</v>
      </c>
    </row>
    <row r="14" spans="1:22">
      <c r="A14" s="92">
        <v>8</v>
      </c>
      <c r="B14" s="109" t="s">
        <v>72</v>
      </c>
      <c r="C14" s="661">
        <v>0</v>
      </c>
      <c r="D14" s="661">
        <v>52902313.57</v>
      </c>
      <c r="E14" s="661">
        <v>0</v>
      </c>
      <c r="F14" s="661">
        <v>0</v>
      </c>
      <c r="G14" s="661">
        <v>0</v>
      </c>
      <c r="H14" s="661">
        <v>0</v>
      </c>
      <c r="I14" s="661">
        <v>0</v>
      </c>
      <c r="J14" s="661">
        <v>0</v>
      </c>
      <c r="K14" s="661">
        <v>0</v>
      </c>
      <c r="L14" s="661">
        <v>0</v>
      </c>
      <c r="M14" s="661">
        <v>1642333.6400000001</v>
      </c>
      <c r="N14" s="661">
        <v>0</v>
      </c>
      <c r="O14" s="661">
        <v>2442060.0699999998</v>
      </c>
      <c r="P14" s="661">
        <v>0</v>
      </c>
      <c r="Q14" s="661">
        <v>0</v>
      </c>
      <c r="R14" s="661">
        <v>0</v>
      </c>
      <c r="S14" s="661">
        <v>0</v>
      </c>
      <c r="T14" s="661">
        <v>56986707.280000001</v>
      </c>
      <c r="U14" s="661">
        <v>8153399.5532</v>
      </c>
      <c r="V14" s="165">
        <f t="shared" si="0"/>
        <v>56986707.280000001</v>
      </c>
    </row>
    <row r="15" spans="1:22">
      <c r="A15" s="92">
        <v>9</v>
      </c>
      <c r="B15" s="109" t="s">
        <v>949</v>
      </c>
      <c r="C15" s="661">
        <v>0</v>
      </c>
      <c r="D15" s="661">
        <v>9032071.2899999991</v>
      </c>
      <c r="E15" s="661">
        <v>0</v>
      </c>
      <c r="F15" s="661">
        <v>0</v>
      </c>
      <c r="G15" s="661">
        <v>0</v>
      </c>
      <c r="H15" s="661">
        <v>0</v>
      </c>
      <c r="I15" s="661">
        <v>0</v>
      </c>
      <c r="J15" s="661">
        <v>0</v>
      </c>
      <c r="K15" s="661">
        <v>0</v>
      </c>
      <c r="L15" s="661">
        <v>0</v>
      </c>
      <c r="M15" s="661">
        <v>25000.44</v>
      </c>
      <c r="N15" s="661">
        <v>0</v>
      </c>
      <c r="O15" s="661">
        <v>45812.57</v>
      </c>
      <c r="P15" s="661">
        <v>0</v>
      </c>
      <c r="Q15" s="661">
        <v>0</v>
      </c>
      <c r="R15" s="661">
        <v>0</v>
      </c>
      <c r="S15" s="661">
        <v>0</v>
      </c>
      <c r="T15" s="661">
        <v>9102884.2999999989</v>
      </c>
      <c r="U15" s="661">
        <v>196956.9093</v>
      </c>
      <c r="V15" s="165">
        <f t="shared" si="0"/>
        <v>9102884.2999999989</v>
      </c>
    </row>
    <row r="16" spans="1:22">
      <c r="A16" s="92">
        <v>10</v>
      </c>
      <c r="B16" s="109" t="s">
        <v>67</v>
      </c>
      <c r="C16" s="661">
        <v>0</v>
      </c>
      <c r="D16" s="661">
        <v>89879.330000000016</v>
      </c>
      <c r="E16" s="661">
        <v>0</v>
      </c>
      <c r="F16" s="661">
        <v>0</v>
      </c>
      <c r="G16" s="661">
        <v>0</v>
      </c>
      <c r="H16" s="661">
        <v>0</v>
      </c>
      <c r="I16" s="661">
        <v>0</v>
      </c>
      <c r="J16" s="661">
        <v>0</v>
      </c>
      <c r="K16" s="661">
        <v>0</v>
      </c>
      <c r="L16" s="661">
        <v>0</v>
      </c>
      <c r="M16" s="661">
        <v>107596.14000000001</v>
      </c>
      <c r="N16" s="661">
        <v>0</v>
      </c>
      <c r="O16" s="661">
        <v>195004.27</v>
      </c>
      <c r="P16" s="661">
        <v>0</v>
      </c>
      <c r="Q16" s="661">
        <v>0</v>
      </c>
      <c r="R16" s="661">
        <v>0</v>
      </c>
      <c r="S16" s="661">
        <v>0</v>
      </c>
      <c r="T16" s="661">
        <v>392479.74000000005</v>
      </c>
      <c r="U16" s="661">
        <v>460718.08120000002</v>
      </c>
      <c r="V16" s="165">
        <f t="shared" si="0"/>
        <v>392479.74</v>
      </c>
    </row>
    <row r="17" spans="1:22">
      <c r="A17" s="92">
        <v>11</v>
      </c>
      <c r="B17" s="109" t="s">
        <v>68</v>
      </c>
      <c r="C17" s="661">
        <v>0</v>
      </c>
      <c r="D17" s="661">
        <v>48023988.019999996</v>
      </c>
      <c r="E17" s="661">
        <v>0</v>
      </c>
      <c r="F17" s="661">
        <v>0</v>
      </c>
      <c r="G17" s="661">
        <v>0</v>
      </c>
      <c r="H17" s="661">
        <v>0</v>
      </c>
      <c r="I17" s="661">
        <v>0</v>
      </c>
      <c r="J17" s="661">
        <v>0</v>
      </c>
      <c r="K17" s="661">
        <v>0</v>
      </c>
      <c r="L17" s="661">
        <v>0</v>
      </c>
      <c r="M17" s="661">
        <v>0</v>
      </c>
      <c r="N17" s="661">
        <v>0</v>
      </c>
      <c r="O17" s="661">
        <v>0</v>
      </c>
      <c r="P17" s="661">
        <v>0</v>
      </c>
      <c r="Q17" s="661">
        <v>0</v>
      </c>
      <c r="R17" s="661">
        <v>0</v>
      </c>
      <c r="S17" s="661">
        <v>0</v>
      </c>
      <c r="T17" s="661">
        <v>48023988.019999996</v>
      </c>
      <c r="U17" s="661">
        <v>0</v>
      </c>
      <c r="V17" s="165">
        <f t="shared" si="0"/>
        <v>48023988.019999996</v>
      </c>
    </row>
    <row r="18" spans="1:22">
      <c r="A18" s="92">
        <v>12</v>
      </c>
      <c r="B18" s="109" t="s">
        <v>69</v>
      </c>
      <c r="C18" s="661">
        <v>0</v>
      </c>
      <c r="D18" s="661">
        <v>0</v>
      </c>
      <c r="E18" s="661">
        <v>0</v>
      </c>
      <c r="F18" s="661">
        <v>0</v>
      </c>
      <c r="G18" s="661">
        <v>0</v>
      </c>
      <c r="H18" s="661">
        <v>0</v>
      </c>
      <c r="I18" s="661">
        <v>0</v>
      </c>
      <c r="J18" s="661">
        <v>0</v>
      </c>
      <c r="K18" s="661">
        <v>0</v>
      </c>
      <c r="L18" s="661">
        <v>0</v>
      </c>
      <c r="M18" s="661">
        <v>0</v>
      </c>
      <c r="N18" s="661">
        <v>0</v>
      </c>
      <c r="O18" s="661">
        <v>0</v>
      </c>
      <c r="P18" s="661">
        <v>0</v>
      </c>
      <c r="Q18" s="661">
        <v>0</v>
      </c>
      <c r="R18" s="661">
        <v>0</v>
      </c>
      <c r="S18" s="661">
        <v>0</v>
      </c>
      <c r="T18" s="661">
        <v>0</v>
      </c>
      <c r="U18" s="661">
        <v>0</v>
      </c>
      <c r="V18" s="165">
        <f t="shared" si="0"/>
        <v>0</v>
      </c>
    </row>
    <row r="19" spans="1:22">
      <c r="A19" s="92">
        <v>13</v>
      </c>
      <c r="B19" s="109" t="s">
        <v>70</v>
      </c>
      <c r="C19" s="661">
        <v>0</v>
      </c>
      <c r="D19" s="661">
        <v>0</v>
      </c>
      <c r="E19" s="661">
        <v>0</v>
      </c>
      <c r="F19" s="661">
        <v>0</v>
      </c>
      <c r="G19" s="661">
        <v>0</v>
      </c>
      <c r="H19" s="661">
        <v>0</v>
      </c>
      <c r="I19" s="661">
        <v>0</v>
      </c>
      <c r="J19" s="661">
        <v>0</v>
      </c>
      <c r="K19" s="661">
        <v>0</v>
      </c>
      <c r="L19" s="661">
        <v>0</v>
      </c>
      <c r="M19" s="661">
        <v>0</v>
      </c>
      <c r="N19" s="661">
        <v>0</v>
      </c>
      <c r="O19" s="661">
        <v>0</v>
      </c>
      <c r="P19" s="661">
        <v>0</v>
      </c>
      <c r="Q19" s="661">
        <v>0</v>
      </c>
      <c r="R19" s="661">
        <v>0</v>
      </c>
      <c r="S19" s="661">
        <v>0</v>
      </c>
      <c r="T19" s="661">
        <v>0</v>
      </c>
      <c r="U19" s="661">
        <v>0</v>
      </c>
      <c r="V19" s="165">
        <f t="shared" si="0"/>
        <v>0</v>
      </c>
    </row>
    <row r="20" spans="1:22">
      <c r="A20" s="92">
        <v>14</v>
      </c>
      <c r="B20" s="109" t="s">
        <v>154</v>
      </c>
      <c r="C20" s="661">
        <v>0</v>
      </c>
      <c r="D20" s="661">
        <v>250529683.32000002</v>
      </c>
      <c r="E20" s="661">
        <v>0</v>
      </c>
      <c r="F20" s="661">
        <v>0</v>
      </c>
      <c r="G20" s="661">
        <v>0</v>
      </c>
      <c r="H20" s="661">
        <v>0</v>
      </c>
      <c r="I20" s="661">
        <v>0</v>
      </c>
      <c r="J20" s="661">
        <v>0</v>
      </c>
      <c r="K20" s="661">
        <v>0</v>
      </c>
      <c r="L20" s="661">
        <v>0</v>
      </c>
      <c r="M20" s="661">
        <v>25728222.16</v>
      </c>
      <c r="N20" s="661">
        <v>0</v>
      </c>
      <c r="O20" s="661">
        <v>5422669.6200000001</v>
      </c>
      <c r="P20" s="661">
        <v>0</v>
      </c>
      <c r="Q20" s="661">
        <v>0</v>
      </c>
      <c r="R20" s="661">
        <v>0</v>
      </c>
      <c r="S20" s="661">
        <v>0</v>
      </c>
      <c r="T20" s="661">
        <v>281680575.10000002</v>
      </c>
      <c r="U20" s="661">
        <v>6962531.2199999997</v>
      </c>
      <c r="V20" s="165">
        <f t="shared" si="0"/>
        <v>281680575.10000002</v>
      </c>
    </row>
    <row r="21" spans="1:22" ht="13.5" thickBot="1">
      <c r="A21" s="56"/>
      <c r="B21" s="57" t="s">
        <v>66</v>
      </c>
      <c r="C21" s="166">
        <f>SUM(C7:C20)</f>
        <v>0</v>
      </c>
      <c r="D21" s="164">
        <f t="shared" ref="D21:V21" si="1">SUM(D7:D20)</f>
        <v>491491213.38999999</v>
      </c>
      <c r="E21" s="164">
        <f t="shared" si="1"/>
        <v>0</v>
      </c>
      <c r="F21" s="164">
        <f t="shared" si="1"/>
        <v>0</v>
      </c>
      <c r="G21" s="164">
        <f t="shared" si="1"/>
        <v>0</v>
      </c>
      <c r="H21" s="164">
        <f t="shared" si="1"/>
        <v>0</v>
      </c>
      <c r="I21" s="164">
        <f t="shared" si="1"/>
        <v>0</v>
      </c>
      <c r="J21" s="164">
        <f t="shared" si="1"/>
        <v>0</v>
      </c>
      <c r="K21" s="164">
        <f t="shared" si="1"/>
        <v>0</v>
      </c>
      <c r="L21" s="167">
        <f t="shared" si="1"/>
        <v>0</v>
      </c>
      <c r="M21" s="166">
        <f t="shared" si="1"/>
        <v>46922825.719999999</v>
      </c>
      <c r="N21" s="164">
        <f t="shared" si="1"/>
        <v>0</v>
      </c>
      <c r="O21" s="164">
        <f t="shared" si="1"/>
        <v>48080953.659999996</v>
      </c>
      <c r="P21" s="164">
        <f t="shared" si="1"/>
        <v>0</v>
      </c>
      <c r="Q21" s="164">
        <f t="shared" si="1"/>
        <v>0</v>
      </c>
      <c r="R21" s="164">
        <f t="shared" si="1"/>
        <v>0</v>
      </c>
      <c r="S21" s="167">
        <f t="shared" si="1"/>
        <v>0</v>
      </c>
      <c r="T21" s="167">
        <f>SUM(T7:T20)</f>
        <v>586494992.76999998</v>
      </c>
      <c r="U21" s="167">
        <f t="shared" si="1"/>
        <v>88115571.611499995</v>
      </c>
      <c r="V21" s="168">
        <f t="shared" si="1"/>
        <v>586494992.76999998</v>
      </c>
    </row>
    <row r="24" spans="1:22">
      <c r="C24" s="34"/>
      <c r="D24" s="34"/>
      <c r="E24" s="34"/>
    </row>
    <row r="25" spans="1:22">
      <c r="A25" s="30"/>
      <c r="B25" s="30"/>
      <c r="D25" s="34"/>
      <c r="E25" s="34"/>
    </row>
    <row r="26" spans="1:22">
      <c r="A26" s="30"/>
      <c r="B26" s="50"/>
      <c r="D26" s="34"/>
      <c r="E26" s="34"/>
    </row>
    <row r="27" spans="1:22">
      <c r="A27" s="30"/>
      <c r="B27" s="30"/>
      <c r="D27" s="34"/>
      <c r="E27" s="34"/>
    </row>
    <row r="28" spans="1:22">
      <c r="A28" s="30"/>
      <c r="B28" s="50"/>
      <c r="D28" s="34"/>
      <c r="E28" s="34"/>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tint="-9.9978637043366805E-2"/>
  </sheetPr>
  <dimension ref="A1:I28"/>
  <sheetViews>
    <sheetView zoomScale="85" zoomScaleNormal="85" workbookViewId="0">
      <pane xSplit="1" ySplit="7" topLeftCell="B8" activePane="bottomRight" state="frozen"/>
      <selection activeCell="L18" sqref="L18"/>
      <selection pane="topRight" activeCell="L18" sqref="L18"/>
      <selection pane="bottomLeft" activeCell="L18" sqref="L18"/>
      <selection pane="bottomRight" activeCell="B8" sqref="B8"/>
    </sheetView>
  </sheetViews>
  <sheetFormatPr defaultColWidth="9.28515625" defaultRowHeight="12.75"/>
  <cols>
    <col min="1" max="1" width="10.5703125" style="1" bestFit="1" customWidth="1"/>
    <col min="2" max="2" width="101.7109375" style="1" customWidth="1"/>
    <col min="3" max="3" width="13.7109375" style="1" customWidth="1"/>
    <col min="4" max="4" width="14.7109375" style="1" bestFit="1" customWidth="1"/>
    <col min="5" max="5" width="17.7109375" style="1" customWidth="1"/>
    <col min="6" max="6" width="15.7109375" style="1" customWidth="1"/>
    <col min="7" max="7" width="17.42578125" style="1" customWidth="1"/>
    <col min="8" max="8" width="15.28515625" style="1" customWidth="1"/>
    <col min="9" max="16384" width="9.28515625" style="8"/>
  </cols>
  <sheetData>
    <row r="1" spans="1:9">
      <c r="A1" s="1" t="s">
        <v>108</v>
      </c>
      <c r="B1" s="1" t="str">
        <f>Info!C2</f>
        <v>სს თიბისი ბანკი</v>
      </c>
    </row>
    <row r="2" spans="1:9">
      <c r="A2" s="1" t="s">
        <v>109</v>
      </c>
      <c r="B2" s="314">
        <f>'1. key ratios'!B2</f>
        <v>45016</v>
      </c>
    </row>
    <row r="4" spans="1:9" ht="13.5" thickBot="1">
      <c r="A4" s="1" t="s">
        <v>261</v>
      </c>
      <c r="B4" s="23" t="s">
        <v>296</v>
      </c>
    </row>
    <row r="5" spans="1:9">
      <c r="A5" s="54"/>
      <c r="B5" s="90"/>
      <c r="C5" s="94" t="s">
        <v>0</v>
      </c>
      <c r="D5" s="94" t="s">
        <v>1</v>
      </c>
      <c r="E5" s="94" t="s">
        <v>2</v>
      </c>
      <c r="F5" s="94" t="s">
        <v>3</v>
      </c>
      <c r="G5" s="177" t="s">
        <v>4</v>
      </c>
      <c r="H5" s="95" t="s">
        <v>5</v>
      </c>
      <c r="I5" s="18"/>
    </row>
    <row r="6" spans="1:9" ht="15" customHeight="1">
      <c r="A6" s="89"/>
      <c r="B6" s="16"/>
      <c r="C6" s="746" t="s">
        <v>288</v>
      </c>
      <c r="D6" s="757" t="s">
        <v>309</v>
      </c>
      <c r="E6" s="758"/>
      <c r="F6" s="746" t="s">
        <v>315</v>
      </c>
      <c r="G6" s="746" t="s">
        <v>316</v>
      </c>
      <c r="H6" s="755" t="s">
        <v>290</v>
      </c>
      <c r="I6" s="18"/>
    </row>
    <row r="7" spans="1:9" ht="63.75">
      <c r="A7" s="89"/>
      <c r="B7" s="16"/>
      <c r="C7" s="747"/>
      <c r="D7" s="178" t="s">
        <v>291</v>
      </c>
      <c r="E7" s="178" t="s">
        <v>289</v>
      </c>
      <c r="F7" s="747"/>
      <c r="G7" s="747"/>
      <c r="H7" s="756"/>
      <c r="I7" s="18"/>
    </row>
    <row r="8" spans="1:9">
      <c r="A8" s="46">
        <v>1</v>
      </c>
      <c r="B8" s="109" t="s">
        <v>134</v>
      </c>
      <c r="C8" s="689">
        <v>3637469203.7483397</v>
      </c>
      <c r="D8" s="689">
        <v>0</v>
      </c>
      <c r="E8" s="689">
        <v>0</v>
      </c>
      <c r="F8" s="689">
        <v>1864896887.5294952</v>
      </c>
      <c r="G8" s="689">
        <v>1864896887.5294952</v>
      </c>
      <c r="H8" s="181">
        <f>G8/(C8+E8)</f>
        <v>0.51269077016727893</v>
      </c>
    </row>
    <row r="9" spans="1:9" ht="15" customHeight="1">
      <c r="A9" s="46">
        <v>2</v>
      </c>
      <c r="B9" s="109" t="s">
        <v>135</v>
      </c>
      <c r="C9" s="689">
        <v>0</v>
      </c>
      <c r="D9" s="689">
        <v>0</v>
      </c>
      <c r="E9" s="689">
        <v>0</v>
      </c>
      <c r="F9" s="689">
        <v>0</v>
      </c>
      <c r="G9" s="689">
        <v>0</v>
      </c>
      <c r="H9" s="181"/>
    </row>
    <row r="10" spans="1:9">
      <c r="A10" s="46">
        <v>3</v>
      </c>
      <c r="B10" s="109" t="s">
        <v>136</v>
      </c>
      <c r="C10" s="689">
        <v>407983793.39999998</v>
      </c>
      <c r="D10" s="689">
        <v>0</v>
      </c>
      <c r="E10" s="689">
        <v>0</v>
      </c>
      <c r="F10" s="689">
        <v>0</v>
      </c>
      <c r="G10" s="689">
        <v>0</v>
      </c>
      <c r="H10" s="181">
        <f t="shared" ref="H10:H21" si="0">G10/(C10+E10)</f>
        <v>0</v>
      </c>
    </row>
    <row r="11" spans="1:9">
      <c r="A11" s="46">
        <v>4</v>
      </c>
      <c r="B11" s="109" t="s">
        <v>137</v>
      </c>
      <c r="C11" s="689">
        <v>718418924.79119301</v>
      </c>
      <c r="D11" s="689">
        <v>0</v>
      </c>
      <c r="E11" s="689">
        <v>0</v>
      </c>
      <c r="F11" s="689">
        <v>0</v>
      </c>
      <c r="G11" s="689">
        <v>0</v>
      </c>
      <c r="H11" s="181">
        <f t="shared" si="0"/>
        <v>0</v>
      </c>
    </row>
    <row r="12" spans="1:9">
      <c r="A12" s="46">
        <v>5</v>
      </c>
      <c r="B12" s="109" t="s">
        <v>948</v>
      </c>
      <c r="C12" s="689">
        <v>0</v>
      </c>
      <c r="D12" s="689">
        <v>0</v>
      </c>
      <c r="E12" s="689">
        <v>0</v>
      </c>
      <c r="F12" s="689">
        <v>0</v>
      </c>
      <c r="G12" s="689">
        <v>0</v>
      </c>
      <c r="H12" s="181"/>
    </row>
    <row r="13" spans="1:9">
      <c r="A13" s="46">
        <v>6</v>
      </c>
      <c r="B13" s="109" t="s">
        <v>138</v>
      </c>
      <c r="C13" s="689">
        <v>919978841.53630853</v>
      </c>
      <c r="D13" s="689">
        <v>616217446.74000001</v>
      </c>
      <c r="E13" s="689">
        <v>308525704.87</v>
      </c>
      <c r="F13" s="689">
        <v>368199571.2979176</v>
      </c>
      <c r="G13" s="689">
        <v>365451939.60791767</v>
      </c>
      <c r="H13" s="181">
        <f t="shared" si="0"/>
        <v>0.29747707542227536</v>
      </c>
    </row>
    <row r="14" spans="1:9">
      <c r="A14" s="46">
        <v>7</v>
      </c>
      <c r="B14" s="109" t="s">
        <v>71</v>
      </c>
      <c r="C14" s="689">
        <v>6259967596.2710247</v>
      </c>
      <c r="D14" s="689">
        <v>2157221279.6721001</v>
      </c>
      <c r="E14" s="689">
        <v>974683570.477</v>
      </c>
      <c r="F14" s="689">
        <v>7234651166.7480249</v>
      </c>
      <c r="G14" s="689">
        <v>6974748474.2602253</v>
      </c>
      <c r="H14" s="181">
        <f>G14/(C14+E14)</f>
        <v>0.96407529727454355</v>
      </c>
    </row>
    <row r="15" spans="1:9">
      <c r="A15" s="46">
        <v>8</v>
      </c>
      <c r="B15" s="109" t="s">
        <v>72</v>
      </c>
      <c r="C15" s="689">
        <v>5487714592.1100025</v>
      </c>
      <c r="D15" s="689">
        <v>344738701.94580001</v>
      </c>
      <c r="E15" s="689">
        <v>103124056.57020999</v>
      </c>
      <c r="F15" s="689">
        <v>4193128986.5101595</v>
      </c>
      <c r="G15" s="689">
        <v>4127988879.676959</v>
      </c>
      <c r="H15" s="181">
        <f t="shared" si="0"/>
        <v>0.73834877718236824</v>
      </c>
    </row>
    <row r="16" spans="1:9">
      <c r="A16" s="46">
        <v>9</v>
      </c>
      <c r="B16" s="109" t="s">
        <v>949</v>
      </c>
      <c r="C16" s="689">
        <v>3510851590.6799994</v>
      </c>
      <c r="D16" s="689">
        <v>37935507.691299997</v>
      </c>
      <c r="E16" s="689">
        <v>13645162.25244</v>
      </c>
      <c r="F16" s="689">
        <v>1233573863.5263536</v>
      </c>
      <c r="G16" s="689">
        <v>1224274022.3170538</v>
      </c>
      <c r="H16" s="181">
        <f t="shared" si="0"/>
        <v>0.34736137047039062</v>
      </c>
    </row>
    <row r="17" spans="1:8">
      <c r="A17" s="46">
        <v>10</v>
      </c>
      <c r="B17" s="109" t="s">
        <v>67</v>
      </c>
      <c r="C17" s="689">
        <v>134237995.68000001</v>
      </c>
      <c r="D17" s="689">
        <v>3243755.1919999998</v>
      </c>
      <c r="E17" s="689">
        <v>1137759.331</v>
      </c>
      <c r="F17" s="689">
        <v>124698714.41650002</v>
      </c>
      <c r="G17" s="689">
        <v>123845516.59530002</v>
      </c>
      <c r="H17" s="181">
        <f t="shared" si="0"/>
        <v>0.91482789207888005</v>
      </c>
    </row>
    <row r="18" spans="1:8">
      <c r="A18" s="46">
        <v>11</v>
      </c>
      <c r="B18" s="109" t="s">
        <v>68</v>
      </c>
      <c r="C18" s="689">
        <v>275175532.14299995</v>
      </c>
      <c r="D18" s="689">
        <v>0</v>
      </c>
      <c r="E18" s="689">
        <v>0</v>
      </c>
      <c r="F18" s="689">
        <v>303008251.94249994</v>
      </c>
      <c r="G18" s="689">
        <v>254984263.92249995</v>
      </c>
      <c r="H18" s="181">
        <f t="shared" si="0"/>
        <v>0.92662404224948591</v>
      </c>
    </row>
    <row r="19" spans="1:8">
      <c r="A19" s="46">
        <v>12</v>
      </c>
      <c r="B19" s="109" t="s">
        <v>69</v>
      </c>
      <c r="C19" s="689">
        <v>0</v>
      </c>
      <c r="D19" s="689">
        <v>0</v>
      </c>
      <c r="E19" s="689">
        <v>0</v>
      </c>
      <c r="F19" s="689">
        <v>0</v>
      </c>
      <c r="G19" s="689">
        <v>0</v>
      </c>
      <c r="H19" s="181"/>
    </row>
    <row r="20" spans="1:8">
      <c r="A20" s="46">
        <v>13</v>
      </c>
      <c r="B20" s="109" t="s">
        <v>70</v>
      </c>
      <c r="C20" s="689">
        <v>0</v>
      </c>
      <c r="D20" s="689">
        <v>0</v>
      </c>
      <c r="E20" s="689">
        <v>0</v>
      </c>
      <c r="F20" s="689">
        <v>0</v>
      </c>
      <c r="G20" s="689">
        <v>0</v>
      </c>
      <c r="H20" s="181"/>
    </row>
    <row r="21" spans="1:8">
      <c r="A21" s="46">
        <v>14</v>
      </c>
      <c r="B21" s="109" t="s">
        <v>154</v>
      </c>
      <c r="C21" s="689">
        <v>4304655046.8278761</v>
      </c>
      <c r="D21" s="689">
        <v>181193982.6688</v>
      </c>
      <c r="E21" s="689">
        <v>50972956.101350002</v>
      </c>
      <c r="F21" s="689">
        <v>3410305419.7376761</v>
      </c>
      <c r="G21" s="689">
        <v>3121662313.4176764</v>
      </c>
      <c r="H21" s="181">
        <f t="shared" si="0"/>
        <v>0.71669626316074542</v>
      </c>
    </row>
    <row r="22" spans="1:8" ht="13.5" thickBot="1">
      <c r="A22" s="91"/>
      <c r="B22" s="96" t="s">
        <v>66</v>
      </c>
      <c r="C22" s="164">
        <f>SUM(C8:C21)</f>
        <v>25656453117.187748</v>
      </c>
      <c r="D22" s="164">
        <f>SUM(D8:D21)</f>
        <v>3340550673.9099994</v>
      </c>
      <c r="E22" s="164">
        <f>SUM(E8:E21)</f>
        <v>1452089209.6020002</v>
      </c>
      <c r="F22" s="164">
        <f>SUM(F8:F21)</f>
        <v>18732462861.708626</v>
      </c>
      <c r="G22" s="164">
        <f>SUM(G8:G21)</f>
        <v>18057852297.327129</v>
      </c>
      <c r="H22" s="182">
        <f>G22/(C22+E22)</f>
        <v>0.66613143855697599</v>
      </c>
    </row>
    <row r="28" spans="1:8" ht="10.5" customHeight="1"/>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9.9978637043366805E-2"/>
  </sheetPr>
  <dimension ref="A1:K28"/>
  <sheetViews>
    <sheetView zoomScale="85" zoomScaleNormal="85" workbookViewId="0">
      <pane xSplit="2" ySplit="6" topLeftCell="C7" activePane="bottomRight" state="frozen"/>
      <selection pane="topRight" activeCell="C1" sqref="C1"/>
      <selection pane="bottomLeft" activeCell="A6" sqref="A6"/>
      <selection pane="bottomRight" activeCell="C7" sqref="C7"/>
    </sheetView>
  </sheetViews>
  <sheetFormatPr defaultColWidth="9.28515625" defaultRowHeight="12.75"/>
  <cols>
    <col min="1" max="1" width="10.5703125" style="1" bestFit="1" customWidth="1"/>
    <col min="2" max="2" width="104.28515625" style="1" customWidth="1"/>
    <col min="3" max="5" width="13.7109375" style="1" bestFit="1" customWidth="1"/>
    <col min="6" max="11" width="12.7109375" style="1" customWidth="1"/>
    <col min="12" max="16384" width="9.28515625" style="1"/>
  </cols>
  <sheetData>
    <row r="1" spans="1:11">
      <c r="A1" s="1" t="s">
        <v>108</v>
      </c>
      <c r="B1" s="1" t="str">
        <f>Info!C2</f>
        <v>სს თიბისი ბანკი</v>
      </c>
    </row>
    <row r="2" spans="1:11">
      <c r="A2" s="1" t="s">
        <v>109</v>
      </c>
      <c r="B2" s="314">
        <f>'1. key ratios'!B2</f>
        <v>45016</v>
      </c>
    </row>
    <row r="4" spans="1:11" ht="13.5" thickBot="1">
      <c r="A4" s="1" t="s">
        <v>352</v>
      </c>
      <c r="B4" s="23" t="s">
        <v>351</v>
      </c>
    </row>
    <row r="5" spans="1:11" ht="30" customHeight="1">
      <c r="A5" s="762"/>
      <c r="B5" s="763"/>
      <c r="C5" s="764" t="s">
        <v>384</v>
      </c>
      <c r="D5" s="764"/>
      <c r="E5" s="764"/>
      <c r="F5" s="764" t="s">
        <v>385</v>
      </c>
      <c r="G5" s="764"/>
      <c r="H5" s="764"/>
      <c r="I5" s="764" t="s">
        <v>386</v>
      </c>
      <c r="J5" s="764"/>
      <c r="K5" s="765"/>
    </row>
    <row r="6" spans="1:11">
      <c r="A6" s="202"/>
      <c r="B6" s="203"/>
      <c r="C6" s="204" t="s">
        <v>26</v>
      </c>
      <c r="D6" s="204" t="s">
        <v>90</v>
      </c>
      <c r="E6" s="204" t="s">
        <v>66</v>
      </c>
      <c r="F6" s="204" t="s">
        <v>26</v>
      </c>
      <c r="G6" s="204" t="s">
        <v>90</v>
      </c>
      <c r="H6" s="204" t="s">
        <v>66</v>
      </c>
      <c r="I6" s="204" t="s">
        <v>26</v>
      </c>
      <c r="J6" s="204" t="s">
        <v>90</v>
      </c>
      <c r="K6" s="206" t="s">
        <v>66</v>
      </c>
    </row>
    <row r="7" spans="1:11">
      <c r="A7" s="207" t="s">
        <v>322</v>
      </c>
      <c r="B7" s="201"/>
      <c r="C7" s="201"/>
      <c r="D7" s="201"/>
      <c r="E7" s="201"/>
      <c r="F7" s="201"/>
      <c r="G7" s="201"/>
      <c r="H7" s="201"/>
      <c r="I7" s="201"/>
      <c r="J7" s="201"/>
      <c r="K7" s="208"/>
    </row>
    <row r="8" spans="1:11">
      <c r="A8" s="200">
        <v>1</v>
      </c>
      <c r="B8" s="188" t="s">
        <v>322</v>
      </c>
      <c r="C8" s="693"/>
      <c r="D8" s="693"/>
      <c r="E8" s="693"/>
      <c r="F8" s="341">
        <v>3241826003.5626249</v>
      </c>
      <c r="G8" s="341">
        <v>4107754735.7126799</v>
      </c>
      <c r="H8" s="341">
        <v>7349580739.2753048</v>
      </c>
      <c r="I8" s="341">
        <v>3224667329.1172018</v>
      </c>
      <c r="J8" s="341">
        <v>2805097849.9847064</v>
      </c>
      <c r="K8" s="341">
        <v>6029765179.1019077</v>
      </c>
    </row>
    <row r="9" spans="1:11">
      <c r="A9" s="207" t="s">
        <v>323</v>
      </c>
      <c r="B9" s="201"/>
      <c r="C9" s="694"/>
      <c r="D9" s="694"/>
      <c r="E9" s="694"/>
      <c r="F9" s="694"/>
      <c r="G9" s="694"/>
      <c r="H9" s="694"/>
      <c r="I9" s="694"/>
      <c r="J9" s="694"/>
      <c r="K9" s="695"/>
    </row>
    <row r="10" spans="1:11">
      <c r="A10" s="209">
        <v>2</v>
      </c>
      <c r="B10" s="189" t="s">
        <v>324</v>
      </c>
      <c r="C10" s="341">
        <v>2216173683.0451059</v>
      </c>
      <c r="D10" s="341">
        <v>6409725889.1170874</v>
      </c>
      <c r="E10" s="341">
        <v>8625899572.1621933</v>
      </c>
      <c r="F10" s="341">
        <v>328617282.44909513</v>
      </c>
      <c r="G10" s="341">
        <v>1341207614.2592494</v>
      </c>
      <c r="H10" s="341">
        <v>1669824896.7083445</v>
      </c>
      <c r="I10" s="341">
        <v>1655379133.5796154</v>
      </c>
      <c r="J10" s="341">
        <v>1488940257.6559391</v>
      </c>
      <c r="K10" s="341">
        <v>3144319391.2355547</v>
      </c>
    </row>
    <row r="11" spans="1:11">
      <c r="A11" s="209">
        <v>3</v>
      </c>
      <c r="B11" s="189" t="s">
        <v>325</v>
      </c>
      <c r="C11" s="341">
        <v>6345651165.1373558</v>
      </c>
      <c r="D11" s="341">
        <v>5369857640.4561071</v>
      </c>
      <c r="E11" s="341">
        <v>11715508805.593464</v>
      </c>
      <c r="F11" s="341">
        <v>1830611193.7501421</v>
      </c>
      <c r="G11" s="341">
        <v>1372774887.7278874</v>
      </c>
      <c r="H11" s="341">
        <v>3203386081.4780293</v>
      </c>
      <c r="I11" s="341">
        <v>41217806.372692585</v>
      </c>
      <c r="J11" s="341">
        <v>72710835.117135763</v>
      </c>
      <c r="K11" s="341">
        <v>113928641.48982835</v>
      </c>
    </row>
    <row r="12" spans="1:11">
      <c r="A12" s="209">
        <v>4</v>
      </c>
      <c r="B12" s="189" t="s">
        <v>326</v>
      </c>
      <c r="C12" s="341">
        <v>822883000</v>
      </c>
      <c r="D12" s="341">
        <v>4371809.5118436664</v>
      </c>
      <c r="E12" s="341">
        <v>827254809.51184368</v>
      </c>
      <c r="F12" s="341">
        <v>0</v>
      </c>
      <c r="G12" s="341">
        <v>0</v>
      </c>
      <c r="H12" s="341">
        <v>0</v>
      </c>
      <c r="I12" s="341">
        <v>0</v>
      </c>
      <c r="J12" s="341">
        <v>0</v>
      </c>
      <c r="K12" s="341">
        <v>0</v>
      </c>
    </row>
    <row r="13" spans="1:11">
      <c r="A13" s="209">
        <v>5</v>
      </c>
      <c r="B13" s="189" t="s">
        <v>327</v>
      </c>
      <c r="C13" s="341">
        <v>1802765566.328867</v>
      </c>
      <c r="D13" s="341">
        <v>5266791821.3539524</v>
      </c>
      <c r="E13" s="341">
        <v>7069557387.6828194</v>
      </c>
      <c r="F13" s="341">
        <v>252018745.72611085</v>
      </c>
      <c r="G13" s="341">
        <v>3135920138.6283488</v>
      </c>
      <c r="H13" s="341">
        <v>3387938884.3544598</v>
      </c>
      <c r="I13" s="341">
        <v>137075163.66469166</v>
      </c>
      <c r="J13" s="341">
        <v>3004739981.6143656</v>
      </c>
      <c r="K13" s="341">
        <v>3141815145.279057</v>
      </c>
    </row>
    <row r="14" spans="1:11">
      <c r="A14" s="209">
        <v>6</v>
      </c>
      <c r="B14" s="189" t="s">
        <v>342</v>
      </c>
      <c r="C14" s="341">
        <v>0</v>
      </c>
      <c r="D14" s="341">
        <v>0</v>
      </c>
      <c r="E14" s="341">
        <v>0</v>
      </c>
      <c r="F14" s="341">
        <v>0</v>
      </c>
      <c r="G14" s="341">
        <v>0</v>
      </c>
      <c r="H14" s="341">
        <v>0</v>
      </c>
      <c r="I14" s="341">
        <v>0</v>
      </c>
      <c r="J14" s="341">
        <v>0</v>
      </c>
      <c r="K14" s="341">
        <v>0</v>
      </c>
    </row>
    <row r="15" spans="1:11">
      <c r="A15" s="209">
        <v>7</v>
      </c>
      <c r="B15" s="189" t="s">
        <v>329</v>
      </c>
      <c r="C15" s="341">
        <v>33238305.003166661</v>
      </c>
      <c r="D15" s="341">
        <v>61242268.171833351</v>
      </c>
      <c r="E15" s="341">
        <v>94480573.175000012</v>
      </c>
      <c r="F15" s="341">
        <v>33238305.003166668</v>
      </c>
      <c r="G15" s="341">
        <v>61242268.171833515</v>
      </c>
      <c r="H15" s="341">
        <v>94480573.175000191</v>
      </c>
      <c r="I15" s="341">
        <v>33238305.003166668</v>
      </c>
      <c r="J15" s="341">
        <v>61242271.59733367</v>
      </c>
      <c r="K15" s="341">
        <v>94480576.600500345</v>
      </c>
    </row>
    <row r="16" spans="1:11">
      <c r="A16" s="209">
        <v>8</v>
      </c>
      <c r="B16" s="190" t="s">
        <v>330</v>
      </c>
      <c r="C16" s="341">
        <v>11220711719.514494</v>
      </c>
      <c r="D16" s="341">
        <v>17111989428.610823</v>
      </c>
      <c r="E16" s="341">
        <v>28332701148.12532</v>
      </c>
      <c r="F16" s="341">
        <v>2444485526.928515</v>
      </c>
      <c r="G16" s="341">
        <v>5911144908.7873192</v>
      </c>
      <c r="H16" s="341">
        <v>8355630435.7158337</v>
      </c>
      <c r="I16" s="341">
        <v>1866910408.6201663</v>
      </c>
      <c r="J16" s="341">
        <v>4627633345.9847746</v>
      </c>
      <c r="K16" s="341">
        <v>6494543754.6049404</v>
      </c>
    </row>
    <row r="17" spans="1:11">
      <c r="A17" s="207" t="s">
        <v>331</v>
      </c>
      <c r="B17" s="201"/>
      <c r="C17" s="694"/>
      <c r="D17" s="694"/>
      <c r="E17" s="694"/>
      <c r="F17" s="694"/>
      <c r="G17" s="694"/>
      <c r="H17" s="694"/>
      <c r="I17" s="694"/>
      <c r="J17" s="694"/>
      <c r="K17" s="695"/>
    </row>
    <row r="18" spans="1:11">
      <c r="A18" s="209">
        <v>9</v>
      </c>
      <c r="B18" s="189" t="s">
        <v>332</v>
      </c>
      <c r="C18" s="341">
        <v>11320833.333333334</v>
      </c>
      <c r="D18" s="341">
        <v>0</v>
      </c>
      <c r="E18" s="341">
        <v>11320833.333333334</v>
      </c>
      <c r="F18" s="341">
        <v>0</v>
      </c>
      <c r="G18" s="341">
        <v>0</v>
      </c>
      <c r="H18" s="341">
        <v>0</v>
      </c>
      <c r="I18" s="341">
        <v>0</v>
      </c>
      <c r="J18" s="341">
        <v>0</v>
      </c>
      <c r="K18" s="341">
        <v>0</v>
      </c>
    </row>
    <row r="19" spans="1:11">
      <c r="A19" s="209">
        <v>10</v>
      </c>
      <c r="B19" s="189" t="s">
        <v>333</v>
      </c>
      <c r="C19" s="341">
        <v>7520068531.4013786</v>
      </c>
      <c r="D19" s="341">
        <v>8716343496.7449112</v>
      </c>
      <c r="E19" s="341">
        <v>16236412028.14629</v>
      </c>
      <c r="F19" s="341">
        <v>210078245.70398027</v>
      </c>
      <c r="G19" s="341">
        <v>92772838.168337598</v>
      </c>
      <c r="H19" s="341">
        <v>302851083.87231785</v>
      </c>
      <c r="I19" s="341">
        <v>225276807.45281363</v>
      </c>
      <c r="J19" s="341">
        <v>1417049996.9537134</v>
      </c>
      <c r="K19" s="341">
        <v>1642326804.406527</v>
      </c>
    </row>
    <row r="20" spans="1:11">
      <c r="A20" s="209">
        <v>11</v>
      </c>
      <c r="B20" s="189" t="s">
        <v>334</v>
      </c>
      <c r="C20" s="341">
        <v>1503896.2418333332</v>
      </c>
      <c r="D20" s="341">
        <v>2760791.5218562651</v>
      </c>
      <c r="E20" s="341">
        <v>4264687.7636895981</v>
      </c>
      <c r="F20" s="341">
        <v>256932060.06320691</v>
      </c>
      <c r="G20" s="341">
        <v>2706668959.0159307</v>
      </c>
      <c r="H20" s="341">
        <v>2963601019.0791378</v>
      </c>
      <c r="I20" s="341">
        <v>256937083.2126984</v>
      </c>
      <c r="J20" s="341">
        <v>2702156615.0244875</v>
      </c>
      <c r="K20" s="341">
        <v>2959093698.237186</v>
      </c>
    </row>
    <row r="21" spans="1:11" ht="13.5" thickBot="1">
      <c r="A21" s="141">
        <v>12</v>
      </c>
      <c r="B21" s="210" t="s">
        <v>335</v>
      </c>
      <c r="C21" s="341">
        <v>7532893260.9765453</v>
      </c>
      <c r="D21" s="341">
        <v>8719104288.2667675</v>
      </c>
      <c r="E21" s="341">
        <v>16251997549.243313</v>
      </c>
      <c r="F21" s="341">
        <v>467010305.76718718</v>
      </c>
      <c r="G21" s="341">
        <v>2799441797.1842685</v>
      </c>
      <c r="H21" s="341">
        <v>3266452102.9514556</v>
      </c>
      <c r="I21" s="341">
        <v>482213890.66551203</v>
      </c>
      <c r="J21" s="341">
        <v>4119206611.9782009</v>
      </c>
      <c r="K21" s="341">
        <v>4601420502.643713</v>
      </c>
    </row>
    <row r="22" spans="1:11" ht="38.25" customHeight="1" thickBot="1">
      <c r="A22" s="198"/>
      <c r="B22" s="199"/>
      <c r="C22" s="338"/>
      <c r="D22" s="338"/>
      <c r="E22" s="338"/>
      <c r="F22" s="759" t="s">
        <v>336</v>
      </c>
      <c r="G22" s="760"/>
      <c r="H22" s="760"/>
      <c r="I22" s="759" t="s">
        <v>337</v>
      </c>
      <c r="J22" s="760"/>
      <c r="K22" s="761"/>
    </row>
    <row r="23" spans="1:11">
      <c r="A23" s="194">
        <v>13</v>
      </c>
      <c r="B23" s="191" t="s">
        <v>322</v>
      </c>
      <c r="C23" s="696"/>
      <c r="D23" s="696"/>
      <c r="E23" s="696"/>
      <c r="F23" s="341">
        <v>3241826003.5626249</v>
      </c>
      <c r="G23" s="341">
        <v>4107754735.7126799</v>
      </c>
      <c r="H23" s="341">
        <v>7349580739.2753048</v>
      </c>
      <c r="I23" s="341">
        <v>3224667329.1172018</v>
      </c>
      <c r="J23" s="341">
        <v>2805097849.9847064</v>
      </c>
      <c r="K23" s="341">
        <v>6029765179.1019077</v>
      </c>
    </row>
    <row r="24" spans="1:11" ht="13.5" thickBot="1">
      <c r="A24" s="195">
        <v>14</v>
      </c>
      <c r="B24" s="192" t="s">
        <v>338</v>
      </c>
      <c r="C24" s="697"/>
      <c r="D24" s="698"/>
      <c r="E24" s="699"/>
      <c r="F24" s="341">
        <v>1977475221.1613278</v>
      </c>
      <c r="G24" s="341">
        <v>3111703111.6030507</v>
      </c>
      <c r="H24" s="341">
        <v>5089178332.7643776</v>
      </c>
      <c r="I24" s="341">
        <v>1384696517.9546542</v>
      </c>
      <c r="J24" s="341">
        <v>1156908336.4961936</v>
      </c>
      <c r="K24" s="341">
        <v>1893123251.9612274</v>
      </c>
    </row>
    <row r="25" spans="1:11" ht="13.5" thickBot="1">
      <c r="A25" s="196">
        <v>15</v>
      </c>
      <c r="B25" s="193" t="s">
        <v>339</v>
      </c>
      <c r="C25" s="700"/>
      <c r="D25" s="700"/>
      <c r="E25" s="700"/>
      <c r="F25" s="701">
        <v>1.6393762960320541</v>
      </c>
      <c r="G25" s="701">
        <v>1.3200985403766541</v>
      </c>
      <c r="H25" s="701">
        <v>1.4441586163248292</v>
      </c>
      <c r="I25" s="701">
        <v>2.3287899458867583</v>
      </c>
      <c r="J25" s="701">
        <v>2.4246500448602615</v>
      </c>
      <c r="K25" s="701">
        <v>3.1850885423625876</v>
      </c>
    </row>
    <row r="28" spans="1:11" ht="38.25">
      <c r="B28" s="17" t="s">
        <v>383</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tint="-9.9978637043366805E-2"/>
  </sheetPr>
  <dimension ref="A1:N22"/>
  <sheetViews>
    <sheetView zoomScale="85" zoomScaleNormal="85" workbookViewId="0">
      <pane xSplit="1" ySplit="5" topLeftCell="B6" activePane="bottomRight" state="frozen"/>
      <selection pane="topRight" activeCell="B1" sqref="B1"/>
      <selection pane="bottomLeft" activeCell="A5" sqref="A5"/>
      <selection pane="bottomRight" activeCell="B6" sqref="B6"/>
    </sheetView>
  </sheetViews>
  <sheetFormatPr defaultColWidth="9.28515625" defaultRowHeight="15"/>
  <cols>
    <col min="1" max="1" width="10.5703125" style="32" bestFit="1" customWidth="1"/>
    <col min="2" max="2" width="95" style="32" customWidth="1"/>
    <col min="3" max="3" width="13.85546875" style="32" bestFit="1" customWidth="1"/>
    <col min="4" max="4" width="10" style="32" bestFit="1" customWidth="1"/>
    <col min="5" max="5" width="18.28515625" style="32" bestFit="1" customWidth="1"/>
    <col min="6" max="13" width="10.7109375" style="32" customWidth="1"/>
    <col min="14" max="14" width="31" style="32" bestFit="1" customWidth="1"/>
    <col min="15" max="16384" width="9.28515625" style="8"/>
  </cols>
  <sheetData>
    <row r="1" spans="1:14">
      <c r="A1" s="1" t="s">
        <v>108</v>
      </c>
      <c r="B1" s="32" t="str">
        <f>Info!C2</f>
        <v>სს თიბისი ბანკი</v>
      </c>
    </row>
    <row r="2" spans="1:14" ht="14.25" customHeight="1">
      <c r="A2" s="32" t="s">
        <v>109</v>
      </c>
      <c r="B2" s="314">
        <f>'1. key ratios'!B2</f>
        <v>45016</v>
      </c>
    </row>
    <row r="3" spans="1:14" ht="14.25" customHeight="1"/>
    <row r="4" spans="1:14" ht="15.75" thickBot="1">
      <c r="A4" s="1" t="s">
        <v>262</v>
      </c>
      <c r="B4" s="48" t="s">
        <v>74</v>
      </c>
    </row>
    <row r="5" spans="1:14" s="19" customFormat="1" ht="12.75">
      <c r="A5" s="105"/>
      <c r="B5" s="106"/>
      <c r="C5" s="107" t="s">
        <v>0</v>
      </c>
      <c r="D5" s="107" t="s">
        <v>1</v>
      </c>
      <c r="E5" s="107" t="s">
        <v>2</v>
      </c>
      <c r="F5" s="107" t="s">
        <v>3</v>
      </c>
      <c r="G5" s="107" t="s">
        <v>4</v>
      </c>
      <c r="H5" s="107" t="s">
        <v>5</v>
      </c>
      <c r="I5" s="107" t="s">
        <v>145</v>
      </c>
      <c r="J5" s="107" t="s">
        <v>146</v>
      </c>
      <c r="K5" s="107" t="s">
        <v>147</v>
      </c>
      <c r="L5" s="107" t="s">
        <v>148</v>
      </c>
      <c r="M5" s="107" t="s">
        <v>149</v>
      </c>
      <c r="N5" s="108" t="s">
        <v>150</v>
      </c>
    </row>
    <row r="6" spans="1:14" ht="60">
      <c r="A6" s="97"/>
      <c r="B6" s="58"/>
      <c r="C6" s="59" t="s">
        <v>84</v>
      </c>
      <c r="D6" s="60" t="s">
        <v>73</v>
      </c>
      <c r="E6" s="61" t="s">
        <v>83</v>
      </c>
      <c r="F6" s="62">
        <v>0</v>
      </c>
      <c r="G6" s="62">
        <v>0.2</v>
      </c>
      <c r="H6" s="62">
        <v>0.35</v>
      </c>
      <c r="I6" s="62">
        <v>0.5</v>
      </c>
      <c r="J6" s="62">
        <v>0.75</v>
      </c>
      <c r="K6" s="62">
        <v>1</v>
      </c>
      <c r="L6" s="62">
        <v>1.5</v>
      </c>
      <c r="M6" s="62">
        <v>2.5</v>
      </c>
      <c r="N6" s="98" t="s">
        <v>74</v>
      </c>
    </row>
    <row r="7" spans="1:14">
      <c r="A7" s="99">
        <v>1</v>
      </c>
      <c r="B7" s="63" t="s">
        <v>75</v>
      </c>
      <c r="C7" s="169">
        <f>SUM(C8:C13)</f>
        <v>3828527756.9411592</v>
      </c>
      <c r="D7" s="58"/>
      <c r="E7" s="172">
        <f t="shared" ref="E7:M7" si="0">SUM(E8:E13)</f>
        <v>116975541.53572419</v>
      </c>
      <c r="F7" s="169">
        <f>SUM(F8:F13)</f>
        <v>15455260.093904</v>
      </c>
      <c r="G7" s="169">
        <f t="shared" si="0"/>
        <v>48303710.504780799</v>
      </c>
      <c r="H7" s="169">
        <f t="shared" si="0"/>
        <v>0</v>
      </c>
      <c r="I7" s="169">
        <f t="shared" si="0"/>
        <v>17600348.451766402</v>
      </c>
      <c r="J7" s="169">
        <f t="shared" si="0"/>
        <v>0</v>
      </c>
      <c r="K7" s="169">
        <f t="shared" si="0"/>
        <v>35616222.485272996</v>
      </c>
      <c r="L7" s="169">
        <f t="shared" si="0"/>
        <v>0</v>
      </c>
      <c r="M7" s="169">
        <f t="shared" si="0"/>
        <v>0</v>
      </c>
      <c r="N7" s="100">
        <f>SUM(N8:N13)</f>
        <v>54077138.812112361</v>
      </c>
    </row>
    <row r="8" spans="1:14">
      <c r="A8" s="99">
        <v>1.1000000000000001</v>
      </c>
      <c r="B8" s="64" t="s">
        <v>76</v>
      </c>
      <c r="C8" s="170">
        <v>2960984071.5684595</v>
      </c>
      <c r="D8" s="662">
        <v>0.02</v>
      </c>
      <c r="E8" s="172">
        <f>C8*D8</f>
        <v>59219681.431369193</v>
      </c>
      <c r="F8" s="663">
        <v>1536240</v>
      </c>
      <c r="G8" s="663">
        <v>48303710.504780799</v>
      </c>
      <c r="H8" s="663">
        <v>0</v>
      </c>
      <c r="I8" s="663">
        <v>317648.45176640002</v>
      </c>
      <c r="J8" s="663">
        <v>0</v>
      </c>
      <c r="K8" s="663">
        <v>9062082.4748219997</v>
      </c>
      <c r="L8" s="663">
        <v>0</v>
      </c>
      <c r="M8" s="663">
        <v>0</v>
      </c>
      <c r="N8" s="100">
        <f>SUMPRODUCT($F$6:$M$6,F8:M8)</f>
        <v>18881648.801661361</v>
      </c>
    </row>
    <row r="9" spans="1:14">
      <c r="A9" s="99">
        <v>1.2</v>
      </c>
      <c r="B9" s="64" t="s">
        <v>77</v>
      </c>
      <c r="C9" s="170">
        <v>559396806.47589993</v>
      </c>
      <c r="D9" s="662">
        <v>0.05</v>
      </c>
      <c r="E9" s="172">
        <f>C9*D9</f>
        <v>27969840.323794998</v>
      </c>
      <c r="F9" s="663">
        <v>0</v>
      </c>
      <c r="G9" s="663">
        <v>0</v>
      </c>
      <c r="H9" s="663">
        <v>0</v>
      </c>
      <c r="I9" s="663">
        <v>2752430</v>
      </c>
      <c r="J9" s="663">
        <v>0</v>
      </c>
      <c r="K9" s="663">
        <v>25217410.323794998</v>
      </c>
      <c r="L9" s="663">
        <v>0</v>
      </c>
      <c r="M9" s="663">
        <v>0</v>
      </c>
      <c r="N9" s="100">
        <f t="shared" ref="N9:N12" si="1">SUMPRODUCT($F$6:$M$6,F9:M9)</f>
        <v>26593625.323794998</v>
      </c>
    </row>
    <row r="10" spans="1:14">
      <c r="A10" s="99">
        <v>1.3</v>
      </c>
      <c r="B10" s="64" t="s">
        <v>78</v>
      </c>
      <c r="C10" s="170">
        <v>175453921.08320001</v>
      </c>
      <c r="D10" s="662">
        <v>0.08</v>
      </c>
      <c r="E10" s="172">
        <f>C10*D10</f>
        <v>14036313.686656</v>
      </c>
      <c r="F10" s="663">
        <v>0</v>
      </c>
      <c r="G10" s="663">
        <v>0</v>
      </c>
      <c r="H10" s="663">
        <v>0</v>
      </c>
      <c r="I10" s="663">
        <v>12699584</v>
      </c>
      <c r="J10" s="663">
        <v>0</v>
      </c>
      <c r="K10" s="663">
        <v>1336729.6866560001</v>
      </c>
      <c r="L10" s="663">
        <v>0</v>
      </c>
      <c r="M10" s="663">
        <v>0</v>
      </c>
      <c r="N10" s="100">
        <f>SUMPRODUCT($F$6:$M$6,F10:M10)</f>
        <v>7686521.6866560001</v>
      </c>
    </row>
    <row r="11" spans="1:14">
      <c r="A11" s="99">
        <v>1.4</v>
      </c>
      <c r="B11" s="64" t="s">
        <v>79</v>
      </c>
      <c r="C11" s="170">
        <v>94243600</v>
      </c>
      <c r="D11" s="662">
        <v>0.11</v>
      </c>
      <c r="E11" s="172">
        <f>C11*D11</f>
        <v>10366796</v>
      </c>
      <c r="F11" s="663">
        <v>8536110</v>
      </c>
      <c r="G11" s="663">
        <v>0</v>
      </c>
      <c r="H11" s="663">
        <v>0</v>
      </c>
      <c r="I11" s="663">
        <v>1830686</v>
      </c>
      <c r="J11" s="663">
        <v>0</v>
      </c>
      <c r="K11" s="663">
        <v>0</v>
      </c>
      <c r="L11" s="663">
        <v>0</v>
      </c>
      <c r="M11" s="663">
        <v>0</v>
      </c>
      <c r="N11" s="100">
        <f t="shared" si="1"/>
        <v>915343</v>
      </c>
    </row>
    <row r="12" spans="1:14">
      <c r="A12" s="99">
        <v>1.5</v>
      </c>
      <c r="B12" s="64" t="s">
        <v>80</v>
      </c>
      <c r="C12" s="170">
        <v>38449357.813600004</v>
      </c>
      <c r="D12" s="662">
        <v>0.14000000000000001</v>
      </c>
      <c r="E12" s="172">
        <f>C12*D12</f>
        <v>5382910.0939040007</v>
      </c>
      <c r="F12" s="663">
        <v>5382910.0939039998</v>
      </c>
      <c r="G12" s="663">
        <v>0</v>
      </c>
      <c r="H12" s="663">
        <v>0</v>
      </c>
      <c r="I12" s="663">
        <v>0</v>
      </c>
      <c r="J12" s="663">
        <v>0</v>
      </c>
      <c r="K12" s="663">
        <v>0</v>
      </c>
      <c r="L12" s="663">
        <v>0</v>
      </c>
      <c r="M12" s="663">
        <v>0</v>
      </c>
      <c r="N12" s="100">
        <f t="shared" si="1"/>
        <v>0</v>
      </c>
    </row>
    <row r="13" spans="1:14">
      <c r="A13" s="99">
        <v>1.6</v>
      </c>
      <c r="B13" s="65" t="s">
        <v>81</v>
      </c>
      <c r="C13" s="170">
        <v>0</v>
      </c>
      <c r="D13" s="66"/>
      <c r="E13" s="170"/>
      <c r="F13" s="663">
        <v>0</v>
      </c>
      <c r="G13" s="663">
        <v>0</v>
      </c>
      <c r="H13" s="663">
        <v>0</v>
      </c>
      <c r="I13" s="663">
        <v>0</v>
      </c>
      <c r="J13" s="663">
        <v>0</v>
      </c>
      <c r="K13" s="663">
        <v>0</v>
      </c>
      <c r="L13" s="663">
        <v>0</v>
      </c>
      <c r="M13" s="663">
        <v>0</v>
      </c>
      <c r="N13" s="100">
        <f>SUMPRODUCT($F$6:$M$6,F13:M13)</f>
        <v>0</v>
      </c>
    </row>
    <row r="14" spans="1:14">
      <c r="A14" s="99">
        <v>2</v>
      </c>
      <c r="B14" s="67" t="s">
        <v>82</v>
      </c>
      <c r="C14" s="169">
        <f>SUM(C15:C20)</f>
        <v>18388920</v>
      </c>
      <c r="D14" s="58"/>
      <c r="E14" s="172">
        <f t="shared" ref="E14:M14" si="2">SUM(E15:E20)</f>
        <v>579529.60000000009</v>
      </c>
      <c r="F14" s="663">
        <f t="shared" si="2"/>
        <v>0</v>
      </c>
      <c r="G14" s="663">
        <f t="shared" si="2"/>
        <v>0</v>
      </c>
      <c r="H14" s="663">
        <f t="shared" si="2"/>
        <v>0</v>
      </c>
      <c r="I14" s="663">
        <f t="shared" si="2"/>
        <v>579529.60000000009</v>
      </c>
      <c r="J14" s="663">
        <f t="shared" si="2"/>
        <v>0</v>
      </c>
      <c r="K14" s="663">
        <f t="shared" si="2"/>
        <v>0</v>
      </c>
      <c r="L14" s="663">
        <f t="shared" si="2"/>
        <v>0</v>
      </c>
      <c r="M14" s="663">
        <f t="shared" si="2"/>
        <v>0</v>
      </c>
      <c r="N14" s="100">
        <f>SUM(N15:N20)</f>
        <v>289764.80000000005</v>
      </c>
    </row>
    <row r="15" spans="1:14">
      <c r="A15" s="99">
        <v>2.1</v>
      </c>
      <c r="B15" s="65" t="s">
        <v>76</v>
      </c>
      <c r="C15" s="170">
        <v>0</v>
      </c>
      <c r="D15" s="662">
        <v>5.0000000000000001E-3</v>
      </c>
      <c r="E15" s="172">
        <f>C15*D15</f>
        <v>0</v>
      </c>
      <c r="F15" s="663">
        <v>0</v>
      </c>
      <c r="G15" s="663">
        <v>0</v>
      </c>
      <c r="H15" s="663">
        <v>0</v>
      </c>
      <c r="I15" s="663">
        <v>0</v>
      </c>
      <c r="J15" s="663">
        <v>0</v>
      </c>
      <c r="K15" s="663">
        <v>0</v>
      </c>
      <c r="L15" s="663">
        <v>0</v>
      </c>
      <c r="M15" s="663">
        <v>0</v>
      </c>
      <c r="N15" s="100">
        <f>SUMPRODUCT($F$6:$M$6,F15:M15)</f>
        <v>0</v>
      </c>
    </row>
    <row r="16" spans="1:14">
      <c r="A16" s="99">
        <v>2.2000000000000002</v>
      </c>
      <c r="B16" s="65" t="s">
        <v>77</v>
      </c>
      <c r="C16" s="170">
        <v>0</v>
      </c>
      <c r="D16" s="662">
        <v>0.01</v>
      </c>
      <c r="E16" s="172">
        <f>C16*D16</f>
        <v>0</v>
      </c>
      <c r="F16" s="663">
        <v>0</v>
      </c>
      <c r="G16" s="663">
        <v>0</v>
      </c>
      <c r="H16" s="663">
        <v>0</v>
      </c>
      <c r="I16" s="663">
        <v>0</v>
      </c>
      <c r="J16" s="663">
        <v>0</v>
      </c>
      <c r="K16" s="663">
        <v>0</v>
      </c>
      <c r="L16" s="663">
        <v>0</v>
      </c>
      <c r="M16" s="663">
        <v>0</v>
      </c>
      <c r="N16" s="100">
        <f t="shared" ref="N16:N20" si="3">SUMPRODUCT($F$6:$M$6,F16:M16)</f>
        <v>0</v>
      </c>
    </row>
    <row r="17" spans="1:14">
      <c r="A17" s="99">
        <v>2.2999999999999998</v>
      </c>
      <c r="B17" s="65" t="s">
        <v>78</v>
      </c>
      <c r="C17" s="170">
        <v>7801360</v>
      </c>
      <c r="D17" s="662">
        <v>0.02</v>
      </c>
      <c r="E17" s="172">
        <f>C17*D17</f>
        <v>156027.20000000001</v>
      </c>
      <c r="F17" s="663">
        <v>0</v>
      </c>
      <c r="G17" s="663">
        <v>0</v>
      </c>
      <c r="H17" s="663">
        <v>0</v>
      </c>
      <c r="I17" s="663">
        <v>156027.20000000001</v>
      </c>
      <c r="J17" s="663">
        <v>0</v>
      </c>
      <c r="K17" s="663">
        <v>0</v>
      </c>
      <c r="L17" s="663">
        <v>0</v>
      </c>
      <c r="M17" s="663">
        <v>0</v>
      </c>
      <c r="N17" s="100">
        <f t="shared" si="3"/>
        <v>78013.600000000006</v>
      </c>
    </row>
    <row r="18" spans="1:14">
      <c r="A18" s="99">
        <v>2.4</v>
      </c>
      <c r="B18" s="65" t="s">
        <v>79</v>
      </c>
      <c r="C18" s="170">
        <v>0</v>
      </c>
      <c r="D18" s="662">
        <v>0.03</v>
      </c>
      <c r="E18" s="172">
        <f>C18*D18</f>
        <v>0</v>
      </c>
      <c r="F18" s="663">
        <v>0</v>
      </c>
      <c r="G18" s="663">
        <v>0</v>
      </c>
      <c r="H18" s="663">
        <v>0</v>
      </c>
      <c r="I18" s="663">
        <v>0</v>
      </c>
      <c r="J18" s="663">
        <v>0</v>
      </c>
      <c r="K18" s="663">
        <v>0</v>
      </c>
      <c r="L18" s="663">
        <v>0</v>
      </c>
      <c r="M18" s="663">
        <v>0</v>
      </c>
      <c r="N18" s="100">
        <f t="shared" si="3"/>
        <v>0</v>
      </c>
    </row>
    <row r="19" spans="1:14">
      <c r="A19" s="99">
        <v>2.5</v>
      </c>
      <c r="B19" s="65" t="s">
        <v>80</v>
      </c>
      <c r="C19" s="170">
        <v>10587560</v>
      </c>
      <c r="D19" s="662">
        <v>0.04</v>
      </c>
      <c r="E19" s="172">
        <f>C19*D19</f>
        <v>423502.4</v>
      </c>
      <c r="F19" s="663">
        <v>0</v>
      </c>
      <c r="G19" s="663">
        <v>0</v>
      </c>
      <c r="H19" s="663">
        <v>0</v>
      </c>
      <c r="I19" s="663">
        <v>423502.4</v>
      </c>
      <c r="J19" s="663">
        <v>0</v>
      </c>
      <c r="K19" s="663">
        <v>0</v>
      </c>
      <c r="L19" s="663">
        <v>0</v>
      </c>
      <c r="M19" s="663">
        <v>0</v>
      </c>
      <c r="N19" s="100">
        <f t="shared" si="3"/>
        <v>211751.2</v>
      </c>
    </row>
    <row r="20" spans="1:14">
      <c r="A20" s="99">
        <v>2.6</v>
      </c>
      <c r="B20" s="65" t="s">
        <v>81</v>
      </c>
      <c r="C20" s="170">
        <v>0</v>
      </c>
      <c r="D20" s="66"/>
      <c r="E20" s="173"/>
      <c r="F20" s="663">
        <v>0</v>
      </c>
      <c r="G20" s="663">
        <v>0</v>
      </c>
      <c r="H20" s="663">
        <v>0</v>
      </c>
      <c r="I20" s="663">
        <v>0</v>
      </c>
      <c r="J20" s="663">
        <v>0</v>
      </c>
      <c r="K20" s="663">
        <v>0</v>
      </c>
      <c r="L20" s="663">
        <v>0</v>
      </c>
      <c r="M20" s="663">
        <v>0</v>
      </c>
      <c r="N20" s="100">
        <f t="shared" si="3"/>
        <v>0</v>
      </c>
    </row>
    <row r="21" spans="1:14" ht="15.75" thickBot="1">
      <c r="A21" s="101">
        <v>3</v>
      </c>
      <c r="B21" s="102" t="s">
        <v>66</v>
      </c>
      <c r="C21" s="171">
        <f>C14+C7</f>
        <v>3846916676.9411592</v>
      </c>
      <c r="D21" s="103"/>
      <c r="E21" s="174">
        <f>E14+E7</f>
        <v>117555071.13572419</v>
      </c>
      <c r="F21" s="664">
        <f>F7+F14</f>
        <v>15455260.093904</v>
      </c>
      <c r="G21" s="664">
        <f t="shared" ref="G21:L21" si="4">G7+G14</f>
        <v>48303710.504780799</v>
      </c>
      <c r="H21" s="664">
        <f t="shared" si="4"/>
        <v>0</v>
      </c>
      <c r="I21" s="664">
        <f t="shared" si="4"/>
        <v>18179878.051766403</v>
      </c>
      <c r="J21" s="664">
        <f t="shared" si="4"/>
        <v>0</v>
      </c>
      <c r="K21" s="664">
        <f t="shared" si="4"/>
        <v>35616222.485272996</v>
      </c>
      <c r="L21" s="664">
        <f t="shared" si="4"/>
        <v>0</v>
      </c>
      <c r="M21" s="664">
        <f>M7+M14</f>
        <v>0</v>
      </c>
      <c r="N21" s="104">
        <f>N14+N7</f>
        <v>54366903.612112358</v>
      </c>
    </row>
    <row r="22" spans="1:14">
      <c r="E22" s="175"/>
      <c r="F22" s="641"/>
      <c r="G22" s="641"/>
      <c r="H22" s="641"/>
      <c r="I22" s="641"/>
      <c r="J22" s="641"/>
      <c r="K22" s="641"/>
      <c r="L22" s="641"/>
      <c r="M22" s="641"/>
    </row>
  </sheetData>
  <conditionalFormatting sqref="E8:E12">
    <cfRule type="expression" dxfId="28" priority="2">
      <formula>(C8*D8)&lt;&gt;SUM(#REF!)</formula>
    </cfRule>
  </conditionalFormatting>
  <conditionalFormatting sqref="E15:E19">
    <cfRule type="expression" dxfId="27" priority="1">
      <formula>(C15*D15)&lt;&gt;SUM(#REF!)</formula>
    </cfRule>
  </conditionalFormatting>
  <conditionalFormatting sqref="E20">
    <cfRule type="expression" dxfId="26" priority="3">
      <formula>$E$88&lt;&gt;SUM(#REF!)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9.9978637043366805E-2"/>
  </sheetPr>
  <dimension ref="A1:E43"/>
  <sheetViews>
    <sheetView zoomScale="85" zoomScaleNormal="85" workbookViewId="0"/>
  </sheetViews>
  <sheetFormatPr defaultRowHeight="15"/>
  <cols>
    <col min="1" max="1" width="11.42578125" customWidth="1"/>
    <col min="2" max="2" width="76.7109375" style="2" customWidth="1"/>
    <col min="3" max="3" width="22.7109375" customWidth="1"/>
  </cols>
  <sheetData>
    <row r="1" spans="1:5">
      <c r="A1" s="1" t="s">
        <v>108</v>
      </c>
      <c r="B1" t="str">
        <f>Info!C2</f>
        <v>სს თიბისი ბანკი</v>
      </c>
    </row>
    <row r="2" spans="1:5">
      <c r="A2" s="1" t="s">
        <v>109</v>
      </c>
      <c r="B2" s="314">
        <f>'1. key ratios'!B2</f>
        <v>45016</v>
      </c>
    </row>
    <row r="3" spans="1:5">
      <c r="A3" s="1"/>
      <c r="B3"/>
    </row>
    <row r="4" spans="1:5">
      <c r="A4" s="1" t="s">
        <v>428</v>
      </c>
      <c r="B4" t="s">
        <v>387</v>
      </c>
    </row>
    <row r="5" spans="1:5">
      <c r="A5" s="250"/>
      <c r="B5" s="250" t="s">
        <v>388</v>
      </c>
      <c r="C5" s="262"/>
    </row>
    <row r="6" spans="1:5">
      <c r="A6" s="251">
        <v>1</v>
      </c>
      <c r="B6" s="263" t="s">
        <v>440</v>
      </c>
      <c r="C6" s="264">
        <v>25978048914.378048</v>
      </c>
      <c r="E6" s="617"/>
    </row>
    <row r="7" spans="1:5">
      <c r="A7" s="251">
        <v>2</v>
      </c>
      <c r="B7" s="263" t="s">
        <v>389</v>
      </c>
      <c r="C7" s="264">
        <v>-335017390.09249997</v>
      </c>
      <c r="E7" s="617"/>
    </row>
    <row r="8" spans="1:5">
      <c r="A8" s="252">
        <v>3</v>
      </c>
      <c r="B8" s="265" t="s">
        <v>390</v>
      </c>
      <c r="C8" s="266">
        <f>C6+C7</f>
        <v>25643031524.285549</v>
      </c>
      <c r="E8" s="617"/>
    </row>
    <row r="9" spans="1:5">
      <c r="A9" s="253"/>
      <c r="B9" s="253" t="s">
        <v>391</v>
      </c>
      <c r="C9" s="267"/>
      <c r="E9" s="617"/>
    </row>
    <row r="10" spans="1:5">
      <c r="A10" s="254">
        <v>4</v>
      </c>
      <c r="B10" s="268" t="s">
        <v>392</v>
      </c>
      <c r="C10" s="264">
        <v>0</v>
      </c>
      <c r="E10" s="617"/>
    </row>
    <row r="11" spans="1:5">
      <c r="A11" s="254">
        <v>5</v>
      </c>
      <c r="B11" s="269" t="s">
        <v>393</v>
      </c>
      <c r="C11" s="264">
        <v>0</v>
      </c>
      <c r="E11" s="617"/>
    </row>
    <row r="12" spans="1:5">
      <c r="A12" s="254" t="s">
        <v>394</v>
      </c>
      <c r="B12" s="263" t="s">
        <v>395</v>
      </c>
      <c r="C12" s="266">
        <f>'15. CCR'!E21</f>
        <v>117555071.13572419</v>
      </c>
      <c r="E12" s="617"/>
    </row>
    <row r="13" spans="1:5">
      <c r="A13" s="255">
        <v>6</v>
      </c>
      <c r="B13" s="270" t="s">
        <v>396</v>
      </c>
      <c r="C13" s="264">
        <v>0</v>
      </c>
      <c r="E13" s="617"/>
    </row>
    <row r="14" spans="1:5">
      <c r="A14" s="255">
        <v>7</v>
      </c>
      <c r="B14" s="271" t="s">
        <v>397</v>
      </c>
      <c r="C14" s="264">
        <v>0</v>
      </c>
      <c r="E14" s="617"/>
    </row>
    <row r="15" spans="1:5">
      <c r="A15" s="256">
        <v>8</v>
      </c>
      <c r="B15" s="263" t="s">
        <v>398</v>
      </c>
      <c r="C15" s="264">
        <v>0</v>
      </c>
      <c r="E15" s="617"/>
    </row>
    <row r="16" spans="1:5" ht="24">
      <c r="A16" s="255">
        <v>9</v>
      </c>
      <c r="B16" s="271" t="s">
        <v>399</v>
      </c>
      <c r="C16" s="264">
        <v>0</v>
      </c>
      <c r="E16" s="617"/>
    </row>
    <row r="17" spans="1:5">
      <c r="A17" s="255">
        <v>10</v>
      </c>
      <c r="B17" s="271" t="s">
        <v>400</v>
      </c>
      <c r="C17" s="264">
        <v>0</v>
      </c>
      <c r="E17" s="617"/>
    </row>
    <row r="18" spans="1:5">
      <c r="A18" s="257">
        <v>11</v>
      </c>
      <c r="B18" s="272" t="s">
        <v>401</v>
      </c>
      <c r="C18" s="266">
        <f>SUM(C10:C17)</f>
        <v>117555071.13572419</v>
      </c>
      <c r="E18" s="617"/>
    </row>
    <row r="19" spans="1:5">
      <c r="A19" s="253"/>
      <c r="B19" s="253" t="s">
        <v>402</v>
      </c>
      <c r="C19" s="273"/>
      <c r="E19" s="617"/>
    </row>
    <row r="20" spans="1:5" ht="24">
      <c r="A20" s="255">
        <v>12</v>
      </c>
      <c r="B20" s="268" t="s">
        <v>403</v>
      </c>
      <c r="C20" s="264">
        <v>0</v>
      </c>
      <c r="E20" s="617"/>
    </row>
    <row r="21" spans="1:5">
      <c r="A21" s="255">
        <v>13</v>
      </c>
      <c r="B21" s="268" t="s">
        <v>404</v>
      </c>
      <c r="C21" s="264">
        <v>0</v>
      </c>
      <c r="E21" s="617"/>
    </row>
    <row r="22" spans="1:5">
      <c r="A22" s="255">
        <v>14</v>
      </c>
      <c r="B22" s="268" t="s">
        <v>405</v>
      </c>
      <c r="C22" s="264">
        <v>0</v>
      </c>
      <c r="E22" s="617"/>
    </row>
    <row r="23" spans="1:5" ht="24">
      <c r="A23" s="255" t="s">
        <v>406</v>
      </c>
      <c r="B23" s="268" t="s">
        <v>407</v>
      </c>
      <c r="C23" s="264">
        <v>0</v>
      </c>
      <c r="E23" s="617"/>
    </row>
    <row r="24" spans="1:5">
      <c r="A24" s="255">
        <v>15</v>
      </c>
      <c r="B24" s="268" t="s">
        <v>408</v>
      </c>
      <c r="C24" s="264">
        <v>0</v>
      </c>
      <c r="E24" s="617"/>
    </row>
    <row r="25" spans="1:5">
      <c r="A25" s="255" t="s">
        <v>409</v>
      </c>
      <c r="B25" s="263" t="s">
        <v>410</v>
      </c>
      <c r="C25" s="264">
        <v>0</v>
      </c>
      <c r="E25" s="617"/>
    </row>
    <row r="26" spans="1:5">
      <c r="A26" s="257">
        <v>16</v>
      </c>
      <c r="B26" s="272" t="s">
        <v>411</v>
      </c>
      <c r="C26" s="266">
        <f>SUM(C20:C25)</f>
        <v>0</v>
      </c>
      <c r="E26" s="617"/>
    </row>
    <row r="27" spans="1:5">
      <c r="A27" s="253"/>
      <c r="B27" s="253" t="s">
        <v>412</v>
      </c>
      <c r="C27" s="267"/>
      <c r="E27" s="617"/>
    </row>
    <row r="28" spans="1:5">
      <c r="A28" s="254">
        <v>17</v>
      </c>
      <c r="B28" s="263" t="s">
        <v>413</v>
      </c>
      <c r="C28" s="264">
        <v>3340550673.9099998</v>
      </c>
      <c r="E28" s="617"/>
    </row>
    <row r="29" spans="1:5">
      <c r="A29" s="254">
        <v>18</v>
      </c>
      <c r="B29" s="263" t="s">
        <v>414</v>
      </c>
      <c r="C29" s="264">
        <v>-1812023424.1850002</v>
      </c>
      <c r="E29" s="617"/>
    </row>
    <row r="30" spans="1:5">
      <c r="A30" s="257">
        <v>19</v>
      </c>
      <c r="B30" s="272" t="s">
        <v>415</v>
      </c>
      <c r="C30" s="266">
        <f>C28+C29</f>
        <v>1528527249.7249997</v>
      </c>
      <c r="E30" s="617"/>
    </row>
    <row r="31" spans="1:5">
      <c r="A31" s="258"/>
      <c r="B31" s="253" t="s">
        <v>416</v>
      </c>
      <c r="C31" s="267"/>
      <c r="E31" s="617"/>
    </row>
    <row r="32" spans="1:5">
      <c r="A32" s="254" t="s">
        <v>417</v>
      </c>
      <c r="B32" s="268" t="s">
        <v>418</v>
      </c>
      <c r="C32" s="264">
        <v>0</v>
      </c>
      <c r="E32" s="617"/>
    </row>
    <row r="33" spans="1:5">
      <c r="A33" s="254" t="s">
        <v>419</v>
      </c>
      <c r="B33" s="269" t="s">
        <v>420</v>
      </c>
      <c r="C33" s="264">
        <v>0</v>
      </c>
      <c r="E33" s="617"/>
    </row>
    <row r="34" spans="1:5">
      <c r="A34" s="253"/>
      <c r="B34" s="253" t="s">
        <v>421</v>
      </c>
      <c r="C34" s="267"/>
      <c r="E34" s="617"/>
    </row>
    <row r="35" spans="1:5">
      <c r="A35" s="257">
        <v>20</v>
      </c>
      <c r="B35" s="272" t="s">
        <v>86</v>
      </c>
      <c r="C35" s="266">
        <f>'1. key ratios'!C9</f>
        <v>4179558945.1757994</v>
      </c>
      <c r="E35" s="617"/>
    </row>
    <row r="36" spans="1:5">
      <c r="A36" s="257">
        <v>21</v>
      </c>
      <c r="B36" s="272" t="s">
        <v>422</v>
      </c>
      <c r="C36" s="266">
        <f>C8+C18+C26+C30</f>
        <v>27289113845.146271</v>
      </c>
      <c r="E36" s="617"/>
    </row>
    <row r="37" spans="1:5">
      <c r="A37" s="259"/>
      <c r="B37" s="259" t="s">
        <v>387</v>
      </c>
      <c r="C37" s="267"/>
      <c r="E37" s="617"/>
    </row>
    <row r="38" spans="1:5">
      <c r="A38" s="257">
        <v>22</v>
      </c>
      <c r="B38" s="272" t="s">
        <v>387</v>
      </c>
      <c r="C38" s="665">
        <f>IFERROR(C35/C36,0)</f>
        <v>0.15315847076944161</v>
      </c>
      <c r="E38" s="617"/>
    </row>
    <row r="39" spans="1:5">
      <c r="A39" s="259"/>
      <c r="B39" s="259" t="s">
        <v>423</v>
      </c>
      <c r="C39" s="267"/>
      <c r="E39" s="617"/>
    </row>
    <row r="40" spans="1:5">
      <c r="A40" s="260" t="s">
        <v>424</v>
      </c>
      <c r="B40" s="268" t="s">
        <v>425</v>
      </c>
      <c r="C40" s="264">
        <v>0</v>
      </c>
      <c r="E40" s="617"/>
    </row>
    <row r="41" spans="1:5">
      <c r="A41" s="261" t="s">
        <v>426</v>
      </c>
      <c r="B41" s="269" t="s">
        <v>427</v>
      </c>
      <c r="C41" s="264">
        <v>0</v>
      </c>
      <c r="E41" s="617"/>
    </row>
    <row r="43" spans="1:5">
      <c r="B43" s="282" t="s">
        <v>441</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tint="-9.9978637043366805E-2"/>
  </sheetPr>
  <dimension ref="A1:G42"/>
  <sheetViews>
    <sheetView zoomScale="70" zoomScaleNormal="70" workbookViewId="0">
      <pane xSplit="2" ySplit="6" topLeftCell="C7" activePane="bottomRight" state="frozen"/>
      <selection pane="topRight" activeCell="C1" sqref="C1"/>
      <selection pane="bottomLeft" activeCell="A7" sqref="A7"/>
      <selection pane="bottomRight" activeCell="C7" sqref="C7"/>
    </sheetView>
  </sheetViews>
  <sheetFormatPr defaultRowHeight="15"/>
  <cols>
    <col min="1" max="1" width="9.85546875" style="1" bestFit="1" customWidth="1"/>
    <col min="2" max="2" width="82.7109375" style="17" customWidth="1"/>
    <col min="3" max="7" width="17.5703125" style="1" customWidth="1"/>
  </cols>
  <sheetData>
    <row r="1" spans="1:7">
      <c r="A1" s="1" t="s">
        <v>108</v>
      </c>
      <c r="B1" s="1" t="str">
        <f>Info!C2</f>
        <v>სს თიბისი ბანკი</v>
      </c>
    </row>
    <row r="2" spans="1:7">
      <c r="A2" s="1" t="s">
        <v>109</v>
      </c>
      <c r="B2" s="314">
        <f>'1. key ratios'!B2</f>
        <v>45016</v>
      </c>
    </row>
    <row r="3" spans="1:7">
      <c r="B3" s="314"/>
    </row>
    <row r="4" spans="1:7" ht="15.75" thickBot="1">
      <c r="A4" s="1" t="s">
        <v>488</v>
      </c>
      <c r="B4" s="180" t="s">
        <v>453</v>
      </c>
    </row>
    <row r="5" spans="1:7">
      <c r="A5" s="317"/>
      <c r="B5" s="318"/>
      <c r="C5" s="766" t="s">
        <v>454</v>
      </c>
      <c r="D5" s="766"/>
      <c r="E5" s="766"/>
      <c r="F5" s="766"/>
      <c r="G5" s="767" t="s">
        <v>455</v>
      </c>
    </row>
    <row r="6" spans="1:7">
      <c r="A6" s="319"/>
      <c r="B6" s="320"/>
      <c r="C6" s="321" t="s">
        <v>456</v>
      </c>
      <c r="D6" s="321" t="s">
        <v>457</v>
      </c>
      <c r="E6" s="321" t="s">
        <v>458</v>
      </c>
      <c r="F6" s="321" t="s">
        <v>459</v>
      </c>
      <c r="G6" s="768"/>
    </row>
    <row r="7" spans="1:7">
      <c r="A7" s="322"/>
      <c r="B7" s="323" t="s">
        <v>460</v>
      </c>
      <c r="C7" s="324"/>
      <c r="D7" s="324"/>
      <c r="E7" s="324"/>
      <c r="F7" s="324"/>
      <c r="G7" s="325"/>
    </row>
    <row r="8" spans="1:7">
      <c r="A8" s="326">
        <v>1</v>
      </c>
      <c r="B8" s="327" t="s">
        <v>461</v>
      </c>
      <c r="C8" s="328">
        <v>4179558945.1757994</v>
      </c>
      <c r="D8" s="328">
        <v>0</v>
      </c>
      <c r="E8" s="328">
        <v>0</v>
      </c>
      <c r="F8" s="328">
        <v>3951909501.2819242</v>
      </c>
      <c r="G8" s="329">
        <v>8131468446.4577236</v>
      </c>
    </row>
    <row r="9" spans="1:7">
      <c r="A9" s="326">
        <v>2</v>
      </c>
      <c r="B9" s="330" t="s">
        <v>85</v>
      </c>
      <c r="C9" s="328">
        <v>4179558945.1757994</v>
      </c>
      <c r="D9" s="328"/>
      <c r="E9" s="328"/>
      <c r="F9" s="328">
        <v>422325178</v>
      </c>
      <c r="G9" s="329">
        <v>4601884123.1757994</v>
      </c>
    </row>
    <row r="10" spans="1:7">
      <c r="A10" s="326">
        <v>3</v>
      </c>
      <c r="B10" s="330" t="s">
        <v>462</v>
      </c>
      <c r="C10" s="331"/>
      <c r="D10" s="331"/>
      <c r="E10" s="331"/>
      <c r="F10" s="328">
        <v>3529584323.2819242</v>
      </c>
      <c r="G10" s="329">
        <v>3529584323.2819242</v>
      </c>
    </row>
    <row r="11" spans="1:7" ht="26.25">
      <c r="A11" s="326">
        <v>4</v>
      </c>
      <c r="B11" s="327" t="s">
        <v>463</v>
      </c>
      <c r="C11" s="328">
        <v>5081856319.5688171</v>
      </c>
      <c r="D11" s="328">
        <v>1906379807.7460558</v>
      </c>
      <c r="E11" s="328">
        <v>901590522.77551591</v>
      </c>
      <c r="F11" s="328">
        <v>473263517.93284792</v>
      </c>
      <c r="G11" s="329">
        <v>6904454320.6838017</v>
      </c>
    </row>
    <row r="12" spans="1:7">
      <c r="A12" s="326">
        <v>5</v>
      </c>
      <c r="B12" s="330" t="s">
        <v>464</v>
      </c>
      <c r="C12" s="328">
        <v>3393404947.054307</v>
      </c>
      <c r="D12" s="332">
        <v>1607885081.8342619</v>
      </c>
      <c r="E12" s="328">
        <v>730351104.77524793</v>
      </c>
      <c r="F12" s="328">
        <v>319268281.16325992</v>
      </c>
      <c r="G12" s="329">
        <v>5748363944.085722</v>
      </c>
    </row>
    <row r="13" spans="1:7">
      <c r="A13" s="326">
        <v>6</v>
      </c>
      <c r="B13" s="330" t="s">
        <v>465</v>
      </c>
      <c r="C13" s="328">
        <v>1688451372.5145099</v>
      </c>
      <c r="D13" s="332">
        <v>298494725.91179401</v>
      </c>
      <c r="E13" s="328">
        <v>171239418.00026801</v>
      </c>
      <c r="F13" s="328">
        <v>153995236.76958799</v>
      </c>
      <c r="G13" s="329">
        <v>1156090376.5980799</v>
      </c>
    </row>
    <row r="14" spans="1:7">
      <c r="A14" s="326">
        <v>7</v>
      </c>
      <c r="B14" s="327" t="s">
        <v>466</v>
      </c>
      <c r="C14" s="328">
        <v>6173222013.2367287</v>
      </c>
      <c r="D14" s="328">
        <v>1117608979.092253</v>
      </c>
      <c r="E14" s="328">
        <v>462391644.99309868</v>
      </c>
      <c r="F14" s="328">
        <v>4344980.8571680002</v>
      </c>
      <c r="G14" s="329">
        <v>3365439224.9464455</v>
      </c>
    </row>
    <row r="15" spans="1:7" ht="51.75">
      <c r="A15" s="326">
        <v>8</v>
      </c>
      <c r="B15" s="330" t="s">
        <v>467</v>
      </c>
      <c r="C15" s="328">
        <v>5758348753.2203712</v>
      </c>
      <c r="D15" s="332">
        <v>505793070.82225299</v>
      </c>
      <c r="E15" s="328">
        <v>434460018.75208402</v>
      </c>
      <c r="F15" s="328">
        <v>4342420.4571679998</v>
      </c>
      <c r="G15" s="329">
        <v>3351472131.6259379</v>
      </c>
    </row>
    <row r="16" spans="1:7" ht="26.25">
      <c r="A16" s="326">
        <v>9</v>
      </c>
      <c r="B16" s="330" t="s">
        <v>468</v>
      </c>
      <c r="C16" s="328">
        <v>414873260.016357</v>
      </c>
      <c r="D16" s="332">
        <v>611815908.26999998</v>
      </c>
      <c r="E16" s="328">
        <v>27931626.241014659</v>
      </c>
      <c r="F16" s="328">
        <v>2560.4</v>
      </c>
      <c r="G16" s="329">
        <v>13967093.320507329</v>
      </c>
    </row>
    <row r="17" spans="1:7">
      <c r="A17" s="326">
        <v>10</v>
      </c>
      <c r="B17" s="327" t="s">
        <v>469</v>
      </c>
      <c r="C17" s="328">
        <v>0</v>
      </c>
      <c r="D17" s="332">
        <v>0</v>
      </c>
      <c r="E17" s="328">
        <v>0</v>
      </c>
      <c r="F17" s="328">
        <v>0</v>
      </c>
      <c r="G17" s="329">
        <v>0</v>
      </c>
    </row>
    <row r="18" spans="1:7">
      <c r="A18" s="326">
        <v>11</v>
      </c>
      <c r="B18" s="327" t="s">
        <v>89</v>
      </c>
      <c r="C18" s="328">
        <v>0</v>
      </c>
      <c r="D18" s="332">
        <v>1030753791.9737338</v>
      </c>
      <c r="E18" s="328">
        <v>189611176.609909</v>
      </c>
      <c r="F18" s="328">
        <v>170541772.711932</v>
      </c>
      <c r="G18" s="329">
        <v>0</v>
      </c>
    </row>
    <row r="19" spans="1:7">
      <c r="A19" s="326">
        <v>12</v>
      </c>
      <c r="B19" s="330" t="s">
        <v>470</v>
      </c>
      <c r="C19" s="331"/>
      <c r="D19" s="332">
        <v>38011684.434490003</v>
      </c>
      <c r="E19" s="328">
        <v>60008387.189908996</v>
      </c>
      <c r="F19" s="328">
        <v>12138794.451931998</v>
      </c>
      <c r="G19" s="329">
        <v>0</v>
      </c>
    </row>
    <row r="20" spans="1:7" ht="26.25">
      <c r="A20" s="326">
        <v>13</v>
      </c>
      <c r="B20" s="330" t="s">
        <v>471</v>
      </c>
      <c r="C20" s="328"/>
      <c r="D20" s="328">
        <v>992742107.53924382</v>
      </c>
      <c r="E20" s="328">
        <v>129602789.41999999</v>
      </c>
      <c r="F20" s="328">
        <v>158402978.26000002</v>
      </c>
      <c r="G20" s="329"/>
    </row>
    <row r="21" spans="1:7">
      <c r="A21" s="333">
        <v>14</v>
      </c>
      <c r="B21" s="334" t="s">
        <v>472</v>
      </c>
      <c r="C21" s="331"/>
      <c r="D21" s="331"/>
      <c r="E21" s="331"/>
      <c r="F21" s="331"/>
      <c r="G21" s="335">
        <v>18401361992.087971</v>
      </c>
    </row>
    <row r="22" spans="1:7">
      <c r="A22" s="336"/>
      <c r="B22" s="355" t="s">
        <v>473</v>
      </c>
      <c r="C22" s="337"/>
      <c r="D22" s="338"/>
      <c r="E22" s="337"/>
      <c r="F22" s="337"/>
      <c r="G22" s="339"/>
    </row>
    <row r="23" spans="1:7">
      <c r="A23" s="326">
        <v>15</v>
      </c>
      <c r="B23" s="327" t="s">
        <v>322</v>
      </c>
      <c r="C23" s="340">
        <v>2803690985.71419</v>
      </c>
      <c r="D23" s="341">
        <v>4349457678.0684042</v>
      </c>
      <c r="E23" s="340">
        <v>0</v>
      </c>
      <c r="F23" s="340">
        <v>0</v>
      </c>
      <c r="G23" s="329">
        <v>212952809.2118355</v>
      </c>
    </row>
    <row r="24" spans="1:7">
      <c r="A24" s="326">
        <v>16</v>
      </c>
      <c r="B24" s="327" t="s">
        <v>474</v>
      </c>
      <c r="C24" s="328">
        <v>10173980.992781051</v>
      </c>
      <c r="D24" s="332">
        <v>2719951327.9931931</v>
      </c>
      <c r="E24" s="328">
        <v>1792522622.2605069</v>
      </c>
      <c r="F24" s="328">
        <v>11240519749.98241</v>
      </c>
      <c r="G24" s="329">
        <v>11279301647.140564</v>
      </c>
    </row>
    <row r="25" spans="1:7" ht="26.25">
      <c r="A25" s="326">
        <v>17</v>
      </c>
      <c r="B25" s="330" t="s">
        <v>475</v>
      </c>
      <c r="C25" s="328">
        <v>0</v>
      </c>
      <c r="D25" s="332">
        <v>0</v>
      </c>
      <c r="E25" s="328">
        <v>0</v>
      </c>
      <c r="F25" s="328">
        <v>0</v>
      </c>
      <c r="G25" s="329">
        <v>0</v>
      </c>
    </row>
    <row r="26" spans="1:7" ht="26.25">
      <c r="A26" s="326">
        <v>18</v>
      </c>
      <c r="B26" s="330" t="s">
        <v>476</v>
      </c>
      <c r="C26" s="328">
        <v>10173980.992781051</v>
      </c>
      <c r="D26" s="332">
        <v>245004017.56845701</v>
      </c>
      <c r="E26" s="328">
        <v>40607468.252807006</v>
      </c>
      <c r="F26" s="328">
        <v>79978393.607997</v>
      </c>
      <c r="G26" s="329">
        <v>138482073.4788928</v>
      </c>
    </row>
    <row r="27" spans="1:7">
      <c r="A27" s="326">
        <v>19</v>
      </c>
      <c r="B27" s="330" t="s">
        <v>477</v>
      </c>
      <c r="C27" s="328"/>
      <c r="D27" s="332">
        <v>1901426821.6063879</v>
      </c>
      <c r="E27" s="328">
        <v>1293856719.493865</v>
      </c>
      <c r="F27" s="328">
        <v>5756650386.1107807</v>
      </c>
      <c r="G27" s="329">
        <v>6031704972.8918324</v>
      </c>
    </row>
    <row r="28" spans="1:7">
      <c r="A28" s="326">
        <v>20</v>
      </c>
      <c r="B28" s="342" t="s">
        <v>478</v>
      </c>
      <c r="C28" s="328"/>
      <c r="D28" s="332"/>
      <c r="E28" s="328"/>
      <c r="F28" s="328"/>
      <c r="G28" s="329"/>
    </row>
    <row r="29" spans="1:7">
      <c r="A29" s="326">
        <v>21</v>
      </c>
      <c r="B29" s="330" t="s">
        <v>479</v>
      </c>
      <c r="C29" s="328"/>
      <c r="D29" s="332">
        <v>514073718.43455195</v>
      </c>
      <c r="E29" s="328">
        <v>443522964.64383513</v>
      </c>
      <c r="F29" s="328">
        <v>5098995625.615427</v>
      </c>
      <c r="G29" s="329">
        <v>4812962437.691967</v>
      </c>
    </row>
    <row r="30" spans="1:7">
      <c r="A30" s="326">
        <v>22</v>
      </c>
      <c r="B30" s="342" t="s">
        <v>478</v>
      </c>
      <c r="C30" s="328"/>
      <c r="D30" s="332">
        <v>233183572.21331999</v>
      </c>
      <c r="E30" s="328">
        <v>201833790.52235496</v>
      </c>
      <c r="F30" s="328">
        <v>2745767162.4900541</v>
      </c>
      <c r="G30" s="329">
        <v>2002257336.9863725</v>
      </c>
    </row>
    <row r="31" spans="1:7" ht="26.25">
      <c r="A31" s="326">
        <v>23</v>
      </c>
      <c r="B31" s="330" t="s">
        <v>480</v>
      </c>
      <c r="C31" s="328"/>
      <c r="D31" s="332">
        <v>59446770.383795984</v>
      </c>
      <c r="E31" s="328">
        <v>14535469.870000001</v>
      </c>
      <c r="F31" s="328">
        <v>304895344.64820385</v>
      </c>
      <c r="G31" s="329">
        <v>296152163.07787126</v>
      </c>
    </row>
    <row r="32" spans="1:7">
      <c r="A32" s="326">
        <v>24</v>
      </c>
      <c r="B32" s="327" t="s">
        <v>481</v>
      </c>
      <c r="C32" s="328">
        <v>0</v>
      </c>
      <c r="D32" s="332">
        <v>0</v>
      </c>
      <c r="E32" s="328">
        <v>0</v>
      </c>
      <c r="F32" s="328">
        <v>0</v>
      </c>
      <c r="G32" s="329">
        <v>0</v>
      </c>
    </row>
    <row r="33" spans="1:7">
      <c r="A33" s="326">
        <v>25</v>
      </c>
      <c r="B33" s="327" t="s">
        <v>99</v>
      </c>
      <c r="C33" s="328">
        <v>34949172.670000002</v>
      </c>
      <c r="D33" s="328">
        <v>559627632.35138404</v>
      </c>
      <c r="E33" s="328">
        <v>180886828.29786199</v>
      </c>
      <c r="F33" s="328">
        <v>1951251371.8467708</v>
      </c>
      <c r="G33" s="329">
        <v>2214872578.5650578</v>
      </c>
    </row>
    <row r="34" spans="1:7">
      <c r="A34" s="326">
        <v>26</v>
      </c>
      <c r="B34" s="330" t="s">
        <v>482</v>
      </c>
      <c r="C34" s="331"/>
      <c r="D34" s="332">
        <v>92239333.943955019</v>
      </c>
      <c r="E34" s="328">
        <v>9821297.2666159961</v>
      </c>
      <c r="F34" s="328">
        <v>796910.73942899995</v>
      </c>
      <c r="G34" s="329">
        <v>102857541.95000002</v>
      </c>
    </row>
    <row r="35" spans="1:7">
      <c r="A35" s="326">
        <v>27</v>
      </c>
      <c r="B35" s="330" t="s">
        <v>483</v>
      </c>
      <c r="C35" s="328">
        <v>34949172.670000002</v>
      </c>
      <c r="D35" s="332">
        <v>467388298.40742898</v>
      </c>
      <c r="E35" s="328">
        <v>171065531.03124601</v>
      </c>
      <c r="F35" s="328">
        <v>1950454461.1073418</v>
      </c>
      <c r="G35" s="329">
        <v>2112015036.6150579</v>
      </c>
    </row>
    <row r="36" spans="1:7">
      <c r="A36" s="326">
        <v>28</v>
      </c>
      <c r="B36" s="327" t="s">
        <v>484</v>
      </c>
      <c r="C36" s="328">
        <v>1201940473.873976</v>
      </c>
      <c r="D36" s="332">
        <v>689151577.82631993</v>
      </c>
      <c r="E36" s="328">
        <v>711661377.51087403</v>
      </c>
      <c r="F36" s="328">
        <v>737797244.49462998</v>
      </c>
      <c r="G36" s="329">
        <v>310847905.9016127</v>
      </c>
    </row>
    <row r="37" spans="1:7">
      <c r="A37" s="333">
        <v>29</v>
      </c>
      <c r="B37" s="334" t="s">
        <v>485</v>
      </c>
      <c r="C37" s="331"/>
      <c r="D37" s="331"/>
      <c r="E37" s="331"/>
      <c r="F37" s="331"/>
      <c r="G37" s="335">
        <v>14017974940.819071</v>
      </c>
    </row>
    <row r="38" spans="1:7">
      <c r="A38" s="322"/>
      <c r="B38" s="343"/>
      <c r="C38" s="344"/>
      <c r="D38" s="344"/>
      <c r="E38" s="344"/>
      <c r="F38" s="344"/>
      <c r="G38" s="345"/>
    </row>
    <row r="39" spans="1:7" ht="15.75" thickBot="1">
      <c r="A39" s="346">
        <v>30</v>
      </c>
      <c r="B39" s="347" t="s">
        <v>453</v>
      </c>
      <c r="C39" s="211"/>
      <c r="D39" s="197"/>
      <c r="E39" s="197"/>
      <c r="F39" s="348"/>
      <c r="G39" s="349">
        <v>1.3126975950359903</v>
      </c>
    </row>
    <row r="42" spans="1:7" ht="39">
      <c r="B42" s="17" t="s">
        <v>486</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A1:L51"/>
  <sheetViews>
    <sheetView zoomScale="85" zoomScaleNormal="85" workbookViewId="0">
      <pane xSplit="1" ySplit="5" topLeftCell="B6" activePane="bottomRight" state="frozen"/>
      <selection pane="topRight" activeCell="B1" sqref="B1"/>
      <selection pane="bottomLeft" activeCell="A6" sqref="A6"/>
      <selection pane="bottomRight" activeCell="B6" sqref="B6"/>
    </sheetView>
  </sheetViews>
  <sheetFormatPr defaultRowHeight="15.75"/>
  <cols>
    <col min="1" max="1" width="9.5703125" style="14" bestFit="1" customWidth="1"/>
    <col min="2" max="2" width="88.28515625" style="12" customWidth="1"/>
    <col min="3" max="3" width="17" style="12" bestFit="1" customWidth="1"/>
    <col min="4" max="7" width="13.85546875" style="1" bestFit="1" customWidth="1"/>
    <col min="8" max="8" width="6.7109375" customWidth="1"/>
    <col min="9" max="12" width="13.85546875" bestFit="1" customWidth="1"/>
    <col min="13" max="13" width="6.7109375" customWidth="1"/>
  </cols>
  <sheetData>
    <row r="1" spans="1:12">
      <c r="A1" s="13" t="s">
        <v>108</v>
      </c>
      <c r="B1" s="281" t="str">
        <f>Info!C2</f>
        <v>სს თიბისი ბანკი</v>
      </c>
    </row>
    <row r="2" spans="1:12">
      <c r="A2" s="13" t="s">
        <v>109</v>
      </c>
      <c r="B2" s="314">
        <v>45016</v>
      </c>
    </row>
    <row r="3" spans="1:12" ht="16.5" thickBot="1">
      <c r="A3" s="13"/>
    </row>
    <row r="4" spans="1:12" ht="16.5" thickBot="1">
      <c r="A4" s="33" t="s">
        <v>252</v>
      </c>
      <c r="B4" s="134" t="s">
        <v>139</v>
      </c>
      <c r="C4" s="135"/>
      <c r="D4" s="707" t="s">
        <v>935</v>
      </c>
      <c r="E4" s="708"/>
      <c r="F4" s="708"/>
      <c r="G4" s="709"/>
      <c r="I4" s="710" t="s">
        <v>936</v>
      </c>
      <c r="J4" s="711"/>
      <c r="K4" s="711"/>
      <c r="L4" s="712"/>
    </row>
    <row r="5" spans="1:12" ht="15">
      <c r="A5" s="184" t="s">
        <v>25</v>
      </c>
      <c r="B5" s="185"/>
      <c r="C5" s="299" t="str">
        <f>INT((MONTH($B$2))/3)&amp;"Q"&amp;"-"&amp;YEAR($B$2)</f>
        <v>1Q-2023</v>
      </c>
      <c r="D5" s="299" t="str">
        <f>IF(INT(MONTH($B$2))=3, "4"&amp;"Q"&amp;"-"&amp;YEAR($B$2)-1, IF(INT(MONTH($B$2))=6, "1"&amp;"Q"&amp;"-"&amp;YEAR($B$2), IF(INT(MONTH($B$2))=9, "2"&amp;"Q"&amp;"-"&amp;YEAR($B$2),IF(INT(MONTH($B$2))=12, "3"&amp;"Q"&amp;"-"&amp;YEAR($B$2), 0))))</f>
        <v>4Q-2022</v>
      </c>
      <c r="E5" s="299" t="str">
        <f>IF(INT(MONTH($B$2))=3, "3"&amp;"Q"&amp;"-"&amp;YEAR($B$2)-1, IF(INT(MONTH($B$2))=6, "4"&amp;"Q"&amp;"-"&amp;YEAR($B$2)-1, IF(INT(MONTH($B$2))=9, "1"&amp;"Q"&amp;"-"&amp;YEAR($B$2),IF(INT(MONTH($B$2))=12, "2"&amp;"Q"&amp;"-"&amp;YEAR($B$2), 0))))</f>
        <v>3Q-2022</v>
      </c>
      <c r="F5" s="299" t="str">
        <f>IF(INT(MONTH($B$2))=3, "2"&amp;"Q"&amp;"-"&amp;YEAR($B$2)-1, IF(INT(MONTH($B$2))=6, "3"&amp;"Q"&amp;"-"&amp;YEAR($B$2)-1, IF(INT(MONTH($B$2))=9, "4"&amp;"Q"&amp;"-"&amp;YEAR($B$2)-1,IF(INT(MONTH($B$2))=12, "1"&amp;"Q"&amp;"-"&amp;YEAR($B$2), 0))))</f>
        <v>2Q-2022</v>
      </c>
      <c r="G5" s="300" t="str">
        <f>IF(INT(MONTH($B$2))=3, "1"&amp;"Q"&amp;"-"&amp;YEAR($B$2)-1, IF(INT(MONTH($B$2))=6, "2"&amp;"Q"&amp;"-"&amp;YEAR($B$2)-1, IF(INT(MONTH($B$2))=9, "3"&amp;"Q"&amp;"-"&amp;YEAR($B$2)-1,IF(INT(MONTH($B$2))=12, "4"&amp;"Q"&amp;"-"&amp;YEAR($B$2)-1, 0))))</f>
        <v>1Q-2022</v>
      </c>
      <c r="I5" s="565" t="str">
        <f>D5</f>
        <v>4Q-2022</v>
      </c>
      <c r="J5" s="299" t="str">
        <f t="shared" ref="J5:L5" si="0">E5</f>
        <v>3Q-2022</v>
      </c>
      <c r="K5" s="299" t="str">
        <f t="shared" si="0"/>
        <v>2Q-2022</v>
      </c>
      <c r="L5" s="300" t="str">
        <f t="shared" si="0"/>
        <v>1Q-2022</v>
      </c>
    </row>
    <row r="6" spans="1:12" ht="15">
      <c r="A6" s="301"/>
      <c r="B6" s="302" t="s">
        <v>106</v>
      </c>
      <c r="C6" s="186"/>
      <c r="D6" s="186"/>
      <c r="E6" s="186"/>
      <c r="F6" s="186"/>
      <c r="G6" s="187"/>
      <c r="I6" s="566"/>
      <c r="J6" s="186"/>
      <c r="K6" s="186"/>
      <c r="L6" s="187"/>
    </row>
    <row r="7" spans="1:12" ht="15">
      <c r="A7" s="301"/>
      <c r="B7" s="303" t="s">
        <v>110</v>
      </c>
      <c r="C7" s="186"/>
      <c r="D7" s="186"/>
      <c r="E7" s="186"/>
      <c r="F7" s="186"/>
      <c r="G7" s="187"/>
      <c r="I7" s="566"/>
      <c r="J7" s="186"/>
      <c r="K7" s="186"/>
      <c r="L7" s="187"/>
    </row>
    <row r="8" spans="1:12" ht="15">
      <c r="A8" s="285">
        <v>1</v>
      </c>
      <c r="B8" s="286" t="s">
        <v>22</v>
      </c>
      <c r="C8" s="304">
        <v>3667478945.1757994</v>
      </c>
      <c r="D8" s="305">
        <v>3835845758.1233001</v>
      </c>
      <c r="E8" s="305">
        <v>3642373665.6530991</v>
      </c>
      <c r="F8" s="305">
        <v>3571672432.1273952</v>
      </c>
      <c r="G8" s="306">
        <v>3457566791.3400002</v>
      </c>
      <c r="I8" s="567">
        <v>3333039146.21</v>
      </c>
      <c r="J8" s="568">
        <v>3126561108.6709704</v>
      </c>
      <c r="K8" s="568">
        <v>3069501362.5811305</v>
      </c>
      <c r="L8" s="569">
        <v>2964648160.1507301</v>
      </c>
    </row>
    <row r="9" spans="1:12" ht="15">
      <c r="A9" s="285">
        <v>2</v>
      </c>
      <c r="B9" s="286" t="s">
        <v>86</v>
      </c>
      <c r="C9" s="304">
        <v>4179558945.1757994</v>
      </c>
      <c r="D9" s="305">
        <v>4376245758.1233006</v>
      </c>
      <c r="E9" s="305">
        <v>4209413665.6530991</v>
      </c>
      <c r="F9" s="305">
        <v>4157452432.1273952</v>
      </c>
      <c r="G9" s="306">
        <v>4077826791.3400002</v>
      </c>
      <c r="I9" s="567">
        <v>3873439146.21</v>
      </c>
      <c r="J9" s="568">
        <v>3693601108.6709704</v>
      </c>
      <c r="K9" s="568">
        <v>3655281362.5811305</v>
      </c>
      <c r="L9" s="569">
        <v>3584908160.1507301</v>
      </c>
    </row>
    <row r="10" spans="1:12" ht="15">
      <c r="A10" s="285">
        <v>3</v>
      </c>
      <c r="B10" s="286" t="s">
        <v>85</v>
      </c>
      <c r="C10" s="304">
        <v>4601884123.1757994</v>
      </c>
      <c r="D10" s="305">
        <v>4784099148.1233006</v>
      </c>
      <c r="E10" s="305">
        <v>4665214593.6530991</v>
      </c>
      <c r="F10" s="305">
        <v>4630660160.6273956</v>
      </c>
      <c r="G10" s="306">
        <v>4544774025.8400002</v>
      </c>
      <c r="I10" s="567">
        <v>4516524997.7651348</v>
      </c>
      <c r="J10" s="568">
        <v>4378258487.0667553</v>
      </c>
      <c r="K10" s="568">
        <v>4357183788.005455</v>
      </c>
      <c r="L10" s="569">
        <v>4279803081.5050569</v>
      </c>
    </row>
    <row r="11" spans="1:12" ht="15">
      <c r="A11" s="285">
        <v>4</v>
      </c>
      <c r="B11" s="286" t="s">
        <v>445</v>
      </c>
      <c r="C11" s="304">
        <v>2978334187.6034298</v>
      </c>
      <c r="D11" s="305">
        <v>2963892258.3941898</v>
      </c>
      <c r="E11" s="305">
        <v>2826564054.5813632</v>
      </c>
      <c r="F11" s="305">
        <v>2911592223.8745403</v>
      </c>
      <c r="G11" s="306">
        <v>2826069145.1543636</v>
      </c>
      <c r="I11" s="567">
        <v>2497588643.0336604</v>
      </c>
      <c r="J11" s="568">
        <v>2426501481.7633495</v>
      </c>
      <c r="K11" s="568">
        <v>2488072961.7709804</v>
      </c>
      <c r="L11" s="569">
        <v>2477465018.5955715</v>
      </c>
    </row>
    <row r="12" spans="1:12" ht="15">
      <c r="A12" s="285">
        <v>5</v>
      </c>
      <c r="B12" s="286" t="s">
        <v>446</v>
      </c>
      <c r="C12" s="304">
        <v>3460120422.0620542</v>
      </c>
      <c r="D12" s="305">
        <v>3434977454.7588758</v>
      </c>
      <c r="E12" s="305">
        <v>3299410107.7082968</v>
      </c>
      <c r="F12" s="305">
        <v>3409164498.3415651</v>
      </c>
      <c r="G12" s="306">
        <v>3291759969.6551127</v>
      </c>
      <c r="I12" s="567">
        <v>2972896924.5474916</v>
      </c>
      <c r="J12" s="568">
        <v>2895320396.6976371</v>
      </c>
      <c r="K12" s="568">
        <v>2977031147.0098877</v>
      </c>
      <c r="L12" s="569">
        <v>2965623462.4561911</v>
      </c>
    </row>
    <row r="13" spans="1:12" ht="15">
      <c r="A13" s="285">
        <v>6</v>
      </c>
      <c r="B13" s="286" t="s">
        <v>447</v>
      </c>
      <c r="C13" s="304">
        <v>4099514691.7321448</v>
      </c>
      <c r="D13" s="305">
        <v>4169376872.7364917</v>
      </c>
      <c r="E13" s="305">
        <v>4035319315.0318727</v>
      </c>
      <c r="F13" s="305">
        <v>4192541646.2265368</v>
      </c>
      <c r="G13" s="306">
        <v>4193015540.1854787</v>
      </c>
      <c r="I13" s="567">
        <v>3714235868.0109887</v>
      </c>
      <c r="J13" s="568">
        <v>3625165686.24336</v>
      </c>
      <c r="K13" s="568">
        <v>3747322413.9723382</v>
      </c>
      <c r="L13" s="569">
        <v>3733944515.0546455</v>
      </c>
    </row>
    <row r="14" spans="1:12" ht="15">
      <c r="A14" s="301"/>
      <c r="B14" s="302" t="s">
        <v>449</v>
      </c>
      <c r="C14" s="186"/>
      <c r="D14" s="186"/>
      <c r="E14" s="186"/>
      <c r="F14" s="186"/>
      <c r="G14" s="187"/>
      <c r="I14" s="566"/>
      <c r="J14" s="186"/>
      <c r="K14" s="186"/>
      <c r="L14" s="187"/>
    </row>
    <row r="15" spans="1:12" ht="22.15" customHeight="1">
      <c r="A15" s="285">
        <v>7</v>
      </c>
      <c r="B15" s="286" t="s">
        <v>448</v>
      </c>
      <c r="C15" s="304">
        <v>20767052453.220814</v>
      </c>
      <c r="D15" s="305">
        <v>21219007678.533966</v>
      </c>
      <c r="E15" s="305">
        <v>20622797343.057545</v>
      </c>
      <c r="F15" s="305">
        <v>20859371260.93095</v>
      </c>
      <c r="G15" s="306">
        <v>20617964525.643196</v>
      </c>
      <c r="I15" s="567">
        <v>21508072098.623306</v>
      </c>
      <c r="J15" s="568">
        <v>20487074219.129063</v>
      </c>
      <c r="K15" s="568">
        <v>20519966482.660313</v>
      </c>
      <c r="L15" s="569">
        <v>20358186775.74052</v>
      </c>
    </row>
    <row r="16" spans="1:12" ht="15">
      <c r="A16" s="301"/>
      <c r="B16" s="302" t="s">
        <v>452</v>
      </c>
      <c r="C16" s="186"/>
      <c r="D16" s="186"/>
      <c r="E16" s="186"/>
      <c r="F16" s="186"/>
      <c r="G16" s="187"/>
      <c r="I16" s="566"/>
      <c r="J16" s="186"/>
      <c r="K16" s="186"/>
      <c r="L16" s="187"/>
    </row>
    <row r="17" spans="1:12" ht="15">
      <c r="A17" s="285"/>
      <c r="B17" s="303" t="s">
        <v>435</v>
      </c>
      <c r="C17" s="186"/>
      <c r="D17" s="186"/>
      <c r="E17" s="186"/>
      <c r="F17" s="186"/>
      <c r="G17" s="187"/>
      <c r="I17" s="566"/>
      <c r="J17" s="186"/>
      <c r="K17" s="186"/>
      <c r="L17" s="187"/>
    </row>
    <row r="18" spans="1:12" ht="15">
      <c r="A18" s="285">
        <v>8</v>
      </c>
      <c r="B18" s="286" t="s">
        <v>443</v>
      </c>
      <c r="C18" s="688">
        <v>0.17660084181118352</v>
      </c>
      <c r="D18" s="315">
        <v>0.18077404072028316</v>
      </c>
      <c r="E18" s="315">
        <v>0.1766187973950715</v>
      </c>
      <c r="F18" s="315">
        <v>0.17122627462971729</v>
      </c>
      <c r="G18" s="316">
        <v>0.16769680571715592</v>
      </c>
      <c r="I18" s="570">
        <v>0.15496689479776024</v>
      </c>
      <c r="J18" s="571">
        <v>0.15261140147340596</v>
      </c>
      <c r="K18" s="571">
        <v>0.14958608071679388</v>
      </c>
      <c r="L18" s="572">
        <v>0.14562437179736959</v>
      </c>
    </row>
    <row r="19" spans="1:12" ht="15" customHeight="1">
      <c r="A19" s="285">
        <v>9</v>
      </c>
      <c r="B19" s="286" t="s">
        <v>442</v>
      </c>
      <c r="C19" s="688">
        <v>0.20125913172273907</v>
      </c>
      <c r="D19" s="315">
        <v>0.20624177267961938</v>
      </c>
      <c r="E19" s="315">
        <v>0.20411458230569071</v>
      </c>
      <c r="F19" s="315">
        <v>0.19930861674216391</v>
      </c>
      <c r="G19" s="316">
        <v>0.19778027972976098</v>
      </c>
      <c r="I19" s="570">
        <v>0.18009234525757109</v>
      </c>
      <c r="J19" s="571">
        <v>0.18028934093586699</v>
      </c>
      <c r="K19" s="571">
        <v>0.17813291097087802</v>
      </c>
      <c r="L19" s="572">
        <v>0.17609172170591458</v>
      </c>
    </row>
    <row r="20" spans="1:12" ht="15">
      <c r="A20" s="285">
        <v>10</v>
      </c>
      <c r="B20" s="286" t="s">
        <v>444</v>
      </c>
      <c r="C20" s="688">
        <v>0.22159543987004673</v>
      </c>
      <c r="D20" s="315">
        <v>0.22546290668262942</v>
      </c>
      <c r="E20" s="315">
        <v>0.22621638161146923</v>
      </c>
      <c r="F20" s="315">
        <v>0.22199423475915112</v>
      </c>
      <c r="G20" s="316">
        <v>0.22042787105330039</v>
      </c>
      <c r="I20" s="570">
        <v>0.20999208934464328</v>
      </c>
      <c r="J20" s="571">
        <v>0.21370833337337722</v>
      </c>
      <c r="K20" s="571">
        <v>0.21233873806213779</v>
      </c>
      <c r="L20" s="572">
        <v>0.21022516045510545</v>
      </c>
    </row>
    <row r="21" spans="1:12" ht="15">
      <c r="A21" s="285">
        <v>11</v>
      </c>
      <c r="B21" s="286" t="s">
        <v>445</v>
      </c>
      <c r="C21" s="688">
        <v>0.14341631747270484</v>
      </c>
      <c r="D21" s="315">
        <v>0.13968100220787361</v>
      </c>
      <c r="E21" s="315">
        <v>0.13706016732656773</v>
      </c>
      <c r="F21" s="315">
        <v>0.13958197432958469</v>
      </c>
      <c r="G21" s="316">
        <v>0.13706829021067984</v>
      </c>
      <c r="I21" s="570">
        <v>0.11612331554316888</v>
      </c>
      <c r="J21" s="571">
        <v>0.11844060580879294</v>
      </c>
      <c r="K21" s="571">
        <v>0.12125131704642113</v>
      </c>
      <c r="L21" s="572">
        <v>0.12169379551757525</v>
      </c>
    </row>
    <row r="22" spans="1:12" ht="15">
      <c r="A22" s="285">
        <v>12</v>
      </c>
      <c r="B22" s="286" t="s">
        <v>446</v>
      </c>
      <c r="C22" s="688">
        <v>0.16661586567743347</v>
      </c>
      <c r="D22" s="315">
        <v>0.16188209678786453</v>
      </c>
      <c r="E22" s="315">
        <v>0.15998848520998582</v>
      </c>
      <c r="F22" s="315">
        <v>0.16343563071466299</v>
      </c>
      <c r="G22" s="316">
        <v>0.15965494389909585</v>
      </c>
      <c r="I22" s="570">
        <v>0.13822238045862703</v>
      </c>
      <c r="J22" s="571">
        <v>0.14132424990163978</v>
      </c>
      <c r="K22" s="571">
        <v>0.1450797275680506</v>
      </c>
      <c r="L22" s="572">
        <v>0.14567227892761672</v>
      </c>
    </row>
    <row r="23" spans="1:12" ht="15">
      <c r="A23" s="285">
        <v>13</v>
      </c>
      <c r="B23" s="286" t="s">
        <v>447</v>
      </c>
      <c r="C23" s="688">
        <v>0.19740474489418169</v>
      </c>
      <c r="D23" s="315">
        <v>0.19649254743210293</v>
      </c>
      <c r="E23" s="315">
        <v>0.19567274254335443</v>
      </c>
      <c r="F23" s="315">
        <v>0.20099079659601515</v>
      </c>
      <c r="G23" s="316">
        <v>0.20336709450491566</v>
      </c>
      <c r="I23" s="570">
        <v>0.17269032068423884</v>
      </c>
      <c r="J23" s="571">
        <v>0.17694892142571012</v>
      </c>
      <c r="K23" s="571">
        <v>0.18261834965173473</v>
      </c>
      <c r="L23" s="572">
        <v>0.18341243039896538</v>
      </c>
    </row>
    <row r="24" spans="1:12" ht="15">
      <c r="A24" s="301"/>
      <c r="B24" s="302" t="s">
        <v>6</v>
      </c>
      <c r="C24" s="592"/>
      <c r="D24" s="186"/>
      <c r="E24" s="186"/>
      <c r="F24" s="186"/>
      <c r="G24" s="187"/>
      <c r="I24" s="566"/>
      <c r="J24" s="186"/>
      <c r="K24" s="186"/>
      <c r="L24" s="187"/>
    </row>
    <row r="25" spans="1:12" ht="15" customHeight="1">
      <c r="A25" s="307">
        <v>14</v>
      </c>
      <c r="B25" s="308" t="s">
        <v>7</v>
      </c>
      <c r="C25" s="688">
        <v>9.0609687214890475E-2</v>
      </c>
      <c r="D25" s="310"/>
      <c r="E25" s="310"/>
      <c r="F25" s="310"/>
      <c r="G25" s="311"/>
      <c r="I25" s="599">
        <v>8.1267200549579172E-2</v>
      </c>
      <c r="J25" s="584">
        <v>7.9936257096382066E-2</v>
      </c>
      <c r="K25" s="584">
        <v>7.8781900846636124E-2</v>
      </c>
      <c r="L25" s="585">
        <v>7.8550374716210902E-2</v>
      </c>
    </row>
    <row r="26" spans="1:12" ht="15">
      <c r="A26" s="307">
        <v>15</v>
      </c>
      <c r="B26" s="308" t="s">
        <v>8</v>
      </c>
      <c r="C26" s="688">
        <v>4.4640796245343319E-2</v>
      </c>
      <c r="D26" s="310"/>
      <c r="E26" s="310"/>
      <c r="F26" s="310"/>
      <c r="G26" s="311"/>
      <c r="I26" s="599">
        <v>4.1003976544000904E-2</v>
      </c>
      <c r="J26" s="584">
        <v>3.9863886164611208E-2</v>
      </c>
      <c r="K26" s="584">
        <v>3.8961769197696235E-2</v>
      </c>
      <c r="L26" s="585">
        <v>3.8939007205109247E-2</v>
      </c>
    </row>
    <row r="27" spans="1:12" ht="15">
      <c r="A27" s="307">
        <v>16</v>
      </c>
      <c r="B27" s="308" t="s">
        <v>9</v>
      </c>
      <c r="C27" s="688">
        <v>5.2289572743710995E-2</v>
      </c>
      <c r="D27" s="310"/>
      <c r="E27" s="310"/>
      <c r="F27" s="310"/>
      <c r="G27" s="311"/>
      <c r="I27" s="599">
        <v>4.7680084627953173E-2</v>
      </c>
      <c r="J27" s="584">
        <v>4.5779802174078753E-2</v>
      </c>
      <c r="K27" s="584">
        <v>4.3364666144804373E-2</v>
      </c>
      <c r="L27" s="585">
        <v>4.3232335934909133E-2</v>
      </c>
    </row>
    <row r="28" spans="1:12" ht="15">
      <c r="A28" s="307">
        <v>17</v>
      </c>
      <c r="B28" s="308" t="s">
        <v>140</v>
      </c>
      <c r="C28" s="688">
        <v>4.5968890969547156E-2</v>
      </c>
      <c r="D28" s="310"/>
      <c r="E28" s="310"/>
      <c r="F28" s="310"/>
      <c r="G28" s="311"/>
      <c r="I28" s="599">
        <v>4.0263224005578253E-2</v>
      </c>
      <c r="J28" s="584">
        <v>4.0072370931770879E-2</v>
      </c>
      <c r="K28" s="584">
        <v>3.982013164893989E-2</v>
      </c>
      <c r="L28" s="585">
        <v>3.9611367511101656E-2</v>
      </c>
    </row>
    <row r="29" spans="1:12" ht="15">
      <c r="A29" s="307">
        <v>18</v>
      </c>
      <c r="B29" s="308" t="s">
        <v>10</v>
      </c>
      <c r="C29" s="688">
        <v>3.5508359840032901E-2</v>
      </c>
      <c r="D29" s="310"/>
      <c r="E29" s="310"/>
      <c r="F29" s="310"/>
      <c r="G29" s="311"/>
      <c r="I29" s="599">
        <v>3.9241893870051468E-2</v>
      </c>
      <c r="J29" s="584">
        <v>4.1284036230037124E-2</v>
      </c>
      <c r="K29" s="584">
        <v>3.6322722259485005E-2</v>
      </c>
      <c r="L29" s="585">
        <v>3.5390165702328197E-2</v>
      </c>
    </row>
    <row r="30" spans="1:12" ht="15">
      <c r="A30" s="307">
        <v>19</v>
      </c>
      <c r="B30" s="308" t="s">
        <v>11</v>
      </c>
      <c r="C30" s="688">
        <v>0.22715943532785357</v>
      </c>
      <c r="D30" s="310"/>
      <c r="E30" s="310"/>
      <c r="F30" s="310"/>
      <c r="G30" s="311"/>
      <c r="I30" s="599">
        <v>0.28750837261971735</v>
      </c>
      <c r="J30" s="584">
        <v>0.3035541635483322</v>
      </c>
      <c r="K30" s="584">
        <v>0.26617833958197989</v>
      </c>
      <c r="L30" s="585">
        <v>0.26120353288399356</v>
      </c>
    </row>
    <row r="31" spans="1:12" ht="15">
      <c r="A31" s="301"/>
      <c r="B31" s="302" t="s">
        <v>12</v>
      </c>
      <c r="C31" s="186"/>
      <c r="D31" s="186"/>
      <c r="E31" s="186"/>
      <c r="F31" s="186"/>
      <c r="G31" s="187"/>
      <c r="I31" s="600"/>
      <c r="J31" s="592"/>
      <c r="K31" s="592"/>
      <c r="L31" s="593"/>
    </row>
    <row r="32" spans="1:12" ht="15">
      <c r="A32" s="307">
        <v>20</v>
      </c>
      <c r="B32" s="308" t="s">
        <v>13</v>
      </c>
      <c r="C32" s="688">
        <v>2.2382640986833811E-2</v>
      </c>
      <c r="D32" s="590">
        <v>2.1238597985399649E-2</v>
      </c>
      <c r="E32" s="590">
        <v>2.4112256472849255E-2</v>
      </c>
      <c r="F32" s="590">
        <v>2.3212288837974344E-2</v>
      </c>
      <c r="G32" s="591">
        <v>2.41971301962026E-2</v>
      </c>
      <c r="I32" s="599">
        <v>3.0038508555806209E-2</v>
      </c>
      <c r="J32" s="584">
        <v>3.4821835343958517E-2</v>
      </c>
      <c r="K32" s="584">
        <v>3.5926035532025738E-2</v>
      </c>
      <c r="L32" s="585">
        <v>3.9342598566344492E-2</v>
      </c>
    </row>
    <row r="33" spans="1:12" ht="15" customHeight="1">
      <c r="A33" s="307">
        <v>21</v>
      </c>
      <c r="B33" s="308" t="s">
        <v>957</v>
      </c>
      <c r="C33" s="688">
        <v>1.9359048245095746E-2</v>
      </c>
      <c r="D33" s="590">
        <v>1.9404571505578568E-2</v>
      </c>
      <c r="E33" s="590">
        <v>2.2667143301372806E-2</v>
      </c>
      <c r="F33" s="590">
        <v>2.2574386553140386E-2</v>
      </c>
      <c r="G33" s="591">
        <v>2.2813824258032425E-2</v>
      </c>
      <c r="I33" s="599">
        <v>3.4973388333375509E-2</v>
      </c>
      <c r="J33" s="584">
        <v>3.7944985746858693E-2</v>
      </c>
      <c r="K33" s="584">
        <v>3.8562753485864854E-2</v>
      </c>
      <c r="L33" s="585">
        <v>4.0316810534445316E-2</v>
      </c>
    </row>
    <row r="34" spans="1:12" ht="15">
      <c r="A34" s="307">
        <v>22</v>
      </c>
      <c r="B34" s="308" t="s">
        <v>14</v>
      </c>
      <c r="C34" s="688">
        <v>0.47591480434355998</v>
      </c>
      <c r="D34" s="590">
        <v>0.46090657377985927</v>
      </c>
      <c r="E34" s="590">
        <v>0.48040567877648277</v>
      </c>
      <c r="F34" s="590">
        <v>0.51329100085091761</v>
      </c>
      <c r="G34" s="591">
        <v>0.53388923012606793</v>
      </c>
      <c r="I34" s="599">
        <v>0.46448843666520656</v>
      </c>
      <c r="J34" s="584">
        <v>0.48342150866706779</v>
      </c>
      <c r="K34" s="584">
        <v>0.51634680264444532</v>
      </c>
      <c r="L34" s="585">
        <v>0.53770318170032572</v>
      </c>
    </row>
    <row r="35" spans="1:12" ht="15" customHeight="1">
      <c r="A35" s="307">
        <v>23</v>
      </c>
      <c r="B35" s="308" t="s">
        <v>15</v>
      </c>
      <c r="C35" s="688">
        <v>0.46667373084841107</v>
      </c>
      <c r="D35" s="590">
        <v>0.47681012303538117</v>
      </c>
      <c r="E35" s="590">
        <v>0.51121981120048943</v>
      </c>
      <c r="F35" s="590">
        <v>0.51638247726443343</v>
      </c>
      <c r="G35" s="591">
        <v>0.52800540942755714</v>
      </c>
      <c r="I35" s="599">
        <v>0.476211765929552</v>
      </c>
      <c r="J35" s="584">
        <v>0.51001914545396687</v>
      </c>
      <c r="K35" s="584">
        <v>0.51431654803763749</v>
      </c>
      <c r="L35" s="585">
        <v>0.52571292886407706</v>
      </c>
    </row>
    <row r="36" spans="1:12" ht="15">
      <c r="A36" s="307">
        <v>24</v>
      </c>
      <c r="B36" s="308" t="s">
        <v>16</v>
      </c>
      <c r="C36" s="688">
        <v>-1.7214151913553171E-2</v>
      </c>
      <c r="D36" s="590"/>
      <c r="E36" s="590"/>
      <c r="F36" s="590"/>
      <c r="G36" s="591"/>
      <c r="I36" s="599">
        <v>6.5416381248417282E-2</v>
      </c>
      <c r="J36" s="584">
        <v>1.8314618956189336E-3</v>
      </c>
      <c r="K36" s="584">
        <v>1.8774466412713114E-2</v>
      </c>
      <c r="L36" s="585">
        <v>7.9259430496535707E-3</v>
      </c>
    </row>
    <row r="37" spans="1:12" ht="15" customHeight="1">
      <c r="A37" s="301"/>
      <c r="B37" s="302" t="s">
        <v>17</v>
      </c>
      <c r="C37" s="592"/>
      <c r="D37" s="592"/>
      <c r="E37" s="592"/>
      <c r="F37" s="592"/>
      <c r="G37" s="593"/>
      <c r="I37" s="600"/>
      <c r="J37" s="592"/>
      <c r="K37" s="592"/>
      <c r="L37" s="593"/>
    </row>
    <row r="38" spans="1:12" ht="15" customHeight="1">
      <c r="A38" s="307">
        <v>25</v>
      </c>
      <c r="B38" s="308" t="s">
        <v>18</v>
      </c>
      <c r="C38" s="688">
        <v>0.2543218414941032</v>
      </c>
      <c r="D38" s="589">
        <v>0.26560174009506671</v>
      </c>
      <c r="E38" s="589">
        <v>0.23690826341177187</v>
      </c>
      <c r="F38" s="589">
        <v>0.21526007982765238</v>
      </c>
      <c r="G38" s="594">
        <v>0.21688401534699647</v>
      </c>
      <c r="I38" s="598">
        <v>0.27199860803636</v>
      </c>
      <c r="J38" s="583">
        <v>0.2437182786878464</v>
      </c>
      <c r="K38" s="583">
        <v>0.2144056711164497</v>
      </c>
      <c r="L38" s="586">
        <v>0.20752156896625917</v>
      </c>
    </row>
    <row r="39" spans="1:12" ht="15" customHeight="1">
      <c r="A39" s="307">
        <v>26</v>
      </c>
      <c r="B39" s="308" t="s">
        <v>19</v>
      </c>
      <c r="C39" s="688">
        <v>0.52591729839571644</v>
      </c>
      <c r="D39" s="589">
        <v>0.53473175849018006</v>
      </c>
      <c r="E39" s="589">
        <v>0.57364928142524707</v>
      </c>
      <c r="F39" s="589">
        <v>0.61199874110242969</v>
      </c>
      <c r="G39" s="594">
        <v>0.63653018153250462</v>
      </c>
      <c r="I39" s="598">
        <v>0.53645338939695253</v>
      </c>
      <c r="J39" s="583">
        <v>0.57419268321999939</v>
      </c>
      <c r="K39" s="583">
        <v>0.61273494218007085</v>
      </c>
      <c r="L39" s="586">
        <v>0.63758477577743855</v>
      </c>
    </row>
    <row r="40" spans="1:12" ht="15" customHeight="1">
      <c r="A40" s="307">
        <v>27</v>
      </c>
      <c r="B40" s="309" t="s">
        <v>20</v>
      </c>
      <c r="C40" s="688">
        <v>0.4354092980803454</v>
      </c>
      <c r="D40" s="589">
        <v>0.44207606021011414</v>
      </c>
      <c r="E40" s="589">
        <v>0.40677132885073675</v>
      </c>
      <c r="F40" s="589">
        <v>0.41337732567793062</v>
      </c>
      <c r="G40" s="594">
        <v>0.41326957188561536</v>
      </c>
      <c r="I40" s="598">
        <v>0.44795139125889788</v>
      </c>
      <c r="J40" s="583">
        <v>0.41202966914846384</v>
      </c>
      <c r="K40" s="583">
        <v>0.41761964608684243</v>
      </c>
      <c r="L40" s="586">
        <v>0.41785734041399519</v>
      </c>
    </row>
    <row r="41" spans="1:12" ht="15" customHeight="1">
      <c r="A41" s="313"/>
      <c r="B41" s="302" t="s">
        <v>356</v>
      </c>
      <c r="C41" s="186"/>
      <c r="D41" s="186"/>
      <c r="E41" s="186"/>
      <c r="F41" s="186"/>
      <c r="G41" s="187"/>
      <c r="I41" s="566"/>
      <c r="J41" s="186"/>
      <c r="K41" s="186"/>
      <c r="L41" s="187"/>
    </row>
    <row r="42" spans="1:12" ht="15" customHeight="1">
      <c r="A42" s="307">
        <v>28</v>
      </c>
      <c r="B42" s="354" t="s">
        <v>340</v>
      </c>
      <c r="C42" s="702">
        <v>7349580739.2753048</v>
      </c>
      <c r="D42" s="309"/>
      <c r="E42" s="309"/>
      <c r="F42" s="309"/>
      <c r="G42" s="312"/>
      <c r="I42" s="576">
        <v>6735427405.5832596</v>
      </c>
      <c r="J42" s="577">
        <v>6186749385.9555883</v>
      </c>
      <c r="K42" s="577">
        <v>5049508533.6949511</v>
      </c>
      <c r="L42" s="578">
        <v>4887570336.2257557</v>
      </c>
    </row>
    <row r="43" spans="1:12" ht="15">
      <c r="A43" s="307">
        <v>29</v>
      </c>
      <c r="B43" s="308" t="s">
        <v>341</v>
      </c>
      <c r="C43" s="702">
        <v>5089178332.7643776</v>
      </c>
      <c r="D43" s="310"/>
      <c r="E43" s="310"/>
      <c r="F43" s="310"/>
      <c r="G43" s="311"/>
      <c r="I43" s="573">
        <v>4801458281.6383505</v>
      </c>
      <c r="J43" s="574">
        <v>4592969250.4258356</v>
      </c>
      <c r="K43" s="574">
        <v>4407931583.906682</v>
      </c>
      <c r="L43" s="575">
        <v>4307958480.4773998</v>
      </c>
    </row>
    <row r="44" spans="1:12" ht="15">
      <c r="A44" s="350">
        <v>30</v>
      </c>
      <c r="B44" s="351" t="s">
        <v>339</v>
      </c>
      <c r="C44" s="688">
        <v>1.4441586163248292</v>
      </c>
      <c r="D44" s="309"/>
      <c r="E44" s="309"/>
      <c r="F44" s="309"/>
      <c r="G44" s="312"/>
      <c r="I44" s="598">
        <v>1.4027878637081486</v>
      </c>
      <c r="J44" s="583">
        <v>1.3470043121629838</v>
      </c>
      <c r="K44" s="583">
        <v>1.1455505689177801</v>
      </c>
      <c r="L44" s="586">
        <v>1.134544438711518</v>
      </c>
    </row>
    <row r="45" spans="1:12" ht="15">
      <c r="A45" s="350"/>
      <c r="B45" s="302" t="s">
        <v>453</v>
      </c>
      <c r="C45" s="186"/>
      <c r="D45" s="186"/>
      <c r="E45" s="186"/>
      <c r="F45" s="186"/>
      <c r="G45" s="187"/>
      <c r="I45" s="566"/>
      <c r="J45" s="186"/>
      <c r="K45" s="186"/>
      <c r="L45" s="187"/>
    </row>
    <row r="46" spans="1:12" ht="15">
      <c r="A46" s="350">
        <v>31</v>
      </c>
      <c r="B46" s="351" t="s">
        <v>460</v>
      </c>
      <c r="C46" s="304">
        <v>18401361992.087978</v>
      </c>
      <c r="D46" s="352">
        <v>19508856544.452133</v>
      </c>
      <c r="E46" s="352">
        <v>18462113926.035389</v>
      </c>
      <c r="F46" s="352">
        <v>17737053098.786816</v>
      </c>
      <c r="G46" s="353">
        <v>17281521693.552723</v>
      </c>
      <c r="I46" s="579">
        <v>18949125818.420448</v>
      </c>
      <c r="J46" s="580">
        <v>17899741347.05286</v>
      </c>
      <c r="K46" s="580">
        <v>16983615405.318785</v>
      </c>
      <c r="L46" s="353">
        <v>16780425733.721352</v>
      </c>
    </row>
    <row r="47" spans="1:12" ht="15">
      <c r="A47" s="350">
        <v>32</v>
      </c>
      <c r="B47" s="351" t="s">
        <v>473</v>
      </c>
      <c r="C47" s="304">
        <v>14017974940.81904</v>
      </c>
      <c r="D47" s="352">
        <v>13961648126.498449</v>
      </c>
      <c r="E47" s="352">
        <v>13721899659.720142</v>
      </c>
      <c r="F47" s="352">
        <v>13839021287.620499</v>
      </c>
      <c r="G47" s="353">
        <v>13513927954.912727</v>
      </c>
      <c r="I47" s="579">
        <v>14000154658.682423</v>
      </c>
      <c r="J47" s="580">
        <v>13449289479.784752</v>
      </c>
      <c r="K47" s="580">
        <v>13404905979.240911</v>
      </c>
      <c r="L47" s="353">
        <v>13227058617.426636</v>
      </c>
    </row>
    <row r="48" spans="1:12" thickBot="1">
      <c r="A48" s="73">
        <v>33</v>
      </c>
      <c r="B48" s="157" t="s">
        <v>487</v>
      </c>
      <c r="C48" s="595">
        <v>1.3126975950359936</v>
      </c>
      <c r="D48" s="595">
        <v>1.3973175922852099</v>
      </c>
      <c r="E48" s="595">
        <v>1.3454488360842543</v>
      </c>
      <c r="F48" s="595">
        <v>1.2816696159469922</v>
      </c>
      <c r="G48" s="596">
        <v>1.2787933864387933</v>
      </c>
      <c r="I48" s="597">
        <v>1.3534940349154529</v>
      </c>
      <c r="J48" s="587">
        <v>1.3309060953708713</v>
      </c>
      <c r="K48" s="587">
        <v>1.2669701250885257</v>
      </c>
      <c r="L48" s="588">
        <v>1.2686437868819269</v>
      </c>
    </row>
    <row r="49" spans="1:2">
      <c r="A49" s="15"/>
    </row>
    <row r="50" spans="1:2" ht="39.75">
      <c r="B50" s="17" t="s">
        <v>944</v>
      </c>
    </row>
    <row r="51" spans="1:2" ht="65.25">
      <c r="B51" s="220" t="s">
        <v>355</v>
      </c>
    </row>
  </sheetData>
  <mergeCells count="2">
    <mergeCell ref="D4:G4"/>
    <mergeCell ref="I4:L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2" tint="-9.9978637043366805E-2"/>
  </sheetPr>
  <dimension ref="A1:H26"/>
  <sheetViews>
    <sheetView showGridLines="0" zoomScale="85" zoomScaleNormal="85" workbookViewId="0"/>
  </sheetViews>
  <sheetFormatPr defaultColWidth="9.28515625" defaultRowHeight="12.75"/>
  <cols>
    <col min="1" max="1" width="11.7109375" style="360" bestFit="1" customWidth="1"/>
    <col min="2" max="2" width="105.28515625" style="360" bestFit="1" customWidth="1"/>
    <col min="3" max="4" width="15.42578125" style="666" bestFit="1" customWidth="1"/>
    <col min="5" max="5" width="17.42578125" style="666" bestFit="1" customWidth="1"/>
    <col min="6" max="6" width="15.42578125" style="666" bestFit="1" customWidth="1"/>
    <col min="7" max="7" width="17.7109375" style="666" customWidth="1"/>
    <col min="8" max="8" width="16.28515625" style="666" bestFit="1" customWidth="1"/>
    <col min="9" max="16384" width="9.28515625" style="360"/>
  </cols>
  <sheetData>
    <row r="1" spans="1:8" ht="13.5">
      <c r="A1" s="359" t="s">
        <v>108</v>
      </c>
      <c r="B1" s="281" t="str">
        <f>Info!C2</f>
        <v>სს თიბისი ბანკი</v>
      </c>
    </row>
    <row r="2" spans="1:8">
      <c r="A2" s="359" t="s">
        <v>109</v>
      </c>
      <c r="B2" s="362">
        <f>'1. key ratios'!B2</f>
        <v>45016</v>
      </c>
    </row>
    <row r="3" spans="1:8">
      <c r="A3" s="361" t="s">
        <v>493</v>
      </c>
    </row>
    <row r="5" spans="1:8">
      <c r="A5" s="769" t="s">
        <v>494</v>
      </c>
      <c r="B5" s="770"/>
      <c r="C5" s="775" t="s">
        <v>495</v>
      </c>
      <c r="D5" s="776"/>
      <c r="E5" s="776"/>
      <c r="F5" s="776"/>
      <c r="G5" s="776"/>
      <c r="H5" s="777"/>
    </row>
    <row r="6" spans="1:8">
      <c r="A6" s="771"/>
      <c r="B6" s="772"/>
      <c r="C6" s="778"/>
      <c r="D6" s="779"/>
      <c r="E6" s="779"/>
      <c r="F6" s="779"/>
      <c r="G6" s="779"/>
      <c r="H6" s="780"/>
    </row>
    <row r="7" spans="1:8" ht="25.5">
      <c r="A7" s="773"/>
      <c r="B7" s="774"/>
      <c r="C7" s="667" t="s">
        <v>496</v>
      </c>
      <c r="D7" s="667" t="s">
        <v>497</v>
      </c>
      <c r="E7" s="667" t="s">
        <v>498</v>
      </c>
      <c r="F7" s="667" t="s">
        <v>499</v>
      </c>
      <c r="G7" s="668" t="s">
        <v>679</v>
      </c>
      <c r="H7" s="667" t="s">
        <v>66</v>
      </c>
    </row>
    <row r="8" spans="1:8">
      <c r="A8" s="445">
        <v>1</v>
      </c>
      <c r="B8" s="444" t="s">
        <v>134</v>
      </c>
      <c r="C8" s="692">
        <v>1905107079.0458901</v>
      </c>
      <c r="D8" s="692">
        <v>466338090.55000001</v>
      </c>
      <c r="E8" s="692">
        <v>1201934567.2844601</v>
      </c>
      <c r="F8" s="692">
        <v>64089466.868000001</v>
      </c>
      <c r="G8" s="692">
        <v>0</v>
      </c>
      <c r="H8" s="669">
        <f t="shared" ref="H8:H20" si="0">SUM(C8:G8)</f>
        <v>3637469203.7483501</v>
      </c>
    </row>
    <row r="9" spans="1:8">
      <c r="A9" s="445">
        <v>2</v>
      </c>
      <c r="B9" s="444" t="s">
        <v>135</v>
      </c>
      <c r="C9" s="692">
        <v>0</v>
      </c>
      <c r="D9" s="692">
        <v>0</v>
      </c>
      <c r="E9" s="692">
        <v>0</v>
      </c>
      <c r="F9" s="692">
        <v>0</v>
      </c>
      <c r="G9" s="692">
        <v>0</v>
      </c>
      <c r="H9" s="669">
        <f t="shared" si="0"/>
        <v>0</v>
      </c>
    </row>
    <row r="10" spans="1:8">
      <c r="A10" s="445">
        <v>3</v>
      </c>
      <c r="B10" s="444" t="s">
        <v>136</v>
      </c>
      <c r="C10" s="692">
        <v>0</v>
      </c>
      <c r="D10" s="692">
        <v>104123388.31</v>
      </c>
      <c r="E10" s="692">
        <v>303860405.08999997</v>
      </c>
      <c r="F10" s="692">
        <v>0</v>
      </c>
      <c r="G10" s="692">
        <v>0</v>
      </c>
      <c r="H10" s="669">
        <f t="shared" si="0"/>
        <v>407983793.39999998</v>
      </c>
    </row>
    <row r="11" spans="1:8">
      <c r="A11" s="445">
        <v>4</v>
      </c>
      <c r="B11" s="444" t="s">
        <v>137</v>
      </c>
      <c r="C11" s="692">
        <v>0</v>
      </c>
      <c r="D11" s="692">
        <v>9316143.6799999997</v>
      </c>
      <c r="E11" s="692">
        <v>542510483.37119293</v>
      </c>
      <c r="F11" s="692">
        <v>166592297.74000001</v>
      </c>
      <c r="G11" s="692">
        <v>0</v>
      </c>
      <c r="H11" s="669">
        <f t="shared" si="0"/>
        <v>718418924.79119289</v>
      </c>
    </row>
    <row r="12" spans="1:8">
      <c r="A12" s="445">
        <v>5</v>
      </c>
      <c r="B12" s="444" t="s">
        <v>948</v>
      </c>
      <c r="C12" s="692">
        <v>0</v>
      </c>
      <c r="D12" s="692">
        <v>0</v>
      </c>
      <c r="E12" s="692">
        <v>0</v>
      </c>
      <c r="F12" s="692">
        <v>0</v>
      </c>
      <c r="G12" s="692">
        <v>0</v>
      </c>
      <c r="H12" s="669">
        <f t="shared" si="0"/>
        <v>0</v>
      </c>
    </row>
    <row r="13" spans="1:8">
      <c r="A13" s="445">
        <v>6</v>
      </c>
      <c r="B13" s="444" t="s">
        <v>138</v>
      </c>
      <c r="C13" s="692">
        <v>723540237.131495</v>
      </c>
      <c r="D13" s="692">
        <v>194673894.03727201</v>
      </c>
      <c r="E13" s="692">
        <v>1241494.042041</v>
      </c>
      <c r="F13" s="692">
        <v>652767.83550000004</v>
      </c>
      <c r="G13" s="692">
        <v>0</v>
      </c>
      <c r="H13" s="669">
        <f t="shared" si="0"/>
        <v>920108393.04630792</v>
      </c>
    </row>
    <row r="14" spans="1:8">
      <c r="A14" s="445">
        <v>7</v>
      </c>
      <c r="B14" s="444" t="s">
        <v>71</v>
      </c>
      <c r="C14" s="692">
        <v>0</v>
      </c>
      <c r="D14" s="692">
        <v>2045505683.7358985</v>
      </c>
      <c r="E14" s="692">
        <v>2667679941.7110453</v>
      </c>
      <c r="F14" s="692">
        <v>1577524414.5540822</v>
      </c>
      <c r="G14" s="692">
        <v>0</v>
      </c>
      <c r="H14" s="669">
        <f t="shared" si="0"/>
        <v>6290710040.0010252</v>
      </c>
    </row>
    <row r="15" spans="1:8">
      <c r="A15" s="445">
        <v>8</v>
      </c>
      <c r="B15" s="446" t="s">
        <v>72</v>
      </c>
      <c r="C15" s="692">
        <v>0</v>
      </c>
      <c r="D15" s="692">
        <v>1510818643.3118553</v>
      </c>
      <c r="E15" s="692">
        <v>2537518921.4015589</v>
      </c>
      <c r="F15" s="692">
        <v>1507553954.9065764</v>
      </c>
      <c r="G15" s="692">
        <v>0</v>
      </c>
      <c r="H15" s="669">
        <f t="shared" si="0"/>
        <v>5555891519.6199903</v>
      </c>
    </row>
    <row r="16" spans="1:8">
      <c r="A16" s="445">
        <v>9</v>
      </c>
      <c r="B16" s="444" t="s">
        <v>949</v>
      </c>
      <c r="C16" s="692">
        <v>0</v>
      </c>
      <c r="D16" s="692">
        <v>481272695.87117875</v>
      </c>
      <c r="E16" s="692">
        <v>1358522671.4438605</v>
      </c>
      <c r="F16" s="692">
        <v>1698744447.2949665</v>
      </c>
      <c r="G16" s="692">
        <v>0</v>
      </c>
      <c r="H16" s="669">
        <f t="shared" si="0"/>
        <v>3538539814.6100054</v>
      </c>
    </row>
    <row r="17" spans="1:8">
      <c r="A17" s="445">
        <v>10</v>
      </c>
      <c r="B17" s="448" t="s">
        <v>514</v>
      </c>
      <c r="C17" s="692">
        <v>0</v>
      </c>
      <c r="D17" s="692">
        <v>36437585.750779212</v>
      </c>
      <c r="E17" s="692">
        <v>40560994.557828926</v>
      </c>
      <c r="F17" s="692">
        <v>57239415.37139184</v>
      </c>
      <c r="G17" s="692">
        <v>0</v>
      </c>
      <c r="H17" s="669">
        <f t="shared" si="0"/>
        <v>134237995.67999998</v>
      </c>
    </row>
    <row r="18" spans="1:8">
      <c r="A18" s="445">
        <v>11</v>
      </c>
      <c r="B18" s="444" t="s">
        <v>68</v>
      </c>
      <c r="C18" s="692">
        <v>0</v>
      </c>
      <c r="D18" s="692">
        <v>39371836.394181862</v>
      </c>
      <c r="E18" s="692">
        <v>100449533.43343677</v>
      </c>
      <c r="F18" s="692">
        <v>116799015.78238149</v>
      </c>
      <c r="G18" s="692">
        <v>18555146.533</v>
      </c>
      <c r="H18" s="669">
        <f t="shared" si="0"/>
        <v>275175532.14300013</v>
      </c>
    </row>
    <row r="19" spans="1:8">
      <c r="A19" s="445">
        <v>12</v>
      </c>
      <c r="B19" s="444" t="s">
        <v>69</v>
      </c>
      <c r="C19" s="692">
        <v>0</v>
      </c>
      <c r="D19" s="692">
        <v>0</v>
      </c>
      <c r="E19" s="692">
        <v>0</v>
      </c>
      <c r="F19" s="692">
        <v>0</v>
      </c>
      <c r="G19" s="692">
        <v>0</v>
      </c>
      <c r="H19" s="669">
        <f t="shared" si="0"/>
        <v>0</v>
      </c>
    </row>
    <row r="20" spans="1:8">
      <c r="A20" s="447">
        <v>13</v>
      </c>
      <c r="B20" s="446" t="s">
        <v>70</v>
      </c>
      <c r="C20" s="692">
        <v>0</v>
      </c>
      <c r="D20" s="692">
        <v>0</v>
      </c>
      <c r="E20" s="692">
        <v>0</v>
      </c>
      <c r="F20" s="692">
        <v>0</v>
      </c>
      <c r="G20" s="692">
        <v>0</v>
      </c>
      <c r="H20" s="669">
        <f t="shared" si="0"/>
        <v>0</v>
      </c>
    </row>
    <row r="21" spans="1:8">
      <c r="A21" s="445">
        <v>14</v>
      </c>
      <c r="B21" s="444" t="s">
        <v>500</v>
      </c>
      <c r="C21" s="692">
        <v>988985400.49339998</v>
      </c>
      <c r="D21" s="692">
        <v>780049150.92539978</v>
      </c>
      <c r="E21" s="692">
        <v>841911223.30313444</v>
      </c>
      <c r="F21" s="692">
        <v>615979857.98674309</v>
      </c>
      <c r="G21" s="692">
        <v>1085230263.1617994</v>
      </c>
      <c r="H21" s="669">
        <f>SUM(C21:G21)</f>
        <v>4312155895.8704767</v>
      </c>
    </row>
    <row r="22" spans="1:8">
      <c r="A22" s="443">
        <v>15</v>
      </c>
      <c r="B22" s="442" t="s">
        <v>66</v>
      </c>
      <c r="C22" s="692">
        <f>SUM(C18:C21)+SUM(C8:C16)</f>
        <v>3617632716.6707854</v>
      </c>
      <c r="D22" s="692">
        <f t="shared" ref="D22:H22" si="1">SUM(D18:D21)+SUM(D8:D16)</f>
        <v>5631469526.8157864</v>
      </c>
      <c r="E22" s="692">
        <f t="shared" si="1"/>
        <v>9555629241.0807285</v>
      </c>
      <c r="F22" s="692">
        <f t="shared" si="1"/>
        <v>5747936222.9682503</v>
      </c>
      <c r="G22" s="692">
        <f t="shared" si="1"/>
        <v>1103785409.6947994</v>
      </c>
      <c r="H22" s="669">
        <f t="shared" si="1"/>
        <v>25656453117.230347</v>
      </c>
    </row>
    <row r="26" spans="1:8" ht="38.25">
      <c r="B26" s="377" t="s">
        <v>678</v>
      </c>
    </row>
  </sheetData>
  <mergeCells count="2">
    <mergeCell ref="A5:B7"/>
    <mergeCell ref="C5:H6"/>
  </mergeCells>
  <conditionalFormatting sqref="A5">
    <cfRule type="duplicateValues" dxfId="25" priority="1"/>
    <cfRule type="duplicateValues" dxfId="24" priority="2"/>
    <cfRule type="duplicateValues" dxfId="23"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2" tint="-9.9978637043366805E-2"/>
  </sheetPr>
  <dimension ref="A1:J26"/>
  <sheetViews>
    <sheetView showGridLines="0" zoomScale="85" zoomScaleNormal="85" workbookViewId="0"/>
  </sheetViews>
  <sheetFormatPr defaultColWidth="9.28515625" defaultRowHeight="12.75"/>
  <cols>
    <col min="1" max="1" width="11.7109375" style="363" bestFit="1" customWidth="1"/>
    <col min="2" max="2" width="86.7109375" style="360" customWidth="1"/>
    <col min="3" max="4" width="31.5703125" style="360" customWidth="1"/>
    <col min="5" max="5" width="16.42578125" style="360" bestFit="1" customWidth="1"/>
    <col min="6" max="6" width="14.28515625" style="360" bestFit="1" customWidth="1"/>
    <col min="7" max="7" width="20" style="360" bestFit="1" customWidth="1"/>
    <col min="8" max="8" width="25.28515625" style="360" bestFit="1" customWidth="1"/>
    <col min="9" max="16384" width="9.28515625" style="360"/>
  </cols>
  <sheetData>
    <row r="1" spans="1:10" ht="13.5">
      <c r="A1" s="359" t="s">
        <v>108</v>
      </c>
      <c r="B1" s="281" t="str">
        <f>Info!C2</f>
        <v>სს თიბისი ბანკი</v>
      </c>
      <c r="C1" s="460"/>
      <c r="D1" s="460"/>
      <c r="E1" s="460"/>
      <c r="F1" s="460"/>
      <c r="G1" s="460"/>
      <c r="H1" s="460"/>
    </row>
    <row r="2" spans="1:10">
      <c r="A2" s="359" t="s">
        <v>109</v>
      </c>
      <c r="B2" s="362">
        <f>'1. key ratios'!B2</f>
        <v>45016</v>
      </c>
      <c r="C2" s="460"/>
      <c r="D2" s="460"/>
      <c r="E2" s="460"/>
      <c r="F2" s="460"/>
      <c r="G2" s="460"/>
      <c r="H2" s="460"/>
    </row>
    <row r="3" spans="1:10">
      <c r="A3" s="361" t="s">
        <v>501</v>
      </c>
      <c r="B3" s="460"/>
      <c r="C3" s="460"/>
      <c r="D3" s="460"/>
      <c r="E3" s="460"/>
      <c r="F3" s="460"/>
      <c r="G3" s="460"/>
      <c r="H3" s="460"/>
    </row>
    <row r="4" spans="1:10">
      <c r="A4" s="461"/>
      <c r="B4" s="460"/>
      <c r="C4" s="459" t="s">
        <v>502</v>
      </c>
      <c r="D4" s="459" t="s">
        <v>503</v>
      </c>
      <c r="E4" s="459" t="s">
        <v>504</v>
      </c>
      <c r="F4" s="459" t="s">
        <v>505</v>
      </c>
      <c r="G4" s="459" t="s">
        <v>506</v>
      </c>
      <c r="H4" s="459" t="s">
        <v>507</v>
      </c>
    </row>
    <row r="5" spans="1:10" ht="34.15" customHeight="1">
      <c r="A5" s="769" t="s">
        <v>867</v>
      </c>
      <c r="B5" s="770"/>
      <c r="C5" s="783" t="s">
        <v>596</v>
      </c>
      <c r="D5" s="783"/>
      <c r="E5" s="783" t="s">
        <v>866</v>
      </c>
      <c r="F5" s="781" t="s">
        <v>865</v>
      </c>
      <c r="G5" s="781" t="s">
        <v>511</v>
      </c>
      <c r="H5" s="457" t="s">
        <v>864</v>
      </c>
    </row>
    <row r="6" spans="1:10" ht="25.5">
      <c r="A6" s="773"/>
      <c r="B6" s="774"/>
      <c r="C6" s="458" t="s">
        <v>512</v>
      </c>
      <c r="D6" s="458" t="s">
        <v>513</v>
      </c>
      <c r="E6" s="783"/>
      <c r="F6" s="782"/>
      <c r="G6" s="782"/>
      <c r="H6" s="457" t="s">
        <v>863</v>
      </c>
    </row>
    <row r="7" spans="1:10">
      <c r="A7" s="455">
        <v>1</v>
      </c>
      <c r="B7" s="444" t="s">
        <v>134</v>
      </c>
      <c r="C7" s="670">
        <v>0</v>
      </c>
      <c r="D7" s="670">
        <v>3640371044.8591399</v>
      </c>
      <c r="E7" s="670">
        <v>2901841.1107999999</v>
      </c>
      <c r="F7" s="670"/>
      <c r="G7" s="670">
        <v>0</v>
      </c>
      <c r="H7" s="449">
        <f t="shared" ref="H7:H20" si="0">C7+D7-E7-F7</f>
        <v>3637469203.7483401</v>
      </c>
      <c r="J7" s="672"/>
    </row>
    <row r="8" spans="1:10" ht="14.65" customHeight="1">
      <c r="A8" s="455">
        <v>2</v>
      </c>
      <c r="B8" s="444" t="s">
        <v>135</v>
      </c>
      <c r="C8" s="670">
        <v>0</v>
      </c>
      <c r="D8" s="670">
        <v>0</v>
      </c>
      <c r="E8" s="670">
        <v>0</v>
      </c>
      <c r="F8" s="670"/>
      <c r="G8" s="670">
        <v>0</v>
      </c>
      <c r="H8" s="449">
        <f t="shared" si="0"/>
        <v>0</v>
      </c>
      <c r="J8" s="672"/>
    </row>
    <row r="9" spans="1:10">
      <c r="A9" s="455">
        <v>3</v>
      </c>
      <c r="B9" s="444" t="s">
        <v>136</v>
      </c>
      <c r="C9" s="670">
        <v>0</v>
      </c>
      <c r="D9" s="670">
        <v>407983793.39999998</v>
      </c>
      <c r="E9" s="670">
        <v>0</v>
      </c>
      <c r="F9" s="670"/>
      <c r="G9" s="670">
        <v>0</v>
      </c>
      <c r="H9" s="449">
        <f t="shared" si="0"/>
        <v>407983793.39999998</v>
      </c>
      <c r="J9" s="672"/>
    </row>
    <row r="10" spans="1:10">
      <c r="A10" s="455">
        <v>4</v>
      </c>
      <c r="B10" s="444" t="s">
        <v>137</v>
      </c>
      <c r="C10" s="670">
        <v>0</v>
      </c>
      <c r="D10" s="670">
        <v>718418924.79119301</v>
      </c>
      <c r="E10" s="670">
        <v>0</v>
      </c>
      <c r="F10" s="670"/>
      <c r="G10" s="670">
        <v>0</v>
      </c>
      <c r="H10" s="449">
        <f t="shared" si="0"/>
        <v>718418924.79119301</v>
      </c>
      <c r="J10" s="672"/>
    </row>
    <row r="11" spans="1:10">
      <c r="A11" s="455">
        <v>5</v>
      </c>
      <c r="B11" s="444" t="s">
        <v>948</v>
      </c>
      <c r="C11" s="670">
        <v>0</v>
      </c>
      <c r="D11" s="670">
        <v>0</v>
      </c>
      <c r="E11" s="670">
        <v>0</v>
      </c>
      <c r="F11" s="670"/>
      <c r="G11" s="670">
        <v>0</v>
      </c>
      <c r="H11" s="449">
        <f t="shared" si="0"/>
        <v>0</v>
      </c>
      <c r="J11" s="672"/>
    </row>
    <row r="12" spans="1:10">
      <c r="A12" s="455">
        <v>6</v>
      </c>
      <c r="B12" s="444" t="s">
        <v>138</v>
      </c>
      <c r="C12" s="670">
        <v>0</v>
      </c>
      <c r="D12" s="670">
        <v>920217707.50100791</v>
      </c>
      <c r="E12" s="670">
        <v>109314.4547</v>
      </c>
      <c r="F12" s="670"/>
      <c r="G12" s="670">
        <v>0</v>
      </c>
      <c r="H12" s="449">
        <f t="shared" si="0"/>
        <v>920108393.04630792</v>
      </c>
      <c r="J12" s="672"/>
    </row>
    <row r="13" spans="1:10">
      <c r="A13" s="455">
        <v>7</v>
      </c>
      <c r="B13" s="444" t="s">
        <v>71</v>
      </c>
      <c r="C13" s="670">
        <v>87451133.441124812</v>
      </c>
      <c r="D13" s="670">
        <v>6247560767.8288012</v>
      </c>
      <c r="E13" s="670">
        <v>44301861.268902652</v>
      </c>
      <c r="F13" s="670"/>
      <c r="G13" s="670">
        <v>0</v>
      </c>
      <c r="H13" s="449">
        <f t="shared" si="0"/>
        <v>6290710040.0010233</v>
      </c>
      <c r="J13" s="672"/>
    </row>
    <row r="14" spans="1:10">
      <c r="A14" s="455">
        <v>8</v>
      </c>
      <c r="B14" s="446" t="s">
        <v>72</v>
      </c>
      <c r="C14" s="670">
        <v>189327353.23024148</v>
      </c>
      <c r="D14" s="670">
        <v>5618129005.6439896</v>
      </c>
      <c r="E14" s="670">
        <v>251564839.25423121</v>
      </c>
      <c r="F14" s="670"/>
      <c r="G14" s="670">
        <v>59145888.770000234</v>
      </c>
      <c r="H14" s="449">
        <f t="shared" si="0"/>
        <v>5555891519.6199999</v>
      </c>
      <c r="J14" s="672"/>
    </row>
    <row r="15" spans="1:10">
      <c r="A15" s="455">
        <v>9</v>
      </c>
      <c r="B15" s="444" t="s">
        <v>949</v>
      </c>
      <c r="C15" s="670">
        <v>69181494.180268824</v>
      </c>
      <c r="D15" s="670">
        <v>3507423849.7793326</v>
      </c>
      <c r="E15" s="670">
        <v>38065330.349601582</v>
      </c>
      <c r="F15" s="670"/>
      <c r="G15" s="670">
        <v>0</v>
      </c>
      <c r="H15" s="449">
        <f t="shared" si="0"/>
        <v>3538540013.6099997</v>
      </c>
      <c r="J15" s="672"/>
    </row>
    <row r="16" spans="1:10">
      <c r="A16" s="455">
        <v>10</v>
      </c>
      <c r="B16" s="448" t="s">
        <v>514</v>
      </c>
      <c r="C16" s="670">
        <v>232226922.07459998</v>
      </c>
      <c r="D16" s="670">
        <v>10854086.311971437</v>
      </c>
      <c r="E16" s="670">
        <v>108843012.70657144</v>
      </c>
      <c r="F16" s="670"/>
      <c r="G16" s="670">
        <v>59392709.620000236</v>
      </c>
      <c r="H16" s="449">
        <f t="shared" si="0"/>
        <v>134237995.67999995</v>
      </c>
      <c r="J16" s="672"/>
    </row>
    <row r="17" spans="1:10">
      <c r="A17" s="455">
        <v>11</v>
      </c>
      <c r="B17" s="444" t="s">
        <v>68</v>
      </c>
      <c r="C17" s="670">
        <v>1759610.1453999998</v>
      </c>
      <c r="D17" s="670">
        <v>274687873.19341993</v>
      </c>
      <c r="E17" s="670">
        <v>1271951.1958198834</v>
      </c>
      <c r="F17" s="670"/>
      <c r="G17" s="670">
        <v>0</v>
      </c>
      <c r="H17" s="449">
        <f t="shared" si="0"/>
        <v>275175532.14300007</v>
      </c>
      <c r="J17" s="672"/>
    </row>
    <row r="18" spans="1:10">
      <c r="A18" s="455">
        <v>12</v>
      </c>
      <c r="B18" s="444" t="s">
        <v>69</v>
      </c>
      <c r="C18" s="670">
        <v>0</v>
      </c>
      <c r="D18" s="670">
        <v>0</v>
      </c>
      <c r="E18" s="670">
        <v>0</v>
      </c>
      <c r="F18" s="670"/>
      <c r="G18" s="670">
        <v>0</v>
      </c>
      <c r="H18" s="449">
        <f t="shared" si="0"/>
        <v>0</v>
      </c>
      <c r="J18" s="672"/>
    </row>
    <row r="19" spans="1:10">
      <c r="A19" s="456">
        <v>13</v>
      </c>
      <c r="B19" s="446" t="s">
        <v>70</v>
      </c>
      <c r="C19" s="670">
        <v>0</v>
      </c>
      <c r="D19" s="670">
        <v>0</v>
      </c>
      <c r="E19" s="670">
        <v>0</v>
      </c>
      <c r="F19" s="670"/>
      <c r="G19" s="670">
        <v>0</v>
      </c>
      <c r="H19" s="449">
        <f t="shared" si="0"/>
        <v>0</v>
      </c>
      <c r="J19" s="672"/>
    </row>
    <row r="20" spans="1:10">
      <c r="A20" s="455">
        <v>14</v>
      </c>
      <c r="B20" s="444" t="s">
        <v>500</v>
      </c>
      <c r="C20" s="670">
        <v>50699917.161833152</v>
      </c>
      <c r="D20" s="670">
        <v>4616499924.0918903</v>
      </c>
      <c r="E20" s="670">
        <v>33448347.192945093</v>
      </c>
      <c r="F20" s="670"/>
      <c r="G20" s="670">
        <v>761588.49999999977</v>
      </c>
      <c r="H20" s="449">
        <f t="shared" si="0"/>
        <v>4633751494.0607777</v>
      </c>
      <c r="J20" s="672"/>
    </row>
    <row r="21" spans="1:10" s="364" customFormat="1">
      <c r="A21" s="454">
        <v>15</v>
      </c>
      <c r="B21" s="453" t="s">
        <v>66</v>
      </c>
      <c r="C21" s="671">
        <v>398419508.15886825</v>
      </c>
      <c r="D21" s="671">
        <v>25951292891.088776</v>
      </c>
      <c r="E21" s="671">
        <v>371663484.82700044</v>
      </c>
      <c r="F21" s="671">
        <v>0</v>
      </c>
      <c r="G21" s="671">
        <v>59907477.270000234</v>
      </c>
      <c r="H21" s="449">
        <f t="shared" ref="H21" si="1">SUM(H7:H15)+SUM(H17:H20)</f>
        <v>25978048914.420643</v>
      </c>
      <c r="J21" s="672"/>
    </row>
    <row r="22" spans="1:10">
      <c r="A22" s="452">
        <v>16</v>
      </c>
      <c r="B22" s="451" t="s">
        <v>515</v>
      </c>
      <c r="C22" s="670">
        <v>379021934.27196825</v>
      </c>
      <c r="D22" s="670">
        <v>17536389325.324806</v>
      </c>
      <c r="E22" s="670">
        <v>346825313.35520029</v>
      </c>
      <c r="F22" s="670"/>
      <c r="G22" s="670">
        <v>59392709.620000236</v>
      </c>
      <c r="H22" s="449">
        <v>17568585946.241573</v>
      </c>
      <c r="J22" s="672"/>
    </row>
    <row r="23" spans="1:10">
      <c r="A23" s="452">
        <v>17</v>
      </c>
      <c r="B23" s="451" t="s">
        <v>516</v>
      </c>
      <c r="C23" s="670">
        <v>0</v>
      </c>
      <c r="D23" s="670">
        <v>3075326690.7018423</v>
      </c>
      <c r="E23" s="670">
        <v>3464978.5452000001</v>
      </c>
      <c r="F23" s="670"/>
      <c r="G23" s="670"/>
      <c r="H23" s="449">
        <f>C23+D23-E23-F23</f>
        <v>3071861712.1566424</v>
      </c>
      <c r="J23" s="672"/>
    </row>
    <row r="26" spans="1:10" ht="42.4" customHeight="1">
      <c r="B26" s="377" t="s">
        <v>678</v>
      </c>
    </row>
  </sheetData>
  <mergeCells count="5">
    <mergeCell ref="G5:G6"/>
    <mergeCell ref="A5:B6"/>
    <mergeCell ref="C5:D5"/>
    <mergeCell ref="E5:E6"/>
    <mergeCell ref="F5:F6"/>
  </mergeCells>
  <conditionalFormatting sqref="A5">
    <cfRule type="duplicateValues" dxfId="22" priority="1"/>
    <cfRule type="duplicateValues" dxfId="21" priority="2"/>
    <cfRule type="duplicateValues" dxfId="20"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2" tint="-9.9978637043366805E-2"/>
  </sheetPr>
  <dimension ref="A1:J36"/>
  <sheetViews>
    <sheetView showGridLines="0" zoomScale="55" zoomScaleNormal="55" workbookViewId="0"/>
  </sheetViews>
  <sheetFormatPr defaultColWidth="9.28515625" defaultRowHeight="12.75"/>
  <cols>
    <col min="1" max="1" width="11" style="360" bestFit="1" customWidth="1"/>
    <col min="2" max="2" width="93.42578125" style="360" customWidth="1"/>
    <col min="3" max="4" width="35" style="360" customWidth="1"/>
    <col min="5" max="7" width="22" style="360" customWidth="1"/>
    <col min="8" max="8" width="42.28515625" style="360" bestFit="1" customWidth="1"/>
    <col min="9" max="16384" width="9.28515625" style="360"/>
  </cols>
  <sheetData>
    <row r="1" spans="1:10" ht="13.5">
      <c r="A1" s="359" t="s">
        <v>108</v>
      </c>
      <c r="B1" s="281" t="str">
        <f>Info!C2</f>
        <v>სს თიბისი ბანკი</v>
      </c>
      <c r="C1" s="460"/>
      <c r="D1" s="460"/>
      <c r="E1" s="460"/>
      <c r="F1" s="460"/>
      <c r="G1" s="460"/>
      <c r="H1" s="460"/>
    </row>
    <row r="2" spans="1:10">
      <c r="A2" s="359" t="s">
        <v>109</v>
      </c>
      <c r="B2" s="362">
        <f>'1. key ratios'!B2</f>
        <v>45016</v>
      </c>
      <c r="C2" s="460"/>
      <c r="D2" s="460"/>
      <c r="E2" s="460"/>
      <c r="F2" s="460"/>
      <c r="G2" s="460"/>
      <c r="H2" s="460"/>
    </row>
    <row r="3" spans="1:10">
      <c r="A3" s="361" t="s">
        <v>517</v>
      </c>
      <c r="B3" s="460"/>
      <c r="C3" s="460"/>
      <c r="D3" s="460"/>
      <c r="E3" s="460"/>
      <c r="F3" s="460"/>
      <c r="G3" s="460"/>
      <c r="H3" s="460"/>
    </row>
    <row r="4" spans="1:10">
      <c r="A4" s="460"/>
      <c r="B4" s="460"/>
      <c r="C4" s="459" t="s">
        <v>502</v>
      </c>
      <c r="D4" s="459" t="s">
        <v>503</v>
      </c>
      <c r="E4" s="459" t="s">
        <v>504</v>
      </c>
      <c r="F4" s="459" t="s">
        <v>505</v>
      </c>
      <c r="G4" s="459" t="s">
        <v>506</v>
      </c>
      <c r="H4" s="459" t="s">
        <v>507</v>
      </c>
    </row>
    <row r="5" spans="1:10" ht="41.65" customHeight="1">
      <c r="A5" s="769" t="s">
        <v>869</v>
      </c>
      <c r="B5" s="770"/>
      <c r="C5" s="784" t="s">
        <v>596</v>
      </c>
      <c r="D5" s="785"/>
      <c r="E5" s="781" t="s">
        <v>866</v>
      </c>
      <c r="F5" s="781" t="s">
        <v>865</v>
      </c>
      <c r="G5" s="781" t="s">
        <v>511</v>
      </c>
      <c r="H5" s="457" t="s">
        <v>864</v>
      </c>
    </row>
    <row r="6" spans="1:10" ht="25.5">
      <c r="A6" s="773"/>
      <c r="B6" s="774"/>
      <c r="C6" s="458" t="s">
        <v>512</v>
      </c>
      <c r="D6" s="458" t="s">
        <v>513</v>
      </c>
      <c r="E6" s="782"/>
      <c r="F6" s="782"/>
      <c r="G6" s="782"/>
      <c r="H6" s="457" t="s">
        <v>863</v>
      </c>
    </row>
    <row r="7" spans="1:10">
      <c r="A7" s="450">
        <v>1</v>
      </c>
      <c r="B7" s="463" t="s">
        <v>518</v>
      </c>
      <c r="C7" s="670">
        <v>2919527.6071000029</v>
      </c>
      <c r="D7" s="670">
        <v>272329922.58374798</v>
      </c>
      <c r="E7" s="670">
        <v>8181078.9375999728</v>
      </c>
      <c r="F7" s="670"/>
      <c r="G7" s="670">
        <v>30631.88</v>
      </c>
      <c r="H7" s="673">
        <f t="shared" ref="H7:H34" si="0">C7+D7-E7-F7</f>
        <v>267068371.25324801</v>
      </c>
      <c r="J7" s="674"/>
    </row>
    <row r="8" spans="1:10">
      <c r="A8" s="450">
        <v>2</v>
      </c>
      <c r="B8" s="463" t="s">
        <v>519</v>
      </c>
      <c r="C8" s="670">
        <v>2648643.0149999997</v>
      </c>
      <c r="D8" s="670">
        <v>6158528832.9054832</v>
      </c>
      <c r="E8" s="670">
        <v>7630938.3452999964</v>
      </c>
      <c r="F8" s="670"/>
      <c r="G8" s="670">
        <v>91004.800000000003</v>
      </c>
      <c r="H8" s="673">
        <f t="shared" si="0"/>
        <v>6153546537.5751839</v>
      </c>
      <c r="J8" s="674"/>
    </row>
    <row r="9" spans="1:10">
      <c r="A9" s="450">
        <v>3</v>
      </c>
      <c r="B9" s="463" t="s">
        <v>868</v>
      </c>
      <c r="C9" s="670">
        <v>305673.3934</v>
      </c>
      <c r="D9" s="670">
        <v>121215867.58131401</v>
      </c>
      <c r="E9" s="670">
        <v>944346.64049999986</v>
      </c>
      <c r="F9" s="670"/>
      <c r="G9" s="670">
        <v>0</v>
      </c>
      <c r="H9" s="673">
        <f t="shared" si="0"/>
        <v>120577194.33421402</v>
      </c>
      <c r="J9" s="674"/>
    </row>
    <row r="10" spans="1:10">
      <c r="A10" s="450">
        <v>4</v>
      </c>
      <c r="B10" s="463" t="s">
        <v>520</v>
      </c>
      <c r="C10" s="670">
        <v>10860513.830620002</v>
      </c>
      <c r="D10" s="670">
        <v>731443038.1207099</v>
      </c>
      <c r="E10" s="670">
        <v>10167225.9902</v>
      </c>
      <c r="F10" s="670"/>
      <c r="G10" s="670">
        <v>60222.77</v>
      </c>
      <c r="H10" s="673">
        <f t="shared" si="0"/>
        <v>732136325.9611299</v>
      </c>
      <c r="J10" s="674"/>
    </row>
    <row r="11" spans="1:10">
      <c r="A11" s="450">
        <v>5</v>
      </c>
      <c r="B11" s="463" t="s">
        <v>521</v>
      </c>
      <c r="C11" s="670">
        <v>17289252.198299997</v>
      </c>
      <c r="D11" s="670">
        <v>983237408.54215002</v>
      </c>
      <c r="E11" s="670">
        <v>4801299.5531999944</v>
      </c>
      <c r="F11" s="670"/>
      <c r="G11" s="670">
        <v>13351.09</v>
      </c>
      <c r="H11" s="673">
        <f t="shared" si="0"/>
        <v>995725361.18725002</v>
      </c>
      <c r="J11" s="674"/>
    </row>
    <row r="12" spans="1:10">
      <c r="A12" s="450">
        <v>6</v>
      </c>
      <c r="B12" s="463" t="s">
        <v>522</v>
      </c>
      <c r="C12" s="670">
        <v>38638941.173944004</v>
      </c>
      <c r="D12" s="670">
        <v>295290911.62583601</v>
      </c>
      <c r="E12" s="670">
        <v>22480822.905900009</v>
      </c>
      <c r="F12" s="670"/>
      <c r="G12" s="670">
        <v>998014.94000000018</v>
      </c>
      <c r="H12" s="673">
        <f t="shared" si="0"/>
        <v>311449029.89388001</v>
      </c>
      <c r="J12" s="674"/>
    </row>
    <row r="13" spans="1:10">
      <c r="A13" s="450">
        <v>7</v>
      </c>
      <c r="B13" s="463" t="s">
        <v>523</v>
      </c>
      <c r="C13" s="670">
        <v>20640798.363400001</v>
      </c>
      <c r="D13" s="670">
        <v>497721202.3450501</v>
      </c>
      <c r="E13" s="670">
        <v>6676749.7405999899</v>
      </c>
      <c r="F13" s="670"/>
      <c r="G13" s="670">
        <v>511846.87000000005</v>
      </c>
      <c r="H13" s="673">
        <f t="shared" si="0"/>
        <v>511685250.96785009</v>
      </c>
      <c r="J13" s="674"/>
    </row>
    <row r="14" spans="1:10">
      <c r="A14" s="450">
        <v>8</v>
      </c>
      <c r="B14" s="463" t="s">
        <v>524</v>
      </c>
      <c r="C14" s="670">
        <v>14226106.223100008</v>
      </c>
      <c r="D14" s="670">
        <v>852916385.59858024</v>
      </c>
      <c r="E14" s="670">
        <v>10783993.720499992</v>
      </c>
      <c r="F14" s="670"/>
      <c r="G14" s="670">
        <v>2920321.2199999997</v>
      </c>
      <c r="H14" s="673">
        <f t="shared" si="0"/>
        <v>856358498.10118032</v>
      </c>
      <c r="J14" s="674"/>
    </row>
    <row r="15" spans="1:10">
      <c r="A15" s="450">
        <v>9</v>
      </c>
      <c r="B15" s="463" t="s">
        <v>525</v>
      </c>
      <c r="C15" s="670">
        <v>12698288.697100002</v>
      </c>
      <c r="D15" s="670">
        <v>423094614.043648</v>
      </c>
      <c r="E15" s="670">
        <v>6463620.1602000035</v>
      </c>
      <c r="F15" s="670"/>
      <c r="G15" s="670">
        <v>270600.39</v>
      </c>
      <c r="H15" s="673">
        <f t="shared" si="0"/>
        <v>429329282.58054799</v>
      </c>
      <c r="J15" s="674"/>
    </row>
    <row r="16" spans="1:10">
      <c r="A16" s="450">
        <v>10</v>
      </c>
      <c r="B16" s="463" t="s">
        <v>526</v>
      </c>
      <c r="C16" s="670">
        <v>1062546.2309000001</v>
      </c>
      <c r="D16" s="670">
        <v>158379834.21746999</v>
      </c>
      <c r="E16" s="670">
        <v>1622219.1379000002</v>
      </c>
      <c r="F16" s="670"/>
      <c r="G16" s="670">
        <v>402866.94999999995</v>
      </c>
      <c r="H16" s="673">
        <f t="shared" si="0"/>
        <v>157820161.31046999</v>
      </c>
      <c r="J16" s="674"/>
    </row>
    <row r="17" spans="1:10">
      <c r="A17" s="450">
        <v>11</v>
      </c>
      <c r="B17" s="463" t="s">
        <v>527</v>
      </c>
      <c r="C17" s="670">
        <v>5687107.5856040055</v>
      </c>
      <c r="D17" s="670">
        <v>151570541.41141999</v>
      </c>
      <c r="E17" s="670">
        <v>3541617.9482000009</v>
      </c>
      <c r="F17" s="670"/>
      <c r="G17" s="670">
        <v>668723.21000000008</v>
      </c>
      <c r="H17" s="673">
        <f t="shared" si="0"/>
        <v>153716031.04882401</v>
      </c>
      <c r="J17" s="674"/>
    </row>
    <row r="18" spans="1:10">
      <c r="A18" s="450">
        <v>12</v>
      </c>
      <c r="B18" s="463" t="s">
        <v>528</v>
      </c>
      <c r="C18" s="670">
        <v>27853049.471900009</v>
      </c>
      <c r="D18" s="670">
        <v>1282633174.8614161</v>
      </c>
      <c r="E18" s="670">
        <v>21827266.054700006</v>
      </c>
      <c r="F18" s="670"/>
      <c r="G18" s="670">
        <v>964168.75</v>
      </c>
      <c r="H18" s="673">
        <f t="shared" si="0"/>
        <v>1288658958.2786162</v>
      </c>
      <c r="J18" s="674"/>
    </row>
    <row r="19" spans="1:10">
      <c r="A19" s="450">
        <v>13</v>
      </c>
      <c r="B19" s="463" t="s">
        <v>529</v>
      </c>
      <c r="C19" s="670">
        <v>34742890.781599998</v>
      </c>
      <c r="D19" s="670">
        <v>476841757.93956</v>
      </c>
      <c r="E19" s="670">
        <v>9837071.0262999833</v>
      </c>
      <c r="F19" s="670"/>
      <c r="G19" s="670">
        <v>563597.15</v>
      </c>
      <c r="H19" s="673">
        <f t="shared" si="0"/>
        <v>501747577.69485998</v>
      </c>
      <c r="J19" s="674"/>
    </row>
    <row r="20" spans="1:10">
      <c r="A20" s="450">
        <v>14</v>
      </c>
      <c r="B20" s="463" t="s">
        <v>530</v>
      </c>
      <c r="C20" s="670">
        <v>17088123.987900004</v>
      </c>
      <c r="D20" s="670">
        <v>1067516052.8794498</v>
      </c>
      <c r="E20" s="670">
        <v>8751641.1399999969</v>
      </c>
      <c r="F20" s="670"/>
      <c r="G20" s="670">
        <v>87125.78</v>
      </c>
      <c r="H20" s="673">
        <f t="shared" si="0"/>
        <v>1075852535.7273498</v>
      </c>
      <c r="J20" s="674"/>
    </row>
    <row r="21" spans="1:10">
      <c r="A21" s="450">
        <v>15</v>
      </c>
      <c r="B21" s="463" t="s">
        <v>531</v>
      </c>
      <c r="C21" s="670">
        <v>15696578.122699998</v>
      </c>
      <c r="D21" s="670">
        <v>338538920.53273797</v>
      </c>
      <c r="E21" s="670">
        <v>5629405.0384999998</v>
      </c>
      <c r="F21" s="670"/>
      <c r="G21" s="670">
        <v>461881.14000000007</v>
      </c>
      <c r="H21" s="673">
        <f t="shared" si="0"/>
        <v>348606093.61693794</v>
      </c>
      <c r="J21" s="674"/>
    </row>
    <row r="22" spans="1:10">
      <c r="A22" s="450">
        <v>16</v>
      </c>
      <c r="B22" s="463" t="s">
        <v>532</v>
      </c>
      <c r="C22" s="670">
        <v>479352.31</v>
      </c>
      <c r="D22" s="670">
        <v>193748819.57415995</v>
      </c>
      <c r="E22" s="670">
        <v>2413222.8910999987</v>
      </c>
      <c r="F22" s="670"/>
      <c r="G22" s="670">
        <v>36047.599999999999</v>
      </c>
      <c r="H22" s="673">
        <f t="shared" si="0"/>
        <v>191814948.99305996</v>
      </c>
      <c r="J22" s="674"/>
    </row>
    <row r="23" spans="1:10">
      <c r="A23" s="450">
        <v>17</v>
      </c>
      <c r="B23" s="463" t="s">
        <v>533</v>
      </c>
      <c r="C23" s="670">
        <v>2610664.5188000002</v>
      </c>
      <c r="D23" s="670">
        <v>157924372.17802796</v>
      </c>
      <c r="E23" s="670">
        <v>1389087.4897000003</v>
      </c>
      <c r="F23" s="670"/>
      <c r="G23" s="670">
        <v>61576.5</v>
      </c>
      <c r="H23" s="673">
        <f t="shared" si="0"/>
        <v>159145949.20712796</v>
      </c>
      <c r="J23" s="674"/>
    </row>
    <row r="24" spans="1:10">
      <c r="A24" s="450">
        <v>18</v>
      </c>
      <c r="B24" s="463" t="s">
        <v>534</v>
      </c>
      <c r="C24" s="670">
        <v>1210953.6571000002</v>
      </c>
      <c r="D24" s="670">
        <v>918762902.1235441</v>
      </c>
      <c r="E24" s="670">
        <v>3019038.0382000045</v>
      </c>
      <c r="F24" s="670"/>
      <c r="G24" s="670">
        <v>0</v>
      </c>
      <c r="H24" s="673">
        <f t="shared" si="0"/>
        <v>916954817.74244404</v>
      </c>
      <c r="J24" s="674"/>
    </row>
    <row r="25" spans="1:10">
      <c r="A25" s="450">
        <v>19</v>
      </c>
      <c r="B25" s="463" t="s">
        <v>535</v>
      </c>
      <c r="C25" s="670">
        <v>748689.03659999953</v>
      </c>
      <c r="D25" s="670">
        <v>88965091.164753109</v>
      </c>
      <c r="E25" s="670">
        <v>1548457.7709999993</v>
      </c>
      <c r="F25" s="670"/>
      <c r="G25" s="670">
        <v>105317.01000000001</v>
      </c>
      <c r="H25" s="673">
        <f t="shared" si="0"/>
        <v>88165322.430353105</v>
      </c>
      <c r="J25" s="674"/>
    </row>
    <row r="26" spans="1:10">
      <c r="A26" s="450">
        <v>20</v>
      </c>
      <c r="B26" s="463" t="s">
        <v>536</v>
      </c>
      <c r="C26" s="670">
        <v>4241835.7252000002</v>
      </c>
      <c r="D26" s="670">
        <v>544676801.91827393</v>
      </c>
      <c r="E26" s="670">
        <v>4947139.5100000035</v>
      </c>
      <c r="F26" s="670"/>
      <c r="G26" s="670">
        <v>93274.890000000014</v>
      </c>
      <c r="H26" s="673">
        <f t="shared" si="0"/>
        <v>543971498.13347399</v>
      </c>
      <c r="J26" s="674"/>
    </row>
    <row r="27" spans="1:10">
      <c r="A27" s="450">
        <v>21</v>
      </c>
      <c r="B27" s="463" t="s">
        <v>537</v>
      </c>
      <c r="C27" s="670">
        <v>200720.7984</v>
      </c>
      <c r="D27" s="670">
        <v>41742559.719598003</v>
      </c>
      <c r="E27" s="670">
        <v>489363.04639999988</v>
      </c>
      <c r="F27" s="670"/>
      <c r="G27" s="670">
        <v>0</v>
      </c>
      <c r="H27" s="673">
        <f t="shared" si="0"/>
        <v>41453917.471597999</v>
      </c>
      <c r="J27" s="674"/>
    </row>
    <row r="28" spans="1:10">
      <c r="A28" s="450">
        <v>22</v>
      </c>
      <c r="B28" s="463" t="s">
        <v>538</v>
      </c>
      <c r="C28" s="670">
        <v>522187.13919999998</v>
      </c>
      <c r="D28" s="670">
        <v>82639205.54919</v>
      </c>
      <c r="E28" s="670">
        <v>1115929.8258000012</v>
      </c>
      <c r="F28" s="670"/>
      <c r="G28" s="670">
        <v>63686.350000000006</v>
      </c>
      <c r="H28" s="673">
        <f t="shared" si="0"/>
        <v>82045462.86259</v>
      </c>
      <c r="J28" s="674"/>
    </row>
    <row r="29" spans="1:10">
      <c r="A29" s="450">
        <v>23</v>
      </c>
      <c r="B29" s="463" t="s">
        <v>539</v>
      </c>
      <c r="C29" s="670">
        <v>62556397.735200003</v>
      </c>
      <c r="D29" s="670">
        <v>3762818881.2106175</v>
      </c>
      <c r="E29" s="670">
        <v>85148845.544599548</v>
      </c>
      <c r="F29" s="670"/>
      <c r="G29" s="670">
        <v>2846847.3599999989</v>
      </c>
      <c r="H29" s="673">
        <f t="shared" si="0"/>
        <v>3740226433.4012179</v>
      </c>
      <c r="J29" s="674"/>
    </row>
    <row r="30" spans="1:10">
      <c r="A30" s="450">
        <v>24</v>
      </c>
      <c r="B30" s="463" t="s">
        <v>540</v>
      </c>
      <c r="C30" s="670">
        <v>22189637.259300008</v>
      </c>
      <c r="D30" s="670">
        <v>984154811.45633209</v>
      </c>
      <c r="E30" s="670">
        <v>31926699.053500056</v>
      </c>
      <c r="F30" s="670"/>
      <c r="G30" s="670">
        <v>4868311.2200000025</v>
      </c>
      <c r="H30" s="673">
        <f t="shared" si="0"/>
        <v>974417749.66213202</v>
      </c>
      <c r="J30" s="674"/>
    </row>
    <row r="31" spans="1:10">
      <c r="A31" s="450">
        <v>25</v>
      </c>
      <c r="B31" s="463" t="s">
        <v>541</v>
      </c>
      <c r="C31" s="670">
        <v>41915568.342100039</v>
      </c>
      <c r="D31" s="670">
        <v>2297733065.159605</v>
      </c>
      <c r="E31" s="670">
        <v>72780760.321300745</v>
      </c>
      <c r="F31" s="670"/>
      <c r="G31" s="670">
        <v>7159.87</v>
      </c>
      <c r="H31" s="673">
        <f t="shared" si="0"/>
        <v>2266867873.1804047</v>
      </c>
      <c r="J31" s="674"/>
    </row>
    <row r="32" spans="1:10">
      <c r="A32" s="450">
        <v>26</v>
      </c>
      <c r="B32" s="463" t="s">
        <v>542</v>
      </c>
      <c r="C32" s="670">
        <v>39385460.954400167</v>
      </c>
      <c r="D32" s="670">
        <v>866275006.02380002</v>
      </c>
      <c r="E32" s="670">
        <v>37545644.995800123</v>
      </c>
      <c r="F32" s="670"/>
      <c r="G32" s="670">
        <v>43266131.879999861</v>
      </c>
      <c r="H32" s="673">
        <f t="shared" si="0"/>
        <v>868114821.98240006</v>
      </c>
      <c r="J32" s="674"/>
    </row>
    <row r="33" spans="1:10">
      <c r="A33" s="450">
        <v>27</v>
      </c>
      <c r="B33" s="450" t="s">
        <v>99</v>
      </c>
      <c r="C33" s="670">
        <v>0</v>
      </c>
      <c r="D33" s="670">
        <v>2200592909.8223</v>
      </c>
      <c r="E33" s="670">
        <v>0</v>
      </c>
      <c r="F33" s="670"/>
      <c r="G33" s="670">
        <v>514767.65</v>
      </c>
      <c r="H33" s="673">
        <f t="shared" si="0"/>
        <v>2200592909.8223</v>
      </c>
      <c r="J33" s="674"/>
    </row>
    <row r="34" spans="1:10">
      <c r="A34" s="450">
        <v>28</v>
      </c>
      <c r="B34" s="453" t="s">
        <v>66</v>
      </c>
      <c r="C34" s="671">
        <f>SUM(C7:C33)</f>
        <v>398419508.15886825</v>
      </c>
      <c r="D34" s="671">
        <f t="shared" ref="D34:G34" si="1">SUM(D7:D33)</f>
        <v>25951292891.088776</v>
      </c>
      <c r="E34" s="671">
        <f t="shared" si="1"/>
        <v>371663484.82700044</v>
      </c>
      <c r="F34" s="671">
        <f t="shared" si="1"/>
        <v>0</v>
      </c>
      <c r="G34" s="671">
        <f t="shared" si="1"/>
        <v>59907477.269999862</v>
      </c>
      <c r="H34" s="673">
        <f t="shared" si="0"/>
        <v>25978048914.420643</v>
      </c>
      <c r="J34" s="674"/>
    </row>
    <row r="36" spans="1:10">
      <c r="B36" s="365"/>
    </row>
  </sheetData>
  <mergeCells count="5">
    <mergeCell ref="G5:G6"/>
    <mergeCell ref="A5:B6"/>
    <mergeCell ref="C5:D5"/>
    <mergeCell ref="E5:E6"/>
    <mergeCell ref="F5:F6"/>
  </mergeCells>
  <conditionalFormatting sqref="A5">
    <cfRule type="duplicateValues" dxfId="19" priority="1"/>
    <cfRule type="duplicateValues" dxfId="18" priority="2"/>
    <cfRule type="duplicateValues" dxfId="17"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2" tint="-9.9978637043366805E-2"/>
  </sheetPr>
  <dimension ref="A1:XFD15"/>
  <sheetViews>
    <sheetView showGridLines="0" zoomScale="85" zoomScaleNormal="85" workbookViewId="0"/>
  </sheetViews>
  <sheetFormatPr defaultColWidth="9.28515625" defaultRowHeight="12.75"/>
  <cols>
    <col min="1" max="1" width="11.7109375" style="360" bestFit="1" customWidth="1"/>
    <col min="2" max="2" width="108" style="360" bestFit="1" customWidth="1"/>
    <col min="3" max="3" width="35.5703125" style="360" customWidth="1"/>
    <col min="4" max="4" width="38.42578125" style="360" customWidth="1"/>
    <col min="5" max="16384" width="9.28515625" style="360"/>
  </cols>
  <sheetData>
    <row r="1" spans="1:4 16384:16384" ht="13.5">
      <c r="A1" s="359" t="s">
        <v>108</v>
      </c>
      <c r="B1" s="281" t="str">
        <f>Info!C2</f>
        <v>სს თიბისი ბანკი</v>
      </c>
    </row>
    <row r="2" spans="1:4 16384:16384">
      <c r="A2" s="359" t="s">
        <v>109</v>
      </c>
      <c r="B2" s="362">
        <f>'1. key ratios'!B2</f>
        <v>45016</v>
      </c>
    </row>
    <row r="3" spans="1:4 16384:16384">
      <c r="A3" s="361" t="s">
        <v>543</v>
      </c>
    </row>
    <row r="5" spans="1:4 16384:16384">
      <c r="A5" s="786" t="s">
        <v>880</v>
      </c>
      <c r="B5" s="786"/>
      <c r="C5" s="472" t="s">
        <v>562</v>
      </c>
      <c r="D5" s="472" t="s">
        <v>879</v>
      </c>
    </row>
    <row r="6" spans="1:4 16384:16384">
      <c r="A6" s="471">
        <v>1</v>
      </c>
      <c r="B6" s="464" t="s">
        <v>878</v>
      </c>
      <c r="C6" s="675">
        <v>353730043.93939042</v>
      </c>
      <c r="D6" s="675">
        <v>3207727.6917999997</v>
      </c>
      <c r="XFD6" s="466"/>
    </row>
    <row r="7" spans="1:4 16384:16384">
      <c r="A7" s="468">
        <v>2</v>
      </c>
      <c r="B7" s="464" t="s">
        <v>877</v>
      </c>
      <c r="C7" s="675">
        <f>SUM(C8:C9)</f>
        <v>188789859.33431908</v>
      </c>
      <c r="D7" s="675">
        <f>SUM(D8:D9)</f>
        <v>711578.94184904755</v>
      </c>
    </row>
    <row r="8" spans="1:4 16384:16384">
      <c r="A8" s="470">
        <v>2.1</v>
      </c>
      <c r="B8" s="469" t="s">
        <v>876</v>
      </c>
      <c r="C8" s="675">
        <v>58801052.791636094</v>
      </c>
      <c r="D8" s="675">
        <v>642490.04497577238</v>
      </c>
    </row>
    <row r="9" spans="1:4 16384:16384">
      <c r="A9" s="470">
        <v>2.2000000000000002</v>
      </c>
      <c r="B9" s="469" t="s">
        <v>875</v>
      </c>
      <c r="C9" s="675">
        <v>129988806.54268299</v>
      </c>
      <c r="D9" s="675">
        <v>69088.896873275226</v>
      </c>
    </row>
    <row r="10" spans="1:4 16384:16384">
      <c r="A10" s="471">
        <v>3</v>
      </c>
      <c r="B10" s="464" t="s">
        <v>874</v>
      </c>
      <c r="C10" s="675">
        <f>SUM(C11:C13)</f>
        <v>192220682.45509294</v>
      </c>
      <c r="D10" s="675">
        <f>SUM(D11:D13)</f>
        <v>441206.0458421933</v>
      </c>
    </row>
    <row r="11" spans="1:4 16384:16384">
      <c r="A11" s="470">
        <v>3.1</v>
      </c>
      <c r="B11" s="469" t="s">
        <v>544</v>
      </c>
      <c r="C11" s="675">
        <v>48246175.653799988</v>
      </c>
      <c r="D11" s="675">
        <v>0</v>
      </c>
    </row>
    <row r="12" spans="1:4 16384:16384">
      <c r="A12" s="470">
        <v>3.2</v>
      </c>
      <c r="B12" s="469" t="s">
        <v>873</v>
      </c>
      <c r="C12" s="675">
        <v>39532760.019927487</v>
      </c>
      <c r="D12" s="675">
        <v>231046.5190751052</v>
      </c>
    </row>
    <row r="13" spans="1:4 16384:16384">
      <c r="A13" s="470">
        <v>3.3</v>
      </c>
      <c r="B13" s="469" t="s">
        <v>872</v>
      </c>
      <c r="C13" s="675">
        <v>104441746.78136545</v>
      </c>
      <c r="D13" s="675">
        <v>210159.52676708807</v>
      </c>
    </row>
    <row r="14" spans="1:4 16384:16384">
      <c r="A14" s="468">
        <v>4</v>
      </c>
      <c r="B14" s="467" t="s">
        <v>871</v>
      </c>
      <c r="C14" s="675">
        <v>-3473905.6697936524</v>
      </c>
      <c r="D14" s="675">
        <v>-13122.042606853516</v>
      </c>
    </row>
    <row r="15" spans="1:4 16384:16384">
      <c r="A15" s="465">
        <v>5</v>
      </c>
      <c r="B15" s="464" t="s">
        <v>870</v>
      </c>
      <c r="C15" s="676">
        <f>C6+C7-C10+C14</f>
        <v>346825315.14882296</v>
      </c>
      <c r="D15" s="676">
        <f>D6+D7-D10+D14</f>
        <v>3464978.545200001</v>
      </c>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2" tint="-9.9978637043366805E-2"/>
  </sheetPr>
  <dimension ref="A1:D23"/>
  <sheetViews>
    <sheetView showGridLines="0" zoomScale="85" zoomScaleNormal="85" workbookViewId="0"/>
  </sheetViews>
  <sheetFormatPr defaultColWidth="9.28515625" defaultRowHeight="12.75"/>
  <cols>
    <col min="1" max="1" width="11.7109375" style="460" bestFit="1" customWidth="1"/>
    <col min="2" max="2" width="128.85546875" style="460" bestFit="1" customWidth="1"/>
    <col min="3" max="3" width="37" style="460" customWidth="1"/>
    <col min="4" max="4" width="50.5703125" style="460" customWidth="1"/>
    <col min="5" max="16384" width="9.28515625" style="460"/>
  </cols>
  <sheetData>
    <row r="1" spans="1:4" ht="13.5">
      <c r="A1" s="359" t="s">
        <v>108</v>
      </c>
      <c r="B1" s="281" t="str">
        <f>Info!C2</f>
        <v>სს თიბისი ბანკი</v>
      </c>
    </row>
    <row r="2" spans="1:4">
      <c r="A2" s="359" t="s">
        <v>109</v>
      </c>
      <c r="B2" s="362">
        <f>'1. key ratios'!B2</f>
        <v>45016</v>
      </c>
    </row>
    <row r="3" spans="1:4">
      <c r="A3" s="361" t="s">
        <v>545</v>
      </c>
    </row>
    <row r="4" spans="1:4">
      <c r="A4" s="361"/>
    </row>
    <row r="5" spans="1:4" ht="15" customHeight="1">
      <c r="A5" s="787" t="s">
        <v>546</v>
      </c>
      <c r="B5" s="788"/>
      <c r="C5" s="791" t="s">
        <v>547</v>
      </c>
      <c r="D5" s="791" t="s">
        <v>548</v>
      </c>
    </row>
    <row r="6" spans="1:4">
      <c r="A6" s="789"/>
      <c r="B6" s="790"/>
      <c r="C6" s="791"/>
      <c r="D6" s="791"/>
    </row>
    <row r="7" spans="1:4">
      <c r="A7" s="453">
        <v>1</v>
      </c>
      <c r="B7" s="453" t="s">
        <v>549</v>
      </c>
      <c r="C7" s="670">
        <v>387162901.55434197</v>
      </c>
      <c r="D7" s="677"/>
    </row>
    <row r="8" spans="1:4">
      <c r="A8" s="450">
        <v>2</v>
      </c>
      <c r="B8" s="450" t="s">
        <v>550</v>
      </c>
      <c r="C8" s="670">
        <v>116283629.438867</v>
      </c>
      <c r="D8" s="677"/>
    </row>
    <row r="9" spans="1:4">
      <c r="A9" s="450">
        <v>3</v>
      </c>
      <c r="B9" s="475" t="s">
        <v>551</v>
      </c>
      <c r="C9" s="670">
        <v>0</v>
      </c>
      <c r="D9" s="677"/>
    </row>
    <row r="10" spans="1:4">
      <c r="A10" s="450">
        <v>4</v>
      </c>
      <c r="B10" s="450" t="s">
        <v>552</v>
      </c>
      <c r="C10" s="670">
        <f>SUM(C11:C17)</f>
        <v>124424601.75733206</v>
      </c>
      <c r="D10" s="677"/>
    </row>
    <row r="11" spans="1:4">
      <c r="A11" s="450">
        <v>5</v>
      </c>
      <c r="B11" s="474" t="s">
        <v>881</v>
      </c>
      <c r="C11" s="670">
        <v>12024068.270678099</v>
      </c>
      <c r="D11" s="677"/>
    </row>
    <row r="12" spans="1:4">
      <c r="A12" s="450">
        <v>6</v>
      </c>
      <c r="B12" s="474" t="s">
        <v>553</v>
      </c>
      <c r="C12" s="670">
        <v>45847293.787157297</v>
      </c>
      <c r="D12" s="677"/>
    </row>
    <row r="13" spans="1:4">
      <c r="A13" s="450">
        <v>7</v>
      </c>
      <c r="B13" s="474" t="s">
        <v>556</v>
      </c>
      <c r="C13" s="670">
        <v>58437994.120210901</v>
      </c>
      <c r="D13" s="677"/>
    </row>
    <row r="14" spans="1:4">
      <c r="A14" s="450">
        <v>8</v>
      </c>
      <c r="B14" s="474" t="s">
        <v>554</v>
      </c>
      <c r="C14" s="670">
        <v>0</v>
      </c>
      <c r="D14" s="670">
        <v>0</v>
      </c>
    </row>
    <row r="15" spans="1:4">
      <c r="A15" s="450">
        <v>9</v>
      </c>
      <c r="B15" s="474" t="s">
        <v>555</v>
      </c>
      <c r="C15" s="670">
        <v>0</v>
      </c>
      <c r="D15" s="670">
        <v>0</v>
      </c>
    </row>
    <row r="16" spans="1:4">
      <c r="A16" s="450">
        <v>10</v>
      </c>
      <c r="B16" s="474" t="s">
        <v>557</v>
      </c>
      <c r="C16" s="670">
        <v>0</v>
      </c>
      <c r="D16" s="670">
        <v>0</v>
      </c>
    </row>
    <row r="17" spans="1:4" ht="25.5">
      <c r="A17" s="450">
        <v>11</v>
      </c>
      <c r="B17" s="474" t="s">
        <v>558</v>
      </c>
      <c r="C17" s="670">
        <v>8115245.5792857483</v>
      </c>
      <c r="D17" s="677"/>
    </row>
    <row r="18" spans="1:4">
      <c r="A18" s="453">
        <v>12</v>
      </c>
      <c r="B18" s="473" t="s">
        <v>559</v>
      </c>
      <c r="C18" s="671">
        <f>C7+C8+C9-C10</f>
        <v>379021929.23587692</v>
      </c>
      <c r="D18" s="677"/>
    </row>
    <row r="21" spans="1:4">
      <c r="B21" s="359"/>
    </row>
    <row r="22" spans="1:4">
      <c r="B22" s="359"/>
    </row>
    <row r="23" spans="1:4">
      <c r="B23" s="361"/>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2" tint="-9.9978637043366805E-2"/>
  </sheetPr>
  <dimension ref="A1:AB78"/>
  <sheetViews>
    <sheetView showGridLines="0" zoomScale="85" zoomScaleNormal="85" workbookViewId="0">
      <selection activeCell="F40" sqref="F40:F41"/>
    </sheetView>
  </sheetViews>
  <sheetFormatPr defaultColWidth="9.28515625" defaultRowHeight="12.75"/>
  <cols>
    <col min="1" max="1" width="11.7109375" style="460" bestFit="1" customWidth="1"/>
    <col min="2" max="2" width="63.85546875" style="460" customWidth="1"/>
    <col min="3" max="3" width="15.5703125" style="460" customWidth="1"/>
    <col min="4" max="18" width="22.28515625" style="460" customWidth="1"/>
    <col min="19" max="19" width="23.28515625" style="460" bestFit="1" customWidth="1"/>
    <col min="20" max="26" width="22.28515625" style="460" customWidth="1"/>
    <col min="27" max="27" width="23.28515625" style="460" bestFit="1" customWidth="1"/>
    <col min="28" max="28" width="20" style="460" customWidth="1"/>
    <col min="29" max="16384" width="9.28515625" style="460"/>
  </cols>
  <sheetData>
    <row r="1" spans="1:28" ht="13.5">
      <c r="A1" s="359" t="s">
        <v>108</v>
      </c>
      <c r="B1" s="281" t="str">
        <f>Info!C2</f>
        <v>სს თიბისი ბანკი</v>
      </c>
    </row>
    <row r="2" spans="1:28">
      <c r="A2" s="359" t="s">
        <v>109</v>
      </c>
      <c r="B2" s="362">
        <f>'1. key ratios'!B2</f>
        <v>45016</v>
      </c>
      <c r="C2" s="461"/>
    </row>
    <row r="3" spans="1:28">
      <c r="A3" s="361" t="s">
        <v>560</v>
      </c>
    </row>
    <row r="5" spans="1:28" ht="15" customHeight="1">
      <c r="A5" s="792" t="s">
        <v>894</v>
      </c>
      <c r="B5" s="793"/>
      <c r="C5" s="784" t="s">
        <v>893</v>
      </c>
      <c r="D5" s="798"/>
      <c r="E5" s="798"/>
      <c r="F5" s="798"/>
      <c r="G5" s="798"/>
      <c r="H5" s="798"/>
      <c r="I5" s="798"/>
      <c r="J5" s="798"/>
      <c r="K5" s="798"/>
      <c r="L5" s="798"/>
      <c r="M5" s="798"/>
      <c r="N5" s="798"/>
      <c r="O5" s="798"/>
      <c r="P5" s="798"/>
      <c r="Q5" s="798"/>
      <c r="R5" s="798"/>
      <c r="S5" s="798"/>
      <c r="T5" s="485"/>
      <c r="U5" s="485"/>
      <c r="V5" s="485"/>
      <c r="W5" s="485"/>
      <c r="X5" s="485"/>
      <c r="Y5" s="485"/>
      <c r="Z5" s="485"/>
      <c r="AA5" s="484"/>
      <c r="AB5" s="477"/>
    </row>
    <row r="6" spans="1:28">
      <c r="A6" s="794"/>
      <c r="B6" s="795"/>
      <c r="C6" s="799" t="s">
        <v>66</v>
      </c>
      <c r="D6" s="801" t="s">
        <v>892</v>
      </c>
      <c r="E6" s="801"/>
      <c r="F6" s="801"/>
      <c r="G6" s="801"/>
      <c r="H6" s="802" t="s">
        <v>891</v>
      </c>
      <c r="I6" s="803"/>
      <c r="J6" s="803"/>
      <c r="K6" s="804"/>
      <c r="L6" s="482"/>
      <c r="M6" s="805" t="s">
        <v>890</v>
      </c>
      <c r="N6" s="805"/>
      <c r="O6" s="805"/>
      <c r="P6" s="805"/>
      <c r="Q6" s="805"/>
      <c r="R6" s="805"/>
      <c r="S6" s="782"/>
      <c r="T6" s="483"/>
      <c r="U6" s="785" t="s">
        <v>889</v>
      </c>
      <c r="V6" s="785"/>
      <c r="W6" s="785"/>
      <c r="X6" s="785"/>
      <c r="Y6" s="785"/>
      <c r="Z6" s="785"/>
      <c r="AA6" s="783"/>
      <c r="AB6" s="482"/>
    </row>
    <row r="7" spans="1:28" ht="25.5">
      <c r="A7" s="796"/>
      <c r="B7" s="797"/>
      <c r="C7" s="800"/>
      <c r="D7" s="481"/>
      <c r="E7" s="457" t="s">
        <v>561</v>
      </c>
      <c r="F7" s="457" t="s">
        <v>887</v>
      </c>
      <c r="G7" s="457" t="s">
        <v>888</v>
      </c>
      <c r="H7" s="480"/>
      <c r="I7" s="457" t="s">
        <v>561</v>
      </c>
      <c r="J7" s="457" t="s">
        <v>887</v>
      </c>
      <c r="K7" s="457" t="s">
        <v>888</v>
      </c>
      <c r="L7" s="479"/>
      <c r="M7" s="457" t="s">
        <v>561</v>
      </c>
      <c r="N7" s="457" t="s">
        <v>887</v>
      </c>
      <c r="O7" s="457" t="s">
        <v>886</v>
      </c>
      <c r="P7" s="457" t="s">
        <v>885</v>
      </c>
      <c r="Q7" s="457" t="s">
        <v>884</v>
      </c>
      <c r="R7" s="457" t="s">
        <v>883</v>
      </c>
      <c r="S7" s="457" t="s">
        <v>882</v>
      </c>
      <c r="T7" s="478"/>
      <c r="U7" s="457" t="s">
        <v>561</v>
      </c>
      <c r="V7" s="457" t="s">
        <v>887</v>
      </c>
      <c r="W7" s="457" t="s">
        <v>886</v>
      </c>
      <c r="X7" s="457" t="s">
        <v>885</v>
      </c>
      <c r="Y7" s="457" t="s">
        <v>884</v>
      </c>
      <c r="Z7" s="457" t="s">
        <v>883</v>
      </c>
      <c r="AA7" s="457" t="s">
        <v>882</v>
      </c>
      <c r="AB7" s="477"/>
    </row>
    <row r="8" spans="1:28">
      <c r="A8" s="476">
        <v>1</v>
      </c>
      <c r="B8" s="453" t="s">
        <v>562</v>
      </c>
      <c r="C8" s="671">
        <v>17915411359.315063</v>
      </c>
      <c r="D8" s="671">
        <v>16095989109.831444</v>
      </c>
      <c r="E8" s="671">
        <v>150826233.74814498</v>
      </c>
      <c r="F8" s="671">
        <v>0</v>
      </c>
      <c r="G8" s="671">
        <v>0</v>
      </c>
      <c r="H8" s="671">
        <v>1440400320.2477522</v>
      </c>
      <c r="I8" s="671">
        <v>142445522.1845369</v>
      </c>
      <c r="J8" s="671">
        <v>185168094.55087799</v>
      </c>
      <c r="K8" s="671">
        <v>0</v>
      </c>
      <c r="L8" s="671">
        <v>378801110.77453625</v>
      </c>
      <c r="M8" s="671">
        <v>20855485.840342</v>
      </c>
      <c r="N8" s="671">
        <v>36244567.831714012</v>
      </c>
      <c r="O8" s="671">
        <v>85250856.361958027</v>
      </c>
      <c r="P8" s="671">
        <v>40514245.369657993</v>
      </c>
      <c r="Q8" s="671">
        <v>63308708.540322997</v>
      </c>
      <c r="R8" s="671">
        <v>31679126.145176999</v>
      </c>
      <c r="S8" s="671">
        <v>373685.59800200001</v>
      </c>
      <c r="T8" s="671">
        <v>220818.46133499997</v>
      </c>
      <c r="U8" s="671">
        <v>653.38335500000005</v>
      </c>
      <c r="V8" s="671">
        <v>3038.836538</v>
      </c>
      <c r="W8" s="671">
        <v>0</v>
      </c>
      <c r="X8" s="671">
        <v>0</v>
      </c>
      <c r="Y8" s="671">
        <v>0</v>
      </c>
      <c r="Z8" s="671">
        <v>206639.35614699998</v>
      </c>
      <c r="AA8" s="671">
        <v>0</v>
      </c>
    </row>
    <row r="9" spans="1:28">
      <c r="A9" s="450">
        <v>1.1000000000000001</v>
      </c>
      <c r="B9" s="468" t="s">
        <v>563</v>
      </c>
      <c r="C9" s="680">
        <v>0</v>
      </c>
      <c r="D9" s="680">
        <v>0</v>
      </c>
      <c r="E9" s="680">
        <v>0</v>
      </c>
      <c r="F9" s="680">
        <v>0</v>
      </c>
      <c r="G9" s="680">
        <v>0</v>
      </c>
      <c r="H9" s="680">
        <v>0</v>
      </c>
      <c r="I9" s="680">
        <v>0</v>
      </c>
      <c r="J9" s="680">
        <v>0</v>
      </c>
      <c r="K9" s="680">
        <v>0</v>
      </c>
      <c r="L9" s="680">
        <v>0</v>
      </c>
      <c r="M9" s="680">
        <v>0</v>
      </c>
      <c r="N9" s="680">
        <v>0</v>
      </c>
      <c r="O9" s="680">
        <v>0</v>
      </c>
      <c r="P9" s="680">
        <v>0</v>
      </c>
      <c r="Q9" s="680">
        <v>0</v>
      </c>
      <c r="R9" s="680">
        <v>0</v>
      </c>
      <c r="S9" s="680">
        <v>0</v>
      </c>
      <c r="T9" s="680">
        <v>0</v>
      </c>
      <c r="U9" s="680">
        <v>0</v>
      </c>
      <c r="V9" s="680">
        <v>0</v>
      </c>
      <c r="W9" s="680">
        <v>0</v>
      </c>
      <c r="X9" s="680">
        <v>0</v>
      </c>
      <c r="Y9" s="680">
        <v>0</v>
      </c>
      <c r="Z9" s="680">
        <v>0</v>
      </c>
      <c r="AA9" s="680">
        <v>0</v>
      </c>
    </row>
    <row r="10" spans="1:28">
      <c r="A10" s="450">
        <v>1.2</v>
      </c>
      <c r="B10" s="468" t="s">
        <v>564</v>
      </c>
      <c r="C10" s="680">
        <v>0</v>
      </c>
      <c r="D10" s="680">
        <v>0</v>
      </c>
      <c r="E10" s="680">
        <v>0</v>
      </c>
      <c r="F10" s="680">
        <v>0</v>
      </c>
      <c r="G10" s="680">
        <v>0</v>
      </c>
      <c r="H10" s="680">
        <v>0</v>
      </c>
      <c r="I10" s="680">
        <v>0</v>
      </c>
      <c r="J10" s="680">
        <v>0</v>
      </c>
      <c r="K10" s="680">
        <v>0</v>
      </c>
      <c r="L10" s="680">
        <v>0</v>
      </c>
      <c r="M10" s="680">
        <v>0</v>
      </c>
      <c r="N10" s="680">
        <v>0</v>
      </c>
      <c r="O10" s="680">
        <v>0</v>
      </c>
      <c r="P10" s="680">
        <v>0</v>
      </c>
      <c r="Q10" s="680">
        <v>0</v>
      </c>
      <c r="R10" s="680">
        <v>0</v>
      </c>
      <c r="S10" s="680">
        <v>0</v>
      </c>
      <c r="T10" s="680">
        <v>0</v>
      </c>
      <c r="U10" s="680">
        <v>0</v>
      </c>
      <c r="V10" s="680">
        <v>0</v>
      </c>
      <c r="W10" s="680">
        <v>0</v>
      </c>
      <c r="X10" s="680">
        <v>0</v>
      </c>
      <c r="Y10" s="680">
        <v>0</v>
      </c>
      <c r="Z10" s="680">
        <v>0</v>
      </c>
      <c r="AA10" s="680">
        <v>0</v>
      </c>
    </row>
    <row r="11" spans="1:28">
      <c r="A11" s="450">
        <v>1.3</v>
      </c>
      <c r="B11" s="468" t="s">
        <v>565</v>
      </c>
      <c r="C11" s="680">
        <v>1972138.5802859999</v>
      </c>
      <c r="D11" s="680">
        <v>1972138.5802859999</v>
      </c>
      <c r="E11" s="680">
        <v>0</v>
      </c>
      <c r="F11" s="680">
        <v>0</v>
      </c>
      <c r="G11" s="680">
        <v>0</v>
      </c>
      <c r="H11" s="680">
        <v>0</v>
      </c>
      <c r="I11" s="680">
        <v>0</v>
      </c>
      <c r="J11" s="680">
        <v>0</v>
      </c>
      <c r="K11" s="680">
        <v>0</v>
      </c>
      <c r="L11" s="680">
        <v>0</v>
      </c>
      <c r="M11" s="680">
        <v>0</v>
      </c>
      <c r="N11" s="680">
        <v>0</v>
      </c>
      <c r="O11" s="680">
        <v>0</v>
      </c>
      <c r="P11" s="680">
        <v>0</v>
      </c>
      <c r="Q11" s="680">
        <v>0</v>
      </c>
      <c r="R11" s="680">
        <v>0</v>
      </c>
      <c r="S11" s="680">
        <v>0</v>
      </c>
      <c r="T11" s="680">
        <v>0</v>
      </c>
      <c r="U11" s="680">
        <v>0</v>
      </c>
      <c r="V11" s="680">
        <v>0</v>
      </c>
      <c r="W11" s="680">
        <v>0</v>
      </c>
      <c r="X11" s="680">
        <v>0</v>
      </c>
      <c r="Y11" s="680">
        <v>0</v>
      </c>
      <c r="Z11" s="680">
        <v>0</v>
      </c>
      <c r="AA11" s="680">
        <v>0</v>
      </c>
    </row>
    <row r="12" spans="1:28">
      <c r="A12" s="450">
        <v>1.4</v>
      </c>
      <c r="B12" s="468" t="s">
        <v>566</v>
      </c>
      <c r="C12" s="680">
        <v>239531586.71276399</v>
      </c>
      <c r="D12" s="680">
        <v>238561918.954337</v>
      </c>
      <c r="E12" s="680">
        <v>0</v>
      </c>
      <c r="F12" s="680">
        <v>0</v>
      </c>
      <c r="G12" s="680">
        <v>0</v>
      </c>
      <c r="H12" s="680">
        <v>121214.585949</v>
      </c>
      <c r="I12" s="680">
        <v>0</v>
      </c>
      <c r="J12" s="680">
        <v>99603.247571999993</v>
      </c>
      <c r="K12" s="680">
        <v>0</v>
      </c>
      <c r="L12" s="680">
        <v>848453.17247800005</v>
      </c>
      <c r="M12" s="680">
        <v>0</v>
      </c>
      <c r="N12" s="680">
        <v>0</v>
      </c>
      <c r="O12" s="680">
        <v>0</v>
      </c>
      <c r="P12" s="680">
        <v>0</v>
      </c>
      <c r="Q12" s="680">
        <v>0</v>
      </c>
      <c r="R12" s="680">
        <v>703008.23508900008</v>
      </c>
      <c r="S12" s="680">
        <v>145444.937389</v>
      </c>
      <c r="T12" s="680">
        <v>0</v>
      </c>
      <c r="U12" s="680">
        <v>0</v>
      </c>
      <c r="V12" s="680">
        <v>0</v>
      </c>
      <c r="W12" s="680">
        <v>0</v>
      </c>
      <c r="X12" s="680">
        <v>0</v>
      </c>
      <c r="Y12" s="680">
        <v>0</v>
      </c>
      <c r="Z12" s="680">
        <v>0</v>
      </c>
      <c r="AA12" s="680">
        <v>0</v>
      </c>
    </row>
    <row r="13" spans="1:28">
      <c r="A13" s="450">
        <v>1.5</v>
      </c>
      <c r="B13" s="468" t="s">
        <v>567</v>
      </c>
      <c r="C13" s="680">
        <v>8473734460.7657557</v>
      </c>
      <c r="D13" s="680">
        <v>7796155882.4917803</v>
      </c>
      <c r="E13" s="680">
        <v>101523381.43914001</v>
      </c>
      <c r="F13" s="680">
        <v>0</v>
      </c>
      <c r="G13" s="680">
        <v>0</v>
      </c>
      <c r="H13" s="680">
        <v>501096359.74132305</v>
      </c>
      <c r="I13" s="680">
        <v>27389163.737644996</v>
      </c>
      <c r="J13" s="680">
        <v>91422776.00440298</v>
      </c>
      <c r="K13" s="680">
        <v>0</v>
      </c>
      <c r="L13" s="680">
        <v>176275579.17650518</v>
      </c>
      <c r="M13" s="680">
        <v>6138519.9346149992</v>
      </c>
      <c r="N13" s="680">
        <v>11578610.114736002</v>
      </c>
      <c r="O13" s="680">
        <v>19686114.625707999</v>
      </c>
      <c r="P13" s="680">
        <v>24909776.154655997</v>
      </c>
      <c r="Q13" s="680">
        <v>39916973.661934994</v>
      </c>
      <c r="R13" s="680">
        <v>21333464.355447996</v>
      </c>
      <c r="S13" s="680">
        <v>0</v>
      </c>
      <c r="T13" s="680">
        <v>206639.35614699998</v>
      </c>
      <c r="U13" s="680">
        <v>0</v>
      </c>
      <c r="V13" s="680">
        <v>0</v>
      </c>
      <c r="W13" s="680">
        <v>0</v>
      </c>
      <c r="X13" s="680">
        <v>0</v>
      </c>
      <c r="Y13" s="680">
        <v>0</v>
      </c>
      <c r="Z13" s="680">
        <v>206639.35614699998</v>
      </c>
      <c r="AA13" s="680">
        <v>0</v>
      </c>
    </row>
    <row r="14" spans="1:28">
      <c r="A14" s="450">
        <v>1.6</v>
      </c>
      <c r="B14" s="468" t="s">
        <v>568</v>
      </c>
      <c r="C14" s="680">
        <v>9200173173.2562599</v>
      </c>
      <c r="D14" s="680">
        <v>8059299169.8050394</v>
      </c>
      <c r="E14" s="680">
        <v>49302852.309004992</v>
      </c>
      <c r="F14" s="680">
        <v>0</v>
      </c>
      <c r="G14" s="680">
        <v>0</v>
      </c>
      <c r="H14" s="680">
        <v>939182745.92048013</v>
      </c>
      <c r="I14" s="680">
        <v>115056358.4468919</v>
      </c>
      <c r="J14" s="680">
        <v>93645715.298902988</v>
      </c>
      <c r="K14" s="680">
        <v>0</v>
      </c>
      <c r="L14" s="680">
        <v>201677078.42555311</v>
      </c>
      <c r="M14" s="680">
        <v>14716965.905727003</v>
      </c>
      <c r="N14" s="680">
        <v>24665957.71697801</v>
      </c>
      <c r="O14" s="680">
        <v>65564741.736250021</v>
      </c>
      <c r="P14" s="680">
        <v>15604469.215001995</v>
      </c>
      <c r="Q14" s="680">
        <v>23391734.878388003</v>
      </c>
      <c r="R14" s="680">
        <v>9642653.5546400007</v>
      </c>
      <c r="S14" s="680">
        <v>228240.66061300001</v>
      </c>
      <c r="T14" s="680">
        <v>14179.105188</v>
      </c>
      <c r="U14" s="680">
        <v>653.38335500000005</v>
      </c>
      <c r="V14" s="680">
        <v>3038.836538</v>
      </c>
      <c r="W14" s="680">
        <v>0</v>
      </c>
      <c r="X14" s="680">
        <v>0</v>
      </c>
      <c r="Y14" s="680">
        <v>0</v>
      </c>
      <c r="Z14" s="680">
        <v>0</v>
      </c>
      <c r="AA14" s="680">
        <v>0</v>
      </c>
    </row>
    <row r="15" spans="1:28">
      <c r="A15" s="476">
        <v>2</v>
      </c>
      <c r="B15" s="453" t="s">
        <v>569</v>
      </c>
      <c r="C15" s="671">
        <v>3075326690.7018476</v>
      </c>
      <c r="D15" s="671">
        <v>3075326690.7018476</v>
      </c>
      <c r="E15" s="671">
        <v>0</v>
      </c>
      <c r="F15" s="671">
        <v>0</v>
      </c>
      <c r="G15" s="671">
        <v>0</v>
      </c>
      <c r="H15" s="671">
        <v>0</v>
      </c>
      <c r="I15" s="671">
        <v>0</v>
      </c>
      <c r="J15" s="671">
        <v>0</v>
      </c>
      <c r="K15" s="671">
        <v>0</v>
      </c>
      <c r="L15" s="671">
        <v>0</v>
      </c>
      <c r="M15" s="671">
        <v>0</v>
      </c>
      <c r="N15" s="671">
        <v>0</v>
      </c>
      <c r="O15" s="671">
        <v>0</v>
      </c>
      <c r="P15" s="671">
        <v>0</v>
      </c>
      <c r="Q15" s="671">
        <v>0</v>
      </c>
      <c r="R15" s="671">
        <v>0</v>
      </c>
      <c r="S15" s="671">
        <v>0</v>
      </c>
      <c r="T15" s="671">
        <v>0</v>
      </c>
      <c r="U15" s="671">
        <v>0</v>
      </c>
      <c r="V15" s="671">
        <v>0</v>
      </c>
      <c r="W15" s="671">
        <v>0</v>
      </c>
      <c r="X15" s="671">
        <v>0</v>
      </c>
      <c r="Y15" s="671">
        <v>0</v>
      </c>
      <c r="Z15" s="671">
        <v>0</v>
      </c>
      <c r="AA15" s="671">
        <v>0</v>
      </c>
    </row>
    <row r="16" spans="1:28">
      <c r="A16" s="450">
        <v>2.1</v>
      </c>
      <c r="B16" s="468" t="s">
        <v>563</v>
      </c>
      <c r="C16" s="671">
        <v>0</v>
      </c>
      <c r="D16" s="671">
        <v>0</v>
      </c>
      <c r="E16" s="671">
        <v>0</v>
      </c>
      <c r="F16" s="671">
        <v>0</v>
      </c>
      <c r="G16" s="671">
        <v>0</v>
      </c>
      <c r="H16" s="671">
        <v>0</v>
      </c>
      <c r="I16" s="671">
        <v>0</v>
      </c>
      <c r="J16" s="671">
        <v>0</v>
      </c>
      <c r="K16" s="671">
        <v>0</v>
      </c>
      <c r="L16" s="671">
        <v>0</v>
      </c>
      <c r="M16" s="671">
        <v>0</v>
      </c>
      <c r="N16" s="671">
        <v>0</v>
      </c>
      <c r="O16" s="671">
        <v>0</v>
      </c>
      <c r="P16" s="671">
        <v>0</v>
      </c>
      <c r="Q16" s="671">
        <v>0</v>
      </c>
      <c r="R16" s="671">
        <v>0</v>
      </c>
      <c r="S16" s="671">
        <v>0</v>
      </c>
      <c r="T16" s="671">
        <v>0</v>
      </c>
      <c r="U16" s="671">
        <v>0</v>
      </c>
      <c r="V16" s="671">
        <v>0</v>
      </c>
      <c r="W16" s="671">
        <v>0</v>
      </c>
      <c r="X16" s="671">
        <v>0</v>
      </c>
      <c r="Y16" s="671">
        <v>0</v>
      </c>
      <c r="Z16" s="671">
        <v>0</v>
      </c>
      <c r="AA16" s="671">
        <v>0</v>
      </c>
    </row>
    <row r="17" spans="1:27">
      <c r="A17" s="450">
        <v>2.2000000000000002</v>
      </c>
      <c r="B17" s="468" t="s">
        <v>564</v>
      </c>
      <c r="C17" s="671">
        <v>1735263965.8132555</v>
      </c>
      <c r="D17" s="671">
        <v>1735263965.8132555</v>
      </c>
      <c r="E17" s="671">
        <v>0</v>
      </c>
      <c r="F17" s="671">
        <v>0</v>
      </c>
      <c r="G17" s="671">
        <v>0</v>
      </c>
      <c r="H17" s="671">
        <v>0</v>
      </c>
      <c r="I17" s="671">
        <v>0</v>
      </c>
      <c r="J17" s="671">
        <v>0</v>
      </c>
      <c r="K17" s="671">
        <v>0</v>
      </c>
      <c r="L17" s="671">
        <v>0</v>
      </c>
      <c r="M17" s="671">
        <v>0</v>
      </c>
      <c r="N17" s="671">
        <v>0</v>
      </c>
      <c r="O17" s="671">
        <v>0</v>
      </c>
      <c r="P17" s="671">
        <v>0</v>
      </c>
      <c r="Q17" s="671">
        <v>0</v>
      </c>
      <c r="R17" s="671">
        <v>0</v>
      </c>
      <c r="S17" s="671">
        <v>0</v>
      </c>
      <c r="T17" s="671">
        <v>0</v>
      </c>
      <c r="U17" s="671">
        <v>0</v>
      </c>
      <c r="V17" s="671">
        <v>0</v>
      </c>
      <c r="W17" s="671">
        <v>0</v>
      </c>
      <c r="X17" s="671">
        <v>0</v>
      </c>
      <c r="Y17" s="671">
        <v>0</v>
      </c>
      <c r="Z17" s="671">
        <v>0</v>
      </c>
      <c r="AA17" s="671">
        <v>0</v>
      </c>
    </row>
    <row r="18" spans="1:27">
      <c r="A18" s="450">
        <v>2.2999999999999998</v>
      </c>
      <c r="B18" s="468" t="s">
        <v>565</v>
      </c>
      <c r="C18" s="670">
        <v>1127605426.6580679</v>
      </c>
      <c r="D18" s="670">
        <v>1127605426.6580679</v>
      </c>
      <c r="E18" s="670">
        <v>0</v>
      </c>
      <c r="F18" s="670">
        <v>0</v>
      </c>
      <c r="G18" s="670">
        <v>0</v>
      </c>
      <c r="H18" s="670">
        <v>0</v>
      </c>
      <c r="I18" s="670">
        <v>0</v>
      </c>
      <c r="J18" s="670">
        <v>0</v>
      </c>
      <c r="K18" s="670">
        <v>0</v>
      </c>
      <c r="L18" s="670">
        <v>0</v>
      </c>
      <c r="M18" s="670">
        <v>0</v>
      </c>
      <c r="N18" s="670">
        <v>0</v>
      </c>
      <c r="O18" s="670">
        <v>0</v>
      </c>
      <c r="P18" s="670">
        <v>0</v>
      </c>
      <c r="Q18" s="670">
        <v>0</v>
      </c>
      <c r="R18" s="670">
        <v>0</v>
      </c>
      <c r="S18" s="670">
        <v>0</v>
      </c>
      <c r="T18" s="670">
        <v>0</v>
      </c>
      <c r="U18" s="670">
        <v>0</v>
      </c>
      <c r="V18" s="670">
        <v>0</v>
      </c>
      <c r="W18" s="670">
        <v>0</v>
      </c>
      <c r="X18" s="670">
        <v>0</v>
      </c>
      <c r="Y18" s="670">
        <v>0</v>
      </c>
      <c r="Z18" s="670">
        <v>0</v>
      </c>
      <c r="AA18" s="670">
        <v>0</v>
      </c>
    </row>
    <row r="19" spans="1:27">
      <c r="A19" s="450">
        <v>2.4</v>
      </c>
      <c r="B19" s="468" t="s">
        <v>566</v>
      </c>
      <c r="C19" s="670">
        <v>71759885.377864003</v>
      </c>
      <c r="D19" s="670">
        <v>71759885.377864003</v>
      </c>
      <c r="E19" s="670">
        <v>0</v>
      </c>
      <c r="F19" s="670">
        <v>0</v>
      </c>
      <c r="G19" s="670">
        <v>0</v>
      </c>
      <c r="H19" s="670">
        <v>0</v>
      </c>
      <c r="I19" s="670">
        <v>0</v>
      </c>
      <c r="J19" s="670">
        <v>0</v>
      </c>
      <c r="K19" s="670">
        <v>0</v>
      </c>
      <c r="L19" s="670">
        <v>0</v>
      </c>
      <c r="M19" s="670">
        <v>0</v>
      </c>
      <c r="N19" s="670">
        <v>0</v>
      </c>
      <c r="O19" s="670">
        <v>0</v>
      </c>
      <c r="P19" s="670">
        <v>0</v>
      </c>
      <c r="Q19" s="670">
        <v>0</v>
      </c>
      <c r="R19" s="670">
        <v>0</v>
      </c>
      <c r="S19" s="670">
        <v>0</v>
      </c>
      <c r="T19" s="670">
        <v>0</v>
      </c>
      <c r="U19" s="670">
        <v>0</v>
      </c>
      <c r="V19" s="670">
        <v>0</v>
      </c>
      <c r="W19" s="670">
        <v>0</v>
      </c>
      <c r="X19" s="670">
        <v>0</v>
      </c>
      <c r="Y19" s="670">
        <v>0</v>
      </c>
      <c r="Z19" s="670">
        <v>0</v>
      </c>
      <c r="AA19" s="670">
        <v>0</v>
      </c>
    </row>
    <row r="20" spans="1:27">
      <c r="A20" s="450">
        <v>2.5</v>
      </c>
      <c r="B20" s="468" t="s">
        <v>567</v>
      </c>
      <c r="C20" s="670">
        <v>140697412.85266</v>
      </c>
      <c r="D20" s="670">
        <v>140697412.85266</v>
      </c>
      <c r="E20" s="670">
        <v>0</v>
      </c>
      <c r="F20" s="670">
        <v>0</v>
      </c>
      <c r="G20" s="670">
        <v>0</v>
      </c>
      <c r="H20" s="670">
        <v>0</v>
      </c>
      <c r="I20" s="670">
        <v>0</v>
      </c>
      <c r="J20" s="670">
        <v>0</v>
      </c>
      <c r="K20" s="670">
        <v>0</v>
      </c>
      <c r="L20" s="670">
        <v>0</v>
      </c>
      <c r="M20" s="670">
        <v>0</v>
      </c>
      <c r="N20" s="670">
        <v>0</v>
      </c>
      <c r="O20" s="670">
        <v>0</v>
      </c>
      <c r="P20" s="670">
        <v>0</v>
      </c>
      <c r="Q20" s="670">
        <v>0</v>
      </c>
      <c r="R20" s="670">
        <v>0</v>
      </c>
      <c r="S20" s="670">
        <v>0</v>
      </c>
      <c r="T20" s="670">
        <v>0</v>
      </c>
      <c r="U20" s="670">
        <v>0</v>
      </c>
      <c r="V20" s="670">
        <v>0</v>
      </c>
      <c r="W20" s="670">
        <v>0</v>
      </c>
      <c r="X20" s="670">
        <v>0</v>
      </c>
      <c r="Y20" s="670">
        <v>0</v>
      </c>
      <c r="Z20" s="670">
        <v>0</v>
      </c>
      <c r="AA20" s="670">
        <v>0</v>
      </c>
    </row>
    <row r="21" spans="1:27">
      <c r="A21" s="450">
        <v>2.6</v>
      </c>
      <c r="B21" s="468" t="s">
        <v>568</v>
      </c>
      <c r="C21" s="670">
        <v>0</v>
      </c>
      <c r="D21" s="670">
        <v>0</v>
      </c>
      <c r="E21" s="670">
        <v>0</v>
      </c>
      <c r="F21" s="670">
        <v>0</v>
      </c>
      <c r="G21" s="670">
        <v>0</v>
      </c>
      <c r="H21" s="670">
        <v>0</v>
      </c>
      <c r="I21" s="670">
        <v>0</v>
      </c>
      <c r="J21" s="670">
        <v>0</v>
      </c>
      <c r="K21" s="670">
        <v>0</v>
      </c>
      <c r="L21" s="670">
        <v>0</v>
      </c>
      <c r="M21" s="670">
        <v>0</v>
      </c>
      <c r="N21" s="670">
        <v>0</v>
      </c>
      <c r="O21" s="670">
        <v>0</v>
      </c>
      <c r="P21" s="670">
        <v>0</v>
      </c>
      <c r="Q21" s="670">
        <v>0</v>
      </c>
      <c r="R21" s="670">
        <v>0</v>
      </c>
      <c r="S21" s="670">
        <v>0</v>
      </c>
      <c r="T21" s="670">
        <v>0</v>
      </c>
      <c r="U21" s="670">
        <v>0</v>
      </c>
      <c r="V21" s="670">
        <v>0</v>
      </c>
      <c r="W21" s="670">
        <v>0</v>
      </c>
      <c r="X21" s="670">
        <v>0</v>
      </c>
      <c r="Y21" s="670">
        <v>0</v>
      </c>
      <c r="Z21" s="670">
        <v>0</v>
      </c>
      <c r="AA21" s="670">
        <v>0</v>
      </c>
    </row>
    <row r="22" spans="1:27">
      <c r="A22" s="476">
        <v>3</v>
      </c>
      <c r="B22" s="453" t="s">
        <v>570</v>
      </c>
      <c r="C22" s="671">
        <v>3350399379.1159992</v>
      </c>
      <c r="D22" s="671">
        <v>3285485459.2439775</v>
      </c>
      <c r="E22" s="678"/>
      <c r="F22" s="678"/>
      <c r="G22" s="678"/>
      <c r="H22" s="671">
        <v>36992103.405646004</v>
      </c>
      <c r="I22" s="678"/>
      <c r="J22" s="678"/>
      <c r="K22" s="678"/>
      <c r="L22" s="671">
        <v>27921816.466375999</v>
      </c>
      <c r="M22" s="678"/>
      <c r="N22" s="678"/>
      <c r="O22" s="678"/>
      <c r="P22" s="678"/>
      <c r="Q22" s="678"/>
      <c r="R22" s="678"/>
      <c r="S22" s="678"/>
      <c r="T22" s="671">
        <v>0</v>
      </c>
      <c r="U22" s="678"/>
      <c r="V22" s="678"/>
      <c r="W22" s="678"/>
      <c r="X22" s="678"/>
      <c r="Y22" s="678"/>
      <c r="Z22" s="678"/>
      <c r="AA22" s="678"/>
    </row>
    <row r="23" spans="1:27">
      <c r="A23" s="450">
        <v>3.1</v>
      </c>
      <c r="B23" s="468" t="s">
        <v>563</v>
      </c>
      <c r="C23" s="670">
        <v>0</v>
      </c>
      <c r="D23" s="670">
        <v>0</v>
      </c>
      <c r="E23" s="678"/>
      <c r="F23" s="678"/>
      <c r="G23" s="678"/>
      <c r="H23" s="670">
        <v>0</v>
      </c>
      <c r="I23" s="678"/>
      <c r="J23" s="678"/>
      <c r="K23" s="678"/>
      <c r="L23" s="671">
        <v>0</v>
      </c>
      <c r="M23" s="678"/>
      <c r="N23" s="678"/>
      <c r="O23" s="678"/>
      <c r="P23" s="678"/>
      <c r="Q23" s="678"/>
      <c r="R23" s="678"/>
      <c r="S23" s="678"/>
      <c r="T23" s="671">
        <v>0</v>
      </c>
      <c r="U23" s="678"/>
      <c r="V23" s="678"/>
      <c r="W23" s="678"/>
      <c r="X23" s="678"/>
      <c r="Y23" s="678"/>
      <c r="Z23" s="678"/>
      <c r="AA23" s="678"/>
    </row>
    <row r="24" spans="1:27">
      <c r="A24" s="450">
        <v>3.2</v>
      </c>
      <c r="B24" s="468" t="s">
        <v>564</v>
      </c>
      <c r="C24" s="670">
        <v>0</v>
      </c>
      <c r="D24" s="670">
        <v>0</v>
      </c>
      <c r="E24" s="678"/>
      <c r="F24" s="678"/>
      <c r="G24" s="678"/>
      <c r="H24" s="670">
        <v>0</v>
      </c>
      <c r="I24" s="678"/>
      <c r="J24" s="678"/>
      <c r="K24" s="678"/>
      <c r="L24" s="671">
        <v>0</v>
      </c>
      <c r="M24" s="678"/>
      <c r="N24" s="678"/>
      <c r="O24" s="678"/>
      <c r="P24" s="678"/>
      <c r="Q24" s="678"/>
      <c r="R24" s="678"/>
      <c r="S24" s="678"/>
      <c r="T24" s="671">
        <v>0</v>
      </c>
      <c r="U24" s="678"/>
      <c r="V24" s="678"/>
      <c r="W24" s="678"/>
      <c r="X24" s="678"/>
      <c r="Y24" s="678"/>
      <c r="Z24" s="678"/>
      <c r="AA24" s="678"/>
    </row>
    <row r="25" spans="1:27">
      <c r="A25" s="450">
        <v>3.3</v>
      </c>
      <c r="B25" s="468" t="s">
        <v>565</v>
      </c>
      <c r="C25" s="670">
        <v>617426403.73146605</v>
      </c>
      <c r="D25" s="670">
        <v>617426403.73146605</v>
      </c>
      <c r="E25" s="678"/>
      <c r="F25" s="678"/>
      <c r="G25" s="678"/>
      <c r="H25" s="670">
        <v>0</v>
      </c>
      <c r="I25" s="678"/>
      <c r="J25" s="678"/>
      <c r="K25" s="678"/>
      <c r="L25" s="671">
        <v>0</v>
      </c>
      <c r="M25" s="678"/>
      <c r="N25" s="678"/>
      <c r="O25" s="678"/>
      <c r="P25" s="678"/>
      <c r="Q25" s="678"/>
      <c r="R25" s="678"/>
      <c r="S25" s="678"/>
      <c r="T25" s="671">
        <v>0</v>
      </c>
      <c r="U25" s="678"/>
      <c r="V25" s="678"/>
      <c r="W25" s="678"/>
      <c r="X25" s="678"/>
      <c r="Y25" s="678"/>
      <c r="Z25" s="678"/>
      <c r="AA25" s="678"/>
    </row>
    <row r="26" spans="1:27">
      <c r="A26" s="450">
        <v>3.4</v>
      </c>
      <c r="B26" s="468" t="s">
        <v>566</v>
      </c>
      <c r="C26" s="670">
        <v>27794960.996209998</v>
      </c>
      <c r="D26" s="670">
        <v>27794960.996209998</v>
      </c>
      <c r="E26" s="678"/>
      <c r="F26" s="678"/>
      <c r="G26" s="678"/>
      <c r="H26" s="670">
        <v>0</v>
      </c>
      <c r="I26" s="678"/>
      <c r="J26" s="678"/>
      <c r="K26" s="678"/>
      <c r="L26" s="671">
        <v>0</v>
      </c>
      <c r="M26" s="678"/>
      <c r="N26" s="678"/>
      <c r="O26" s="678"/>
      <c r="P26" s="678"/>
      <c r="Q26" s="678"/>
      <c r="R26" s="678"/>
      <c r="S26" s="678"/>
      <c r="T26" s="671">
        <v>0</v>
      </c>
      <c r="U26" s="678"/>
      <c r="V26" s="678"/>
      <c r="W26" s="678"/>
      <c r="X26" s="678"/>
      <c r="Y26" s="678"/>
      <c r="Z26" s="678"/>
      <c r="AA26" s="678"/>
    </row>
    <row r="27" spans="1:27">
      <c r="A27" s="450">
        <v>3.5</v>
      </c>
      <c r="B27" s="468" t="s">
        <v>567</v>
      </c>
      <c r="C27" s="670">
        <v>2490895737.7075891</v>
      </c>
      <c r="D27" s="670">
        <v>2438443729.0091434</v>
      </c>
      <c r="E27" s="678"/>
      <c r="F27" s="678"/>
      <c r="G27" s="678"/>
      <c r="H27" s="670">
        <v>25801061.180536006</v>
      </c>
      <c r="I27" s="678"/>
      <c r="J27" s="678"/>
      <c r="K27" s="678"/>
      <c r="L27" s="671">
        <v>26650947.51791</v>
      </c>
      <c r="M27" s="678"/>
      <c r="N27" s="678"/>
      <c r="O27" s="678"/>
      <c r="P27" s="678"/>
      <c r="Q27" s="678"/>
      <c r="R27" s="678"/>
      <c r="S27" s="678"/>
      <c r="T27" s="671">
        <v>0</v>
      </c>
      <c r="U27" s="678"/>
      <c r="V27" s="678"/>
      <c r="W27" s="678"/>
      <c r="X27" s="678"/>
      <c r="Y27" s="678"/>
      <c r="Z27" s="678"/>
      <c r="AA27" s="678"/>
    </row>
    <row r="28" spans="1:27">
      <c r="A28" s="450">
        <v>3.6</v>
      </c>
      <c r="B28" s="468" t="s">
        <v>568</v>
      </c>
      <c r="C28" s="670">
        <v>214282276.68073413</v>
      </c>
      <c r="D28" s="670">
        <v>201820365.50715813</v>
      </c>
      <c r="E28" s="678"/>
      <c r="F28" s="678"/>
      <c r="G28" s="678"/>
      <c r="H28" s="670">
        <v>11191042.22511</v>
      </c>
      <c r="I28" s="678"/>
      <c r="J28" s="678"/>
      <c r="K28" s="678"/>
      <c r="L28" s="671">
        <v>1270868.9484659997</v>
      </c>
      <c r="M28" s="678"/>
      <c r="N28" s="678"/>
      <c r="O28" s="678"/>
      <c r="P28" s="678"/>
      <c r="Q28" s="678"/>
      <c r="R28" s="678"/>
      <c r="S28" s="678"/>
      <c r="T28" s="671">
        <v>0</v>
      </c>
      <c r="U28" s="678"/>
      <c r="V28" s="678"/>
      <c r="W28" s="678"/>
      <c r="X28" s="678"/>
      <c r="Y28" s="678"/>
      <c r="Z28" s="678"/>
      <c r="AA28" s="678"/>
    </row>
    <row r="50" spans="3:27">
      <c r="C50" s="679"/>
      <c r="D50" s="679"/>
      <c r="E50" s="679"/>
      <c r="F50" s="679"/>
      <c r="G50" s="679"/>
      <c r="H50" s="679"/>
      <c r="I50" s="679"/>
      <c r="J50" s="679"/>
      <c r="K50" s="679"/>
      <c r="L50" s="679"/>
      <c r="M50" s="679"/>
      <c r="N50" s="679"/>
      <c r="O50" s="679"/>
      <c r="P50" s="679"/>
      <c r="Q50" s="679"/>
      <c r="R50" s="679"/>
      <c r="S50" s="679"/>
      <c r="T50" s="679"/>
      <c r="U50" s="679"/>
      <c r="V50" s="679"/>
      <c r="W50" s="679"/>
      <c r="X50" s="679"/>
      <c r="Y50" s="679"/>
      <c r="Z50" s="679"/>
      <c r="AA50" s="679"/>
    </row>
    <row r="51" spans="3:27">
      <c r="C51" s="679"/>
      <c r="D51" s="679"/>
      <c r="E51" s="679"/>
      <c r="F51" s="679"/>
      <c r="G51" s="679"/>
      <c r="H51" s="679"/>
      <c r="I51" s="679"/>
      <c r="J51" s="679"/>
      <c r="K51" s="679"/>
      <c r="L51" s="679"/>
      <c r="M51" s="679"/>
      <c r="N51" s="679"/>
      <c r="O51" s="679"/>
      <c r="P51" s="679"/>
      <c r="Q51" s="679"/>
      <c r="R51" s="679"/>
      <c r="S51" s="679"/>
      <c r="T51" s="679"/>
      <c r="U51" s="679"/>
      <c r="V51" s="679"/>
      <c r="W51" s="679"/>
      <c r="X51" s="679"/>
      <c r="Y51" s="679"/>
      <c r="Z51" s="679"/>
      <c r="AA51" s="679"/>
    </row>
    <row r="52" spans="3:27">
      <c r="C52" s="679"/>
      <c r="D52" s="679"/>
      <c r="E52" s="679"/>
      <c r="F52" s="679"/>
      <c r="G52" s="679"/>
      <c r="H52" s="679"/>
      <c r="I52" s="679"/>
      <c r="J52" s="679"/>
      <c r="K52" s="679"/>
      <c r="L52" s="679"/>
      <c r="M52" s="679"/>
      <c r="N52" s="679"/>
      <c r="O52" s="679"/>
      <c r="P52" s="679"/>
      <c r="Q52" s="679"/>
      <c r="R52" s="679"/>
      <c r="S52" s="679"/>
      <c r="T52" s="679"/>
      <c r="U52" s="679"/>
      <c r="V52" s="679"/>
      <c r="W52" s="679"/>
      <c r="X52" s="679"/>
      <c r="Y52" s="679"/>
      <c r="Z52" s="679"/>
      <c r="AA52" s="679"/>
    </row>
    <row r="53" spans="3:27">
      <c r="C53" s="679"/>
      <c r="D53" s="679"/>
      <c r="E53" s="679"/>
      <c r="F53" s="679"/>
      <c r="G53" s="679"/>
      <c r="H53" s="679"/>
      <c r="I53" s="679"/>
      <c r="J53" s="679"/>
      <c r="K53" s="679"/>
      <c r="L53" s="679"/>
      <c r="M53" s="679"/>
      <c r="N53" s="679"/>
      <c r="O53" s="679"/>
      <c r="P53" s="679"/>
      <c r="Q53" s="679"/>
      <c r="R53" s="679"/>
      <c r="S53" s="679"/>
      <c r="T53" s="679"/>
      <c r="U53" s="679"/>
      <c r="V53" s="679"/>
      <c r="W53" s="679"/>
      <c r="X53" s="679"/>
      <c r="Y53" s="679"/>
      <c r="Z53" s="679"/>
      <c r="AA53" s="679"/>
    </row>
    <row r="54" spans="3:27">
      <c r="C54" s="679"/>
      <c r="D54" s="679"/>
      <c r="E54" s="679"/>
      <c r="F54" s="679"/>
      <c r="G54" s="679"/>
      <c r="H54" s="679"/>
      <c r="I54" s="679"/>
      <c r="J54" s="679"/>
      <c r="K54" s="679"/>
      <c r="L54" s="679"/>
      <c r="M54" s="679"/>
      <c r="N54" s="679"/>
      <c r="O54" s="679"/>
      <c r="P54" s="679"/>
      <c r="Q54" s="679"/>
      <c r="R54" s="679"/>
      <c r="S54" s="679"/>
      <c r="T54" s="679"/>
      <c r="U54" s="679"/>
      <c r="V54" s="679"/>
      <c r="W54" s="679"/>
      <c r="X54" s="679"/>
      <c r="Y54" s="679"/>
      <c r="Z54" s="679"/>
      <c r="AA54" s="679"/>
    </row>
    <row r="55" spans="3:27">
      <c r="C55" s="679"/>
      <c r="D55" s="679"/>
      <c r="E55" s="679"/>
      <c r="F55" s="679"/>
      <c r="G55" s="679"/>
      <c r="H55" s="679"/>
      <c r="I55" s="679"/>
      <c r="J55" s="679"/>
      <c r="K55" s="679"/>
      <c r="L55" s="679"/>
      <c r="M55" s="679"/>
      <c r="N55" s="679"/>
      <c r="O55" s="679"/>
      <c r="P55" s="679"/>
      <c r="Q55" s="679"/>
      <c r="R55" s="679"/>
      <c r="S55" s="679"/>
      <c r="T55" s="679"/>
      <c r="U55" s="679"/>
      <c r="V55" s="679"/>
      <c r="W55" s="679"/>
      <c r="X55" s="679"/>
      <c r="Y55" s="679"/>
      <c r="Z55" s="679"/>
      <c r="AA55" s="679"/>
    </row>
    <row r="56" spans="3:27">
      <c r="C56" s="679"/>
      <c r="D56" s="679"/>
      <c r="E56" s="679"/>
      <c r="F56" s="679"/>
      <c r="G56" s="679"/>
      <c r="H56" s="679"/>
      <c r="I56" s="679"/>
      <c r="J56" s="679"/>
      <c r="K56" s="679"/>
      <c r="L56" s="679"/>
      <c r="M56" s="679"/>
      <c r="N56" s="679"/>
      <c r="O56" s="679"/>
      <c r="P56" s="679"/>
      <c r="Q56" s="679"/>
      <c r="R56" s="679"/>
      <c r="S56" s="679"/>
      <c r="T56" s="679"/>
      <c r="U56" s="679"/>
      <c r="V56" s="679"/>
      <c r="W56" s="679"/>
      <c r="X56" s="679"/>
      <c r="Y56" s="679"/>
      <c r="Z56" s="679"/>
      <c r="AA56" s="679"/>
    </row>
    <row r="57" spans="3:27">
      <c r="C57" s="679"/>
      <c r="D57" s="679"/>
      <c r="E57" s="679"/>
      <c r="F57" s="679"/>
      <c r="G57" s="679"/>
      <c r="H57" s="679"/>
      <c r="I57" s="679"/>
      <c r="J57" s="679"/>
      <c r="K57" s="679"/>
      <c r="L57" s="679"/>
      <c r="M57" s="679"/>
      <c r="N57" s="679"/>
      <c r="O57" s="679"/>
      <c r="P57" s="679"/>
      <c r="Q57" s="679"/>
      <c r="R57" s="679"/>
      <c r="S57" s="679"/>
      <c r="T57" s="679"/>
      <c r="U57" s="679"/>
      <c r="V57" s="679"/>
      <c r="W57" s="679"/>
      <c r="X57" s="679"/>
      <c r="Y57" s="679"/>
      <c r="Z57" s="679"/>
      <c r="AA57" s="679"/>
    </row>
    <row r="58" spans="3:27">
      <c r="C58" s="679"/>
      <c r="D58" s="679"/>
      <c r="E58" s="679"/>
      <c r="F58" s="679"/>
      <c r="G58" s="679"/>
      <c r="H58" s="679"/>
      <c r="I58" s="679"/>
      <c r="J58" s="679"/>
      <c r="K58" s="679"/>
      <c r="L58" s="679"/>
      <c r="M58" s="679"/>
      <c r="N58" s="679"/>
      <c r="O58" s="679"/>
      <c r="P58" s="679"/>
      <c r="Q58" s="679"/>
      <c r="R58" s="679"/>
      <c r="S58" s="679"/>
      <c r="T58" s="679"/>
      <c r="U58" s="679"/>
      <c r="V58" s="679"/>
      <c r="W58" s="679"/>
      <c r="X58" s="679"/>
      <c r="Y58" s="679"/>
      <c r="Z58" s="679"/>
      <c r="AA58" s="679"/>
    </row>
    <row r="59" spans="3:27">
      <c r="C59" s="679"/>
      <c r="D59" s="679"/>
      <c r="E59" s="679"/>
      <c r="F59" s="679"/>
      <c r="G59" s="679"/>
      <c r="H59" s="679"/>
      <c r="I59" s="679"/>
      <c r="J59" s="679"/>
      <c r="K59" s="679"/>
      <c r="L59" s="679"/>
      <c r="M59" s="679"/>
      <c r="N59" s="679"/>
      <c r="O59" s="679"/>
      <c r="P59" s="679"/>
      <c r="Q59" s="679"/>
      <c r="R59" s="679"/>
      <c r="S59" s="679"/>
      <c r="T59" s="679"/>
      <c r="U59" s="679"/>
      <c r="V59" s="679"/>
      <c r="W59" s="679"/>
      <c r="X59" s="679"/>
      <c r="Y59" s="679"/>
      <c r="Z59" s="679"/>
      <c r="AA59" s="679"/>
    </row>
    <row r="60" spans="3:27">
      <c r="C60" s="679"/>
      <c r="D60" s="679"/>
      <c r="E60" s="679"/>
      <c r="F60" s="679"/>
      <c r="G60" s="679"/>
      <c r="H60" s="679"/>
      <c r="I60" s="679"/>
      <c r="J60" s="679"/>
      <c r="K60" s="679"/>
      <c r="L60" s="679"/>
      <c r="M60" s="679"/>
      <c r="N60" s="679"/>
      <c r="O60" s="679"/>
      <c r="P60" s="679"/>
      <c r="Q60" s="679"/>
      <c r="R60" s="679"/>
      <c r="S60" s="679"/>
      <c r="T60" s="679"/>
      <c r="U60" s="679"/>
      <c r="V60" s="679"/>
      <c r="W60" s="679"/>
      <c r="X60" s="679"/>
      <c r="Y60" s="679"/>
      <c r="Z60" s="679"/>
      <c r="AA60" s="679"/>
    </row>
    <row r="61" spans="3:27">
      <c r="C61" s="679"/>
      <c r="D61" s="679"/>
      <c r="E61" s="679"/>
      <c r="F61" s="679"/>
      <c r="G61" s="679"/>
      <c r="H61" s="679"/>
      <c r="I61" s="679"/>
      <c r="J61" s="679"/>
      <c r="K61" s="679"/>
      <c r="L61" s="679"/>
      <c r="M61" s="679"/>
      <c r="N61" s="679"/>
      <c r="O61" s="679"/>
      <c r="P61" s="679"/>
      <c r="Q61" s="679"/>
      <c r="R61" s="679"/>
      <c r="S61" s="679"/>
      <c r="T61" s="679"/>
      <c r="U61" s="679"/>
      <c r="V61" s="679"/>
      <c r="W61" s="679"/>
      <c r="X61" s="679"/>
      <c r="Y61" s="679"/>
      <c r="Z61" s="679"/>
      <c r="AA61" s="679"/>
    </row>
    <row r="62" spans="3:27">
      <c r="C62" s="679"/>
      <c r="D62" s="679"/>
      <c r="E62" s="679"/>
      <c r="F62" s="679"/>
      <c r="G62" s="679"/>
      <c r="H62" s="679"/>
      <c r="I62" s="679"/>
      <c r="J62" s="679"/>
      <c r="K62" s="679"/>
      <c r="L62" s="679"/>
      <c r="M62" s="679"/>
      <c r="N62" s="679"/>
      <c r="O62" s="679"/>
      <c r="P62" s="679"/>
      <c r="Q62" s="679"/>
      <c r="R62" s="679"/>
      <c r="S62" s="679"/>
      <c r="T62" s="679"/>
      <c r="U62" s="679"/>
      <c r="V62" s="679"/>
      <c r="W62" s="679"/>
      <c r="X62" s="679"/>
      <c r="Y62" s="679"/>
      <c r="Z62" s="679"/>
      <c r="AA62" s="679"/>
    </row>
    <row r="63" spans="3:27">
      <c r="C63" s="679"/>
      <c r="D63" s="679"/>
      <c r="E63" s="679"/>
      <c r="F63" s="679"/>
      <c r="G63" s="679"/>
      <c r="H63" s="679"/>
      <c r="I63" s="679"/>
      <c r="J63" s="679"/>
      <c r="K63" s="679"/>
      <c r="L63" s="679"/>
      <c r="M63" s="679"/>
      <c r="N63" s="679"/>
      <c r="O63" s="679"/>
      <c r="P63" s="679"/>
      <c r="Q63" s="679"/>
      <c r="R63" s="679"/>
      <c r="S63" s="679"/>
      <c r="T63" s="679"/>
      <c r="U63" s="679"/>
      <c r="V63" s="679"/>
      <c r="W63" s="679"/>
      <c r="X63" s="679"/>
      <c r="Y63" s="679"/>
      <c r="Z63" s="679"/>
      <c r="AA63" s="679"/>
    </row>
    <row r="64" spans="3:27">
      <c r="C64" s="679"/>
      <c r="D64" s="679"/>
      <c r="E64" s="679"/>
      <c r="F64" s="679"/>
      <c r="G64" s="679"/>
      <c r="H64" s="679"/>
      <c r="I64" s="679"/>
      <c r="J64" s="679"/>
      <c r="K64" s="679"/>
      <c r="L64" s="679"/>
      <c r="M64" s="679"/>
      <c r="N64" s="679"/>
      <c r="O64" s="679"/>
      <c r="P64" s="679"/>
      <c r="Q64" s="679"/>
      <c r="R64" s="679"/>
      <c r="S64" s="679"/>
      <c r="T64" s="679"/>
      <c r="U64" s="679"/>
      <c r="V64" s="679"/>
      <c r="W64" s="679"/>
      <c r="X64" s="679"/>
      <c r="Y64" s="679"/>
      <c r="Z64" s="679"/>
      <c r="AA64" s="679"/>
    </row>
    <row r="65" spans="3:27">
      <c r="C65" s="679"/>
      <c r="D65" s="679"/>
      <c r="E65" s="679"/>
      <c r="F65" s="679"/>
      <c r="G65" s="679"/>
      <c r="H65" s="679"/>
      <c r="I65" s="679"/>
      <c r="J65" s="679"/>
      <c r="K65" s="679"/>
      <c r="L65" s="679"/>
      <c r="M65" s="679"/>
      <c r="N65" s="679"/>
      <c r="O65" s="679"/>
      <c r="P65" s="679"/>
      <c r="Q65" s="679"/>
      <c r="R65" s="679"/>
      <c r="S65" s="679"/>
      <c r="T65" s="679"/>
      <c r="U65" s="679"/>
      <c r="V65" s="679"/>
      <c r="W65" s="679"/>
      <c r="X65" s="679"/>
      <c r="Y65" s="679"/>
      <c r="Z65" s="679"/>
      <c r="AA65" s="679"/>
    </row>
    <row r="66" spans="3:27">
      <c r="C66" s="679"/>
      <c r="D66" s="679"/>
      <c r="E66" s="679"/>
      <c r="F66" s="679"/>
      <c r="G66" s="679"/>
      <c r="H66" s="679"/>
      <c r="I66" s="679"/>
      <c r="J66" s="679"/>
      <c r="K66" s="679"/>
      <c r="L66" s="679"/>
      <c r="M66" s="679"/>
      <c r="N66" s="679"/>
      <c r="O66" s="679"/>
      <c r="P66" s="679"/>
      <c r="Q66" s="679"/>
      <c r="R66" s="679"/>
      <c r="S66" s="679"/>
      <c r="T66" s="679"/>
      <c r="U66" s="679"/>
      <c r="V66" s="679"/>
      <c r="W66" s="679"/>
      <c r="X66" s="679"/>
      <c r="Y66" s="679"/>
      <c r="Z66" s="679"/>
      <c r="AA66" s="679"/>
    </row>
    <row r="67" spans="3:27">
      <c r="C67" s="679"/>
      <c r="D67" s="679"/>
      <c r="E67" s="679"/>
      <c r="F67" s="679"/>
      <c r="G67" s="679"/>
      <c r="H67" s="679"/>
      <c r="I67" s="679"/>
      <c r="J67" s="679"/>
      <c r="K67" s="679"/>
      <c r="L67" s="679"/>
      <c r="M67" s="679"/>
      <c r="N67" s="679"/>
      <c r="O67" s="679"/>
      <c r="P67" s="679"/>
      <c r="Q67" s="679"/>
      <c r="R67" s="679"/>
      <c r="S67" s="679"/>
      <c r="T67" s="679"/>
      <c r="U67" s="679"/>
      <c r="V67" s="679"/>
      <c r="W67" s="679"/>
      <c r="X67" s="679"/>
      <c r="Y67" s="679"/>
      <c r="Z67" s="679"/>
      <c r="AA67" s="679"/>
    </row>
    <row r="68" spans="3:27">
      <c r="C68" s="679"/>
      <c r="D68" s="679"/>
      <c r="E68" s="679"/>
      <c r="F68" s="679"/>
      <c r="G68" s="679"/>
      <c r="H68" s="679"/>
      <c r="I68" s="679"/>
      <c r="J68" s="679"/>
      <c r="K68" s="679"/>
      <c r="L68" s="679"/>
      <c r="M68" s="679"/>
      <c r="N68" s="679"/>
      <c r="O68" s="679"/>
      <c r="P68" s="679"/>
      <c r="Q68" s="679"/>
      <c r="R68" s="679"/>
      <c r="S68" s="679"/>
      <c r="T68" s="679"/>
      <c r="U68" s="679"/>
      <c r="V68" s="679"/>
      <c r="W68" s="679"/>
      <c r="X68" s="679"/>
      <c r="Y68" s="679"/>
      <c r="Z68" s="679"/>
      <c r="AA68" s="679"/>
    </row>
    <row r="69" spans="3:27">
      <c r="C69" s="679"/>
      <c r="D69" s="679"/>
      <c r="E69" s="679"/>
      <c r="F69" s="679"/>
      <c r="G69" s="679"/>
      <c r="H69" s="679"/>
      <c r="I69" s="679"/>
      <c r="J69" s="679"/>
      <c r="K69" s="679"/>
      <c r="L69" s="679"/>
      <c r="M69" s="679"/>
      <c r="N69" s="679"/>
      <c r="O69" s="679"/>
      <c r="P69" s="679"/>
      <c r="Q69" s="679"/>
      <c r="R69" s="679"/>
      <c r="S69" s="679"/>
      <c r="T69" s="679"/>
      <c r="U69" s="679"/>
      <c r="V69" s="679"/>
      <c r="W69" s="679"/>
      <c r="X69" s="679"/>
      <c r="Y69" s="679"/>
      <c r="Z69" s="679"/>
      <c r="AA69" s="679"/>
    </row>
    <row r="70" spans="3:27">
      <c r="C70" s="679"/>
      <c r="D70" s="679"/>
      <c r="E70" s="679"/>
      <c r="F70" s="679"/>
      <c r="G70" s="679"/>
      <c r="H70" s="679"/>
      <c r="I70" s="679"/>
      <c r="J70" s="679"/>
      <c r="K70" s="679"/>
      <c r="L70" s="679"/>
      <c r="M70" s="679"/>
      <c r="N70" s="679"/>
      <c r="O70" s="679"/>
      <c r="P70" s="679"/>
      <c r="Q70" s="679"/>
      <c r="R70" s="679"/>
      <c r="S70" s="679"/>
      <c r="T70" s="679"/>
      <c r="U70" s="679"/>
      <c r="V70" s="679"/>
      <c r="W70" s="679"/>
      <c r="X70" s="679"/>
      <c r="Y70" s="679"/>
      <c r="Z70" s="679"/>
      <c r="AA70" s="679"/>
    </row>
    <row r="71" spans="3:27">
      <c r="C71" s="679"/>
      <c r="D71" s="679"/>
      <c r="E71" s="679"/>
      <c r="F71" s="679"/>
      <c r="G71" s="679"/>
      <c r="H71" s="679"/>
      <c r="I71" s="679"/>
      <c r="J71" s="679"/>
      <c r="K71" s="679"/>
      <c r="L71" s="679"/>
      <c r="M71" s="679"/>
      <c r="N71" s="679"/>
      <c r="O71" s="679"/>
      <c r="P71" s="679"/>
      <c r="Q71" s="679"/>
      <c r="R71" s="679"/>
      <c r="S71" s="679"/>
      <c r="T71" s="679"/>
      <c r="U71" s="679"/>
      <c r="V71" s="679"/>
      <c r="W71" s="679"/>
      <c r="X71" s="679"/>
      <c r="Y71" s="679"/>
      <c r="Z71" s="679"/>
      <c r="AA71" s="679"/>
    </row>
    <row r="72" spans="3:27">
      <c r="C72" s="679"/>
      <c r="D72" s="679"/>
      <c r="E72" s="679"/>
      <c r="F72" s="679"/>
      <c r="G72" s="679"/>
      <c r="H72" s="679"/>
      <c r="I72" s="679"/>
      <c r="J72" s="679"/>
      <c r="K72" s="679"/>
      <c r="L72" s="679"/>
      <c r="M72" s="679"/>
      <c r="N72" s="679"/>
      <c r="O72" s="679"/>
      <c r="P72" s="679"/>
      <c r="Q72" s="679"/>
      <c r="R72" s="679"/>
      <c r="S72" s="679"/>
      <c r="T72" s="679"/>
      <c r="U72" s="679"/>
      <c r="V72" s="679"/>
      <c r="W72" s="679"/>
      <c r="X72" s="679"/>
      <c r="Y72" s="679"/>
      <c r="Z72" s="679"/>
      <c r="AA72" s="679"/>
    </row>
    <row r="73" spans="3:27">
      <c r="C73" s="679"/>
      <c r="D73" s="679"/>
      <c r="E73" s="679"/>
      <c r="F73" s="679"/>
      <c r="G73" s="679"/>
      <c r="H73" s="679"/>
      <c r="I73" s="679"/>
      <c r="J73" s="679"/>
      <c r="K73" s="679"/>
      <c r="L73" s="679"/>
      <c r="M73" s="679"/>
      <c r="N73" s="679"/>
      <c r="O73" s="679"/>
      <c r="P73" s="679"/>
      <c r="Q73" s="679"/>
      <c r="R73" s="679"/>
      <c r="S73" s="679"/>
      <c r="T73" s="679"/>
      <c r="U73" s="679"/>
      <c r="V73" s="679"/>
      <c r="W73" s="679"/>
      <c r="X73" s="679"/>
      <c r="Y73" s="679"/>
      <c r="Z73" s="679"/>
      <c r="AA73" s="679"/>
    </row>
    <row r="74" spans="3:27">
      <c r="C74" s="679"/>
      <c r="D74" s="679"/>
      <c r="E74" s="679"/>
      <c r="F74" s="679"/>
      <c r="G74" s="679"/>
      <c r="H74" s="679"/>
      <c r="I74" s="679"/>
      <c r="J74" s="679"/>
      <c r="K74" s="679"/>
      <c r="L74" s="679"/>
      <c r="M74" s="679"/>
      <c r="N74" s="679"/>
      <c r="O74" s="679"/>
      <c r="P74" s="679"/>
      <c r="Q74" s="679"/>
      <c r="R74" s="679"/>
      <c r="S74" s="679"/>
      <c r="T74" s="679"/>
      <c r="U74" s="679"/>
      <c r="V74" s="679"/>
      <c r="W74" s="679"/>
      <c r="X74" s="679"/>
      <c r="Y74" s="679"/>
      <c r="Z74" s="679"/>
      <c r="AA74" s="679"/>
    </row>
    <row r="75" spans="3:27">
      <c r="C75" s="679"/>
      <c r="D75" s="679"/>
      <c r="E75" s="679"/>
      <c r="F75" s="679"/>
      <c r="G75" s="679"/>
      <c r="H75" s="679"/>
      <c r="I75" s="679"/>
      <c r="J75" s="679"/>
      <c r="K75" s="679"/>
      <c r="L75" s="679"/>
      <c r="M75" s="679"/>
      <c r="N75" s="679"/>
      <c r="O75" s="679"/>
      <c r="P75" s="679"/>
      <c r="Q75" s="679"/>
      <c r="R75" s="679"/>
      <c r="S75" s="679"/>
      <c r="T75" s="679"/>
      <c r="U75" s="679"/>
      <c r="V75" s="679"/>
      <c r="W75" s="679"/>
      <c r="X75" s="679"/>
      <c r="Y75" s="679"/>
      <c r="Z75" s="679"/>
      <c r="AA75" s="679"/>
    </row>
    <row r="76" spans="3:27">
      <c r="C76" s="679"/>
      <c r="D76" s="679"/>
      <c r="E76" s="679"/>
      <c r="F76" s="679"/>
      <c r="G76" s="679"/>
      <c r="H76" s="679"/>
      <c r="I76" s="679"/>
      <c r="J76" s="679"/>
      <c r="K76" s="679"/>
      <c r="L76" s="679"/>
      <c r="M76" s="679"/>
      <c r="N76" s="679"/>
      <c r="O76" s="679"/>
      <c r="P76" s="679"/>
      <c r="Q76" s="679"/>
      <c r="R76" s="679"/>
      <c r="S76" s="679"/>
      <c r="T76" s="679"/>
      <c r="U76" s="679"/>
      <c r="V76" s="679"/>
      <c r="W76" s="679"/>
      <c r="X76" s="679"/>
      <c r="Y76" s="679"/>
      <c r="Z76" s="679"/>
      <c r="AA76" s="679"/>
    </row>
    <row r="77" spans="3:27">
      <c r="C77" s="679"/>
      <c r="D77" s="679"/>
      <c r="E77" s="679"/>
      <c r="F77" s="679"/>
      <c r="G77" s="679"/>
      <c r="H77" s="679"/>
      <c r="I77" s="679"/>
      <c r="J77" s="679"/>
      <c r="K77" s="679"/>
      <c r="L77" s="679"/>
      <c r="M77" s="679"/>
      <c r="N77" s="679"/>
      <c r="O77" s="679"/>
      <c r="P77" s="679"/>
      <c r="Q77" s="679"/>
      <c r="R77" s="679"/>
      <c r="S77" s="679"/>
      <c r="T77" s="679"/>
      <c r="U77" s="679"/>
      <c r="V77" s="679"/>
      <c r="W77" s="679"/>
      <c r="X77" s="679"/>
      <c r="Y77" s="679"/>
      <c r="Z77" s="679"/>
      <c r="AA77" s="679"/>
    </row>
    <row r="78" spans="3:27">
      <c r="C78" s="679"/>
      <c r="D78" s="679"/>
      <c r="E78" s="679"/>
      <c r="F78" s="679"/>
      <c r="G78" s="679"/>
      <c r="H78" s="679"/>
      <c r="I78" s="679"/>
      <c r="J78" s="679"/>
      <c r="K78" s="679"/>
      <c r="L78" s="679"/>
      <c r="M78" s="679"/>
      <c r="N78" s="679"/>
      <c r="O78" s="679"/>
      <c r="P78" s="679"/>
      <c r="Q78" s="679"/>
      <c r="R78" s="679"/>
      <c r="S78" s="679"/>
      <c r="T78" s="679"/>
      <c r="U78" s="679"/>
      <c r="V78" s="679"/>
      <c r="W78" s="679"/>
      <c r="X78" s="679"/>
      <c r="Y78" s="679"/>
      <c r="Z78" s="679"/>
      <c r="AA78" s="679"/>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9.9978637043366805E-2"/>
  </sheetPr>
  <dimension ref="A1:AA24"/>
  <sheetViews>
    <sheetView showGridLines="0" zoomScale="85" zoomScaleNormal="85" workbookViewId="0"/>
  </sheetViews>
  <sheetFormatPr defaultColWidth="9.28515625" defaultRowHeight="12.75"/>
  <cols>
    <col min="1" max="1" width="11.7109375" style="460" bestFit="1" customWidth="1"/>
    <col min="2" max="2" width="90.28515625" style="460" bestFit="1" customWidth="1"/>
    <col min="3" max="3" width="20.28515625" style="460" customWidth="1"/>
    <col min="4" max="4" width="22.28515625" style="460" customWidth="1"/>
    <col min="5" max="7" width="17.140625" style="460" customWidth="1"/>
    <col min="8" max="8" width="22.28515625" style="460" customWidth="1"/>
    <col min="9" max="10" width="17.140625" style="460" customWidth="1"/>
    <col min="11" max="27" width="22.28515625" style="460" customWidth="1"/>
    <col min="28" max="16384" width="9.28515625" style="460"/>
  </cols>
  <sheetData>
    <row r="1" spans="1:27" ht="13.5">
      <c r="A1" s="359" t="s">
        <v>108</v>
      </c>
      <c r="B1" s="281" t="str">
        <f>Info!C2</f>
        <v>სს თიბისი ბანკი</v>
      </c>
    </row>
    <row r="2" spans="1:27">
      <c r="A2" s="359" t="s">
        <v>109</v>
      </c>
      <c r="B2" s="362">
        <f>'1. key ratios'!B2</f>
        <v>45016</v>
      </c>
    </row>
    <row r="3" spans="1:27">
      <c r="A3" s="361" t="s">
        <v>571</v>
      </c>
      <c r="C3" s="462"/>
    </row>
    <row r="4" spans="1:27" ht="13.5" thickBot="1">
      <c r="A4" s="361"/>
      <c r="B4" s="462"/>
      <c r="C4" s="462"/>
    </row>
    <row r="5" spans="1:27" ht="13.5" customHeight="1">
      <c r="A5" s="810" t="s">
        <v>901</v>
      </c>
      <c r="B5" s="811"/>
      <c r="C5" s="807" t="s">
        <v>572</v>
      </c>
      <c r="D5" s="808"/>
      <c r="E5" s="808"/>
      <c r="F5" s="808"/>
      <c r="G5" s="808"/>
      <c r="H5" s="808"/>
      <c r="I5" s="808"/>
      <c r="J5" s="808"/>
      <c r="K5" s="808"/>
      <c r="L5" s="808"/>
      <c r="M5" s="808"/>
      <c r="N5" s="808"/>
      <c r="O5" s="808"/>
      <c r="P5" s="808"/>
      <c r="Q5" s="808"/>
      <c r="R5" s="808"/>
      <c r="S5" s="808"/>
      <c r="T5" s="808"/>
      <c r="U5" s="808"/>
      <c r="V5" s="808"/>
      <c r="W5" s="808"/>
      <c r="X5" s="808"/>
      <c r="Y5" s="808"/>
      <c r="Z5" s="808"/>
      <c r="AA5" s="809"/>
    </row>
    <row r="6" spans="1:27" ht="12" customHeight="1">
      <c r="A6" s="812"/>
      <c r="B6" s="813"/>
      <c r="C6" s="816" t="s">
        <v>66</v>
      </c>
      <c r="D6" s="781" t="s">
        <v>892</v>
      </c>
      <c r="E6" s="781"/>
      <c r="F6" s="781"/>
      <c r="G6" s="781"/>
      <c r="H6" s="802" t="s">
        <v>891</v>
      </c>
      <c r="I6" s="803"/>
      <c r="J6" s="803"/>
      <c r="K6" s="803"/>
      <c r="L6" s="483"/>
      <c r="M6" s="785" t="s">
        <v>890</v>
      </c>
      <c r="N6" s="785"/>
      <c r="O6" s="785"/>
      <c r="P6" s="785"/>
      <c r="Q6" s="785"/>
      <c r="R6" s="785"/>
      <c r="S6" s="783"/>
      <c r="T6" s="483"/>
      <c r="U6" s="785" t="s">
        <v>889</v>
      </c>
      <c r="V6" s="785"/>
      <c r="W6" s="785"/>
      <c r="X6" s="785"/>
      <c r="Y6" s="785"/>
      <c r="Z6" s="785"/>
      <c r="AA6" s="806"/>
    </row>
    <row r="7" spans="1:27" ht="38.25">
      <c r="A7" s="814"/>
      <c r="B7" s="815"/>
      <c r="C7" s="817"/>
      <c r="D7" s="481"/>
      <c r="E7" s="457" t="s">
        <v>561</v>
      </c>
      <c r="F7" s="457" t="s">
        <v>887</v>
      </c>
      <c r="G7" s="457" t="s">
        <v>888</v>
      </c>
      <c r="H7" s="461"/>
      <c r="I7" s="457" t="s">
        <v>561</v>
      </c>
      <c r="J7" s="457" t="s">
        <v>887</v>
      </c>
      <c r="K7" s="457" t="s">
        <v>888</v>
      </c>
      <c r="L7" s="478"/>
      <c r="M7" s="457" t="s">
        <v>561</v>
      </c>
      <c r="N7" s="457" t="s">
        <v>900</v>
      </c>
      <c r="O7" s="457" t="s">
        <v>899</v>
      </c>
      <c r="P7" s="457" t="s">
        <v>898</v>
      </c>
      <c r="Q7" s="457" t="s">
        <v>897</v>
      </c>
      <c r="R7" s="457" t="s">
        <v>896</v>
      </c>
      <c r="S7" s="457" t="s">
        <v>882</v>
      </c>
      <c r="T7" s="478"/>
      <c r="U7" s="457" t="s">
        <v>561</v>
      </c>
      <c r="V7" s="457" t="s">
        <v>900</v>
      </c>
      <c r="W7" s="457" t="s">
        <v>899</v>
      </c>
      <c r="X7" s="457" t="s">
        <v>898</v>
      </c>
      <c r="Y7" s="457" t="s">
        <v>897</v>
      </c>
      <c r="Z7" s="457" t="s">
        <v>896</v>
      </c>
      <c r="AA7" s="457" t="s">
        <v>882</v>
      </c>
    </row>
    <row r="8" spans="1:27">
      <c r="A8" s="505">
        <v>1</v>
      </c>
      <c r="B8" s="504" t="s">
        <v>562</v>
      </c>
      <c r="C8" s="681">
        <v>17915411359.315063</v>
      </c>
      <c r="D8" s="670">
        <v>16095989109.831434</v>
      </c>
      <c r="E8" s="670">
        <v>150826233.74814591</v>
      </c>
      <c r="F8" s="670">
        <v>0</v>
      </c>
      <c r="G8" s="670">
        <v>0</v>
      </c>
      <c r="H8" s="670">
        <v>1440400320.2477517</v>
      </c>
      <c r="I8" s="670">
        <v>142445522.1845369</v>
      </c>
      <c r="J8" s="670">
        <v>185168094.55087286</v>
      </c>
      <c r="K8" s="670">
        <v>0</v>
      </c>
      <c r="L8" s="670">
        <v>378801110.77454209</v>
      </c>
      <c r="M8" s="670">
        <v>20855485.840343006</v>
      </c>
      <c r="N8" s="670">
        <v>36244567.831715003</v>
      </c>
      <c r="O8" s="670">
        <v>85250856.361958966</v>
      </c>
      <c r="P8" s="670">
        <v>40514245.369660005</v>
      </c>
      <c r="Q8" s="670">
        <v>63308708.540322974</v>
      </c>
      <c r="R8" s="670">
        <v>31679126.145176001</v>
      </c>
      <c r="S8" s="670">
        <v>373685.59800199996</v>
      </c>
      <c r="T8" s="670">
        <v>220818.46133499997</v>
      </c>
      <c r="U8" s="670">
        <v>653.38335500000005</v>
      </c>
      <c r="V8" s="670">
        <v>3038.836538</v>
      </c>
      <c r="W8" s="670">
        <v>0</v>
      </c>
      <c r="X8" s="670">
        <v>0</v>
      </c>
      <c r="Y8" s="670">
        <v>0</v>
      </c>
      <c r="Z8" s="670">
        <v>206639.35614699998</v>
      </c>
      <c r="AA8" s="670">
        <v>0</v>
      </c>
    </row>
    <row r="9" spans="1:27">
      <c r="A9" s="497">
        <v>1.1000000000000001</v>
      </c>
      <c r="B9" s="503" t="s">
        <v>573</v>
      </c>
      <c r="C9" s="681">
        <v>15061189599.067152</v>
      </c>
      <c r="D9" s="670">
        <v>13594375138.244387</v>
      </c>
      <c r="E9" s="670">
        <v>127821302.885437</v>
      </c>
      <c r="F9" s="670">
        <v>0</v>
      </c>
      <c r="G9" s="670">
        <v>0</v>
      </c>
      <c r="H9" s="670">
        <v>1167558991.0735137</v>
      </c>
      <c r="I9" s="670">
        <v>101695826.646284</v>
      </c>
      <c r="J9" s="670">
        <v>143448201.99130788</v>
      </c>
      <c r="K9" s="670">
        <v>0</v>
      </c>
      <c r="L9" s="670">
        <v>299034651.2879172</v>
      </c>
      <c r="M9" s="670">
        <v>18650240.310567003</v>
      </c>
      <c r="N9" s="670">
        <v>29114622.643087003</v>
      </c>
      <c r="O9" s="670">
        <v>31551306.414877985</v>
      </c>
      <c r="P9" s="670">
        <v>37294959.554736003</v>
      </c>
      <c r="Q9" s="670">
        <v>62020026.520257995</v>
      </c>
      <c r="R9" s="670">
        <v>30097987.630628005</v>
      </c>
      <c r="S9" s="670">
        <v>249606.58723500001</v>
      </c>
      <c r="T9" s="670">
        <v>220818.46133499997</v>
      </c>
      <c r="U9" s="670">
        <v>653.38335500000005</v>
      </c>
      <c r="V9" s="670">
        <v>3038.836538</v>
      </c>
      <c r="W9" s="670">
        <v>0</v>
      </c>
      <c r="X9" s="670">
        <v>0</v>
      </c>
      <c r="Y9" s="670">
        <v>0</v>
      </c>
      <c r="Z9" s="670">
        <v>206639.35614699998</v>
      </c>
      <c r="AA9" s="670">
        <v>0</v>
      </c>
    </row>
    <row r="10" spans="1:27">
      <c r="A10" s="501" t="s">
        <v>157</v>
      </c>
      <c r="B10" s="502" t="s">
        <v>574</v>
      </c>
      <c r="C10" s="681">
        <v>12915708315.195807</v>
      </c>
      <c r="D10" s="670">
        <v>11545044489.907524</v>
      </c>
      <c r="E10" s="670">
        <v>67709554.497148007</v>
      </c>
      <c r="F10" s="670">
        <v>0</v>
      </c>
      <c r="G10" s="670">
        <v>0</v>
      </c>
      <c r="H10" s="670">
        <v>1117568582.3590927</v>
      </c>
      <c r="I10" s="670">
        <v>97255941.567633986</v>
      </c>
      <c r="J10" s="670">
        <v>138495634.719679</v>
      </c>
      <c r="K10" s="670">
        <v>0</v>
      </c>
      <c r="L10" s="670">
        <v>252874424.46785593</v>
      </c>
      <c r="M10" s="670">
        <v>16268202.536855001</v>
      </c>
      <c r="N10" s="670">
        <v>27091632.048253998</v>
      </c>
      <c r="O10" s="670">
        <v>27084729.254751999</v>
      </c>
      <c r="P10" s="670">
        <v>35913455.389206998</v>
      </c>
      <c r="Q10" s="670">
        <v>46502217.224941008</v>
      </c>
      <c r="R10" s="670">
        <v>29524190.175137997</v>
      </c>
      <c r="S10" s="670">
        <v>98958.47</v>
      </c>
      <c r="T10" s="670">
        <v>220818.46133499997</v>
      </c>
      <c r="U10" s="670">
        <v>653.38335500000005</v>
      </c>
      <c r="V10" s="670">
        <v>3038.836538</v>
      </c>
      <c r="W10" s="670">
        <v>0</v>
      </c>
      <c r="X10" s="670">
        <v>0</v>
      </c>
      <c r="Y10" s="670">
        <v>0</v>
      </c>
      <c r="Z10" s="670">
        <v>206639.35614699998</v>
      </c>
      <c r="AA10" s="670">
        <v>0</v>
      </c>
    </row>
    <row r="11" spans="1:27">
      <c r="A11" s="500" t="s">
        <v>575</v>
      </c>
      <c r="B11" s="499" t="s">
        <v>576</v>
      </c>
      <c r="C11" s="681">
        <v>5759602051.5250549</v>
      </c>
      <c r="D11" s="670">
        <v>5037422397.1302128</v>
      </c>
      <c r="E11" s="670">
        <v>27556747.724360004</v>
      </c>
      <c r="F11" s="670">
        <v>0</v>
      </c>
      <c r="G11" s="670">
        <v>0</v>
      </c>
      <c r="H11" s="670">
        <v>614125759.73613286</v>
      </c>
      <c r="I11" s="670">
        <v>46492218.418215983</v>
      </c>
      <c r="J11" s="670">
        <v>54046060.335672013</v>
      </c>
      <c r="K11" s="670">
        <v>0</v>
      </c>
      <c r="L11" s="670">
        <v>107833076.1973739</v>
      </c>
      <c r="M11" s="670">
        <v>9745896.9716210011</v>
      </c>
      <c r="N11" s="670">
        <v>15856280.182207</v>
      </c>
      <c r="O11" s="670">
        <v>10898653.800515</v>
      </c>
      <c r="P11" s="670">
        <v>15434370.017576998</v>
      </c>
      <c r="Q11" s="670">
        <v>20237981.591297995</v>
      </c>
      <c r="R11" s="670">
        <v>7137853.1504780017</v>
      </c>
      <c r="S11" s="670">
        <v>61539.73</v>
      </c>
      <c r="T11" s="670">
        <v>220818.46133499997</v>
      </c>
      <c r="U11" s="670">
        <v>653.38335500000005</v>
      </c>
      <c r="V11" s="670">
        <v>3038.836538</v>
      </c>
      <c r="W11" s="670">
        <v>0</v>
      </c>
      <c r="X11" s="670">
        <v>0</v>
      </c>
      <c r="Y11" s="670">
        <v>0</v>
      </c>
      <c r="Z11" s="670">
        <v>206639.35614699998</v>
      </c>
      <c r="AA11" s="670">
        <v>0</v>
      </c>
    </row>
    <row r="12" spans="1:27">
      <c r="A12" s="500" t="s">
        <v>577</v>
      </c>
      <c r="B12" s="499" t="s">
        <v>578</v>
      </c>
      <c r="C12" s="681">
        <v>1892063057.1000695</v>
      </c>
      <c r="D12" s="670">
        <v>1723816149.6699736</v>
      </c>
      <c r="E12" s="670">
        <v>11422276.377588999</v>
      </c>
      <c r="F12" s="670">
        <v>0</v>
      </c>
      <c r="G12" s="670">
        <v>0</v>
      </c>
      <c r="H12" s="670">
        <v>134613735.99297288</v>
      </c>
      <c r="I12" s="670">
        <v>12846687.413565001</v>
      </c>
      <c r="J12" s="670">
        <v>9832635.3685689978</v>
      </c>
      <c r="K12" s="670">
        <v>0</v>
      </c>
      <c r="L12" s="670">
        <v>33633171.437122993</v>
      </c>
      <c r="M12" s="670">
        <v>1223155.705571</v>
      </c>
      <c r="N12" s="670">
        <v>3122677.0432630004</v>
      </c>
      <c r="O12" s="670">
        <v>3603684.5004429999</v>
      </c>
      <c r="P12" s="670">
        <v>12713310.531035</v>
      </c>
      <c r="Q12" s="670">
        <v>5843481.1567570008</v>
      </c>
      <c r="R12" s="670">
        <v>4916597.6073169988</v>
      </c>
      <c r="S12" s="670">
        <v>0</v>
      </c>
      <c r="T12" s="670">
        <v>0</v>
      </c>
      <c r="U12" s="670">
        <v>0</v>
      </c>
      <c r="V12" s="670">
        <v>0</v>
      </c>
      <c r="W12" s="670">
        <v>0</v>
      </c>
      <c r="X12" s="670">
        <v>0</v>
      </c>
      <c r="Y12" s="670">
        <v>0</v>
      </c>
      <c r="Z12" s="670">
        <v>0</v>
      </c>
      <c r="AA12" s="670">
        <v>0</v>
      </c>
    </row>
    <row r="13" spans="1:27">
      <c r="A13" s="500" t="s">
        <v>579</v>
      </c>
      <c r="B13" s="499" t="s">
        <v>580</v>
      </c>
      <c r="C13" s="681">
        <v>1543460156.22209</v>
      </c>
      <c r="D13" s="670">
        <v>1407104951.4019639</v>
      </c>
      <c r="E13" s="670">
        <v>12025334.670109002</v>
      </c>
      <c r="F13" s="670">
        <v>0</v>
      </c>
      <c r="G13" s="670">
        <v>0</v>
      </c>
      <c r="H13" s="670">
        <v>111500616.83443393</v>
      </c>
      <c r="I13" s="670">
        <v>15185565.328500001</v>
      </c>
      <c r="J13" s="670">
        <v>10340995.807108</v>
      </c>
      <c r="K13" s="670">
        <v>0</v>
      </c>
      <c r="L13" s="670">
        <v>24854587.985691998</v>
      </c>
      <c r="M13" s="670">
        <v>1697239.1219510003</v>
      </c>
      <c r="N13" s="670">
        <v>2821894.7838400002</v>
      </c>
      <c r="O13" s="670">
        <v>1737286.9930669998</v>
      </c>
      <c r="P13" s="670">
        <v>1212667.3922929999</v>
      </c>
      <c r="Q13" s="670">
        <v>2734691.2681910009</v>
      </c>
      <c r="R13" s="670">
        <v>3243365.3500739997</v>
      </c>
      <c r="S13" s="670">
        <v>37418.74</v>
      </c>
      <c r="T13" s="670">
        <v>0</v>
      </c>
      <c r="U13" s="670">
        <v>0</v>
      </c>
      <c r="V13" s="670">
        <v>0</v>
      </c>
      <c r="W13" s="670">
        <v>0</v>
      </c>
      <c r="X13" s="670">
        <v>0</v>
      </c>
      <c r="Y13" s="670">
        <v>0</v>
      </c>
      <c r="Z13" s="670">
        <v>0</v>
      </c>
      <c r="AA13" s="670">
        <v>0</v>
      </c>
    </row>
    <row r="14" spans="1:27">
      <c r="A14" s="500" t="s">
        <v>581</v>
      </c>
      <c r="B14" s="499" t="s">
        <v>582</v>
      </c>
      <c r="C14" s="681">
        <v>3720583050.3485932</v>
      </c>
      <c r="D14" s="670">
        <v>3376700991.7053728</v>
      </c>
      <c r="E14" s="670">
        <v>16705195.725090001</v>
      </c>
      <c r="F14" s="670">
        <v>0</v>
      </c>
      <c r="G14" s="670">
        <v>0</v>
      </c>
      <c r="H14" s="670">
        <v>257328469.795553</v>
      </c>
      <c r="I14" s="670">
        <v>22731470.407352999</v>
      </c>
      <c r="J14" s="670">
        <v>64275943.208330005</v>
      </c>
      <c r="K14" s="670">
        <v>0</v>
      </c>
      <c r="L14" s="670">
        <v>86553588.847667053</v>
      </c>
      <c r="M14" s="670">
        <v>3601910.737712</v>
      </c>
      <c r="N14" s="670">
        <v>5290780.0389439994</v>
      </c>
      <c r="O14" s="670">
        <v>10845103.960726999</v>
      </c>
      <c r="P14" s="670">
        <v>6553107.4483019998</v>
      </c>
      <c r="Q14" s="670">
        <v>17686063.208695009</v>
      </c>
      <c r="R14" s="670">
        <v>14226374.067268999</v>
      </c>
      <c r="S14" s="670">
        <v>0</v>
      </c>
      <c r="T14" s="670">
        <v>0</v>
      </c>
      <c r="U14" s="670">
        <v>0</v>
      </c>
      <c r="V14" s="670">
        <v>0</v>
      </c>
      <c r="W14" s="670">
        <v>0</v>
      </c>
      <c r="X14" s="670">
        <v>0</v>
      </c>
      <c r="Y14" s="670">
        <v>0</v>
      </c>
      <c r="Z14" s="670">
        <v>0</v>
      </c>
      <c r="AA14" s="670">
        <v>0</v>
      </c>
    </row>
    <row r="15" spans="1:27">
      <c r="A15" s="498">
        <v>1.2</v>
      </c>
      <c r="B15" s="496" t="s">
        <v>895</v>
      </c>
      <c r="C15" s="681">
        <v>159935672.12969989</v>
      </c>
      <c r="D15" s="670">
        <v>38026925.367800035</v>
      </c>
      <c r="E15" s="670">
        <v>1009208.5953000005</v>
      </c>
      <c r="F15" s="670">
        <v>0</v>
      </c>
      <c r="G15" s="670">
        <v>0</v>
      </c>
      <c r="H15" s="670">
        <v>30527762.390299965</v>
      </c>
      <c r="I15" s="670">
        <v>4594208.4141999977</v>
      </c>
      <c r="J15" s="670">
        <v>4683100.7012000019</v>
      </c>
      <c r="K15" s="670">
        <v>0</v>
      </c>
      <c r="L15" s="670">
        <v>91453841.266899884</v>
      </c>
      <c r="M15" s="670">
        <v>5854183.3843999999</v>
      </c>
      <c r="N15" s="670">
        <v>11515455.256899998</v>
      </c>
      <c r="O15" s="670">
        <v>7073998.5025999993</v>
      </c>
      <c r="P15" s="670">
        <v>6188757.2115000011</v>
      </c>
      <c r="Q15" s="670">
        <v>28814217.970000006</v>
      </c>
      <c r="R15" s="670">
        <v>13985678.558999998</v>
      </c>
      <c r="S15" s="670">
        <v>127536.0284</v>
      </c>
      <c r="T15" s="670">
        <v>-72856.895300000004</v>
      </c>
      <c r="U15" s="670">
        <v>-16209.419599999999</v>
      </c>
      <c r="V15" s="670">
        <v>-23830.495800000001</v>
      </c>
      <c r="W15" s="670">
        <v>0</v>
      </c>
      <c r="X15" s="670">
        <v>0</v>
      </c>
      <c r="Y15" s="670">
        <v>0</v>
      </c>
      <c r="Z15" s="670">
        <v>7495.0333000000001</v>
      </c>
      <c r="AA15" s="670">
        <v>0</v>
      </c>
    </row>
    <row r="16" spans="1:27">
      <c r="A16" s="497">
        <v>1.3</v>
      </c>
      <c r="B16" s="496" t="s">
        <v>583</v>
      </c>
      <c r="C16" s="495"/>
      <c r="D16" s="682"/>
      <c r="E16" s="682"/>
      <c r="F16" s="682"/>
      <c r="G16" s="682"/>
      <c r="H16" s="682"/>
      <c r="I16" s="682"/>
      <c r="J16" s="682"/>
      <c r="K16" s="682"/>
      <c r="L16" s="682"/>
      <c r="M16" s="682"/>
      <c r="N16" s="682"/>
      <c r="O16" s="682"/>
      <c r="P16" s="682"/>
      <c r="Q16" s="682"/>
      <c r="R16" s="682"/>
      <c r="S16" s="682"/>
      <c r="T16" s="682"/>
      <c r="U16" s="682"/>
      <c r="V16" s="682"/>
      <c r="W16" s="682"/>
      <c r="X16" s="682"/>
      <c r="Y16" s="682"/>
      <c r="Z16" s="682"/>
      <c r="AA16" s="683"/>
    </row>
    <row r="17" spans="1:27" ht="25.5">
      <c r="A17" s="493" t="s">
        <v>584</v>
      </c>
      <c r="B17" s="494" t="s">
        <v>585</v>
      </c>
      <c r="C17" s="681">
        <v>14527888039.004696</v>
      </c>
      <c r="D17" s="670">
        <v>13148378534.221695</v>
      </c>
      <c r="E17" s="670">
        <v>127211501.49579996</v>
      </c>
      <c r="F17" s="670">
        <v>0</v>
      </c>
      <c r="G17" s="670">
        <v>0</v>
      </c>
      <c r="H17" s="670">
        <v>1106577081.8966002</v>
      </c>
      <c r="I17" s="670">
        <v>99267649.255100027</v>
      </c>
      <c r="J17" s="670">
        <v>99320292.669999972</v>
      </c>
      <c r="K17" s="670">
        <v>0</v>
      </c>
      <c r="L17" s="670">
        <v>272711604.42509943</v>
      </c>
      <c r="M17" s="670">
        <v>17810840.333099999</v>
      </c>
      <c r="N17" s="670">
        <v>28571312.875500001</v>
      </c>
      <c r="O17" s="670">
        <v>23985737.05690001</v>
      </c>
      <c r="P17" s="670">
        <v>36746879.721200004</v>
      </c>
      <c r="Q17" s="670">
        <v>54601932.721499972</v>
      </c>
      <c r="R17" s="670">
        <v>29355468.587300006</v>
      </c>
      <c r="S17" s="670">
        <v>141856.17970000001</v>
      </c>
      <c r="T17" s="670">
        <v>220818.4613</v>
      </c>
      <c r="U17" s="670">
        <v>653.38340000000005</v>
      </c>
      <c r="V17" s="670">
        <v>3038.8365000000003</v>
      </c>
      <c r="W17" s="670">
        <v>0</v>
      </c>
      <c r="X17" s="670">
        <v>0</v>
      </c>
      <c r="Y17" s="670">
        <v>0</v>
      </c>
      <c r="Z17" s="670">
        <v>206639.3561</v>
      </c>
      <c r="AA17" s="670">
        <v>0</v>
      </c>
    </row>
    <row r="18" spans="1:27" ht="25.5">
      <c r="A18" s="490" t="s">
        <v>586</v>
      </c>
      <c r="B18" s="491" t="s">
        <v>587</v>
      </c>
      <c r="C18" s="681">
        <v>12273415867.442192</v>
      </c>
      <c r="D18" s="670">
        <v>10968364549.435394</v>
      </c>
      <c r="E18" s="670">
        <v>114446749.75739998</v>
      </c>
      <c r="F18" s="670">
        <v>0</v>
      </c>
      <c r="G18" s="670">
        <v>0</v>
      </c>
      <c r="H18" s="670">
        <v>1063697456.0672995</v>
      </c>
      <c r="I18" s="670">
        <v>98736760.982000023</v>
      </c>
      <c r="J18" s="670">
        <v>100394109.1512</v>
      </c>
      <c r="K18" s="670">
        <v>0</v>
      </c>
      <c r="L18" s="670">
        <v>241133043.47819972</v>
      </c>
      <c r="M18" s="670">
        <v>17807396.773600001</v>
      </c>
      <c r="N18" s="670">
        <v>27052422.3343</v>
      </c>
      <c r="O18" s="670">
        <v>27379859.0383</v>
      </c>
      <c r="P18" s="670">
        <v>36747798.752700008</v>
      </c>
      <c r="Q18" s="670">
        <v>43690749.657500014</v>
      </c>
      <c r="R18" s="670">
        <v>26111699.621000003</v>
      </c>
      <c r="S18" s="670">
        <v>98958.47</v>
      </c>
      <c r="T18" s="670">
        <v>220818.4613</v>
      </c>
      <c r="U18" s="670">
        <v>653.38340000000005</v>
      </c>
      <c r="V18" s="670">
        <v>3038.8365000000003</v>
      </c>
      <c r="W18" s="670">
        <v>0</v>
      </c>
      <c r="X18" s="670">
        <v>0</v>
      </c>
      <c r="Y18" s="670">
        <v>0</v>
      </c>
      <c r="Z18" s="670">
        <v>206639.3561</v>
      </c>
      <c r="AA18" s="670">
        <v>0</v>
      </c>
    </row>
    <row r="19" spans="1:27">
      <c r="A19" s="493" t="s">
        <v>588</v>
      </c>
      <c r="B19" s="492" t="s">
        <v>589</v>
      </c>
      <c r="C19" s="681">
        <v>25104296627.66589</v>
      </c>
      <c r="D19" s="670">
        <v>22977357274.219101</v>
      </c>
      <c r="E19" s="670">
        <v>126628138.33831796</v>
      </c>
      <c r="F19" s="670">
        <v>0</v>
      </c>
      <c r="G19" s="670">
        <v>0</v>
      </c>
      <c r="H19" s="670">
        <v>1485930414.3600857</v>
      </c>
      <c r="I19" s="670">
        <v>119132498.84316197</v>
      </c>
      <c r="J19" s="670">
        <v>123213797.11785795</v>
      </c>
      <c r="K19" s="670">
        <v>0</v>
      </c>
      <c r="L19" s="670">
        <v>634794748.69193602</v>
      </c>
      <c r="M19" s="670">
        <v>27248996.697257001</v>
      </c>
      <c r="N19" s="670">
        <v>54567531.198072992</v>
      </c>
      <c r="O19" s="670">
        <v>38280139.827800997</v>
      </c>
      <c r="P19" s="670">
        <v>48662138.581425995</v>
      </c>
      <c r="Q19" s="670">
        <v>73189687.663396001</v>
      </c>
      <c r="R19" s="670">
        <v>59879893.063614011</v>
      </c>
      <c r="S19" s="670">
        <v>226186402.37993193</v>
      </c>
      <c r="T19" s="670">
        <v>6214190.3947689999</v>
      </c>
      <c r="U19" s="670">
        <v>106883.4166</v>
      </c>
      <c r="V19" s="670">
        <v>324692.36349899997</v>
      </c>
      <c r="W19" s="670">
        <v>0</v>
      </c>
      <c r="X19" s="670">
        <v>0</v>
      </c>
      <c r="Y19" s="670">
        <v>0</v>
      </c>
      <c r="Z19" s="670">
        <v>2620706.8213229999</v>
      </c>
      <c r="AA19" s="670">
        <v>2868933.9967259998</v>
      </c>
    </row>
    <row r="20" spans="1:27">
      <c r="A20" s="490" t="s">
        <v>590</v>
      </c>
      <c r="B20" s="491" t="s">
        <v>591</v>
      </c>
      <c r="C20" s="681">
        <v>14280431954.684887</v>
      </c>
      <c r="D20" s="670">
        <v>12848592746.106009</v>
      </c>
      <c r="E20" s="670">
        <v>59848800.664173007</v>
      </c>
      <c r="F20" s="670">
        <v>0</v>
      </c>
      <c r="G20" s="670">
        <v>0</v>
      </c>
      <c r="H20" s="670">
        <v>981747152.39178729</v>
      </c>
      <c r="I20" s="670">
        <v>72512128.912708998</v>
      </c>
      <c r="J20" s="670">
        <v>97558122.410477012</v>
      </c>
      <c r="K20" s="670">
        <v>0</v>
      </c>
      <c r="L20" s="670">
        <v>444422668.65166992</v>
      </c>
      <c r="M20" s="670">
        <v>16503306.611692995</v>
      </c>
      <c r="N20" s="670">
        <v>37196875.737640016</v>
      </c>
      <c r="O20" s="670">
        <v>27835971.756436009</v>
      </c>
      <c r="P20" s="670">
        <v>31650949.261875</v>
      </c>
      <c r="Q20" s="670">
        <v>36764073.950183004</v>
      </c>
      <c r="R20" s="670">
        <v>30037761.781560998</v>
      </c>
      <c r="S20" s="670">
        <v>221909497.24951693</v>
      </c>
      <c r="T20" s="670">
        <v>5669387.5354209999</v>
      </c>
      <c r="U20" s="670">
        <v>106883.4166</v>
      </c>
      <c r="V20" s="670">
        <v>324692.36349899997</v>
      </c>
      <c r="W20" s="670">
        <v>0</v>
      </c>
      <c r="X20" s="670">
        <v>0</v>
      </c>
      <c r="Y20" s="670">
        <v>0</v>
      </c>
      <c r="Z20" s="670">
        <v>2084918.643899</v>
      </c>
      <c r="AA20" s="670">
        <v>2868933.9967259998</v>
      </c>
    </row>
    <row r="21" spans="1:27">
      <c r="A21" s="489">
        <v>1.4</v>
      </c>
      <c r="B21" s="488" t="s">
        <v>680</v>
      </c>
      <c r="C21" s="681">
        <v>153216665</v>
      </c>
      <c r="D21" s="670">
        <v>148496561.99289799</v>
      </c>
      <c r="E21" s="670">
        <v>149379.55799999999</v>
      </c>
      <c r="F21" s="670">
        <v>0</v>
      </c>
      <c r="G21" s="670">
        <v>0</v>
      </c>
      <c r="H21" s="670">
        <v>2552533.898</v>
      </c>
      <c r="I21" s="670">
        <v>0</v>
      </c>
      <c r="J21" s="670">
        <v>171373.48800000001</v>
      </c>
      <c r="K21" s="670">
        <v>0</v>
      </c>
      <c r="L21" s="670">
        <v>2167569.109102</v>
      </c>
      <c r="M21" s="670">
        <v>182368.3665</v>
      </c>
      <c r="N21" s="670">
        <v>77814</v>
      </c>
      <c r="O21" s="670">
        <v>273695.30099999998</v>
      </c>
      <c r="P21" s="670">
        <v>140981.56</v>
      </c>
      <c r="Q21" s="670">
        <v>294829.32160199998</v>
      </c>
      <c r="R21" s="670">
        <v>0</v>
      </c>
      <c r="S21" s="670">
        <v>0</v>
      </c>
      <c r="T21" s="670">
        <v>0</v>
      </c>
      <c r="U21" s="670">
        <v>0</v>
      </c>
      <c r="V21" s="670">
        <v>0</v>
      </c>
      <c r="W21" s="670">
        <v>0</v>
      </c>
      <c r="X21" s="670">
        <v>0</v>
      </c>
      <c r="Y21" s="670">
        <v>0</v>
      </c>
      <c r="Z21" s="670">
        <v>0</v>
      </c>
      <c r="AA21" s="670">
        <v>0</v>
      </c>
    </row>
    <row r="22" spans="1:27" ht="13.5" thickBot="1">
      <c r="A22" s="487">
        <v>1.5</v>
      </c>
      <c r="B22" s="486" t="s">
        <v>681</v>
      </c>
      <c r="C22" s="681">
        <v>1920300.0256000001</v>
      </c>
      <c r="D22" s="670">
        <v>1920300.0256000001</v>
      </c>
      <c r="E22" s="670">
        <v>0</v>
      </c>
      <c r="F22" s="670">
        <v>0</v>
      </c>
      <c r="G22" s="670">
        <v>0</v>
      </c>
      <c r="H22" s="670">
        <v>0</v>
      </c>
      <c r="I22" s="670">
        <v>0</v>
      </c>
      <c r="J22" s="670">
        <v>0</v>
      </c>
      <c r="K22" s="670">
        <v>0</v>
      </c>
      <c r="L22" s="670">
        <v>0</v>
      </c>
      <c r="M22" s="670">
        <v>0</v>
      </c>
      <c r="N22" s="670">
        <v>0</v>
      </c>
      <c r="O22" s="670">
        <v>0</v>
      </c>
      <c r="P22" s="670">
        <v>0</v>
      </c>
      <c r="Q22" s="670">
        <v>0</v>
      </c>
      <c r="R22" s="670">
        <v>0</v>
      </c>
      <c r="S22" s="670">
        <v>0</v>
      </c>
      <c r="T22" s="670">
        <v>0</v>
      </c>
      <c r="U22" s="670">
        <v>0</v>
      </c>
      <c r="V22" s="670">
        <v>0</v>
      </c>
      <c r="W22" s="670">
        <v>0</v>
      </c>
      <c r="X22" s="670">
        <v>0</v>
      </c>
      <c r="Y22" s="670">
        <v>0</v>
      </c>
      <c r="Z22" s="670">
        <v>0</v>
      </c>
      <c r="AA22" s="670">
        <v>0</v>
      </c>
    </row>
    <row r="23" spans="1:27">
      <c r="C23" s="684"/>
      <c r="D23" s="684"/>
      <c r="E23" s="684"/>
      <c r="F23" s="684"/>
      <c r="G23" s="684"/>
      <c r="H23" s="684"/>
      <c r="I23" s="684"/>
      <c r="J23" s="684"/>
      <c r="K23" s="684"/>
      <c r="L23" s="684"/>
      <c r="M23" s="684"/>
      <c r="N23" s="684"/>
      <c r="O23" s="684"/>
      <c r="P23" s="684"/>
      <c r="Q23" s="684"/>
      <c r="R23" s="684"/>
      <c r="S23" s="684"/>
      <c r="T23" s="684"/>
      <c r="U23" s="684"/>
      <c r="V23" s="684"/>
      <c r="W23" s="684"/>
      <c r="X23" s="684"/>
      <c r="Y23" s="684"/>
      <c r="Z23" s="684"/>
      <c r="AA23" s="684"/>
    </row>
    <row r="24" spans="1:27">
      <c r="C24" s="684"/>
      <c r="D24" s="684"/>
      <c r="E24" s="684"/>
      <c r="F24" s="684"/>
      <c r="G24" s="684"/>
      <c r="H24" s="684"/>
      <c r="I24" s="684"/>
      <c r="J24" s="684"/>
      <c r="K24" s="684"/>
      <c r="L24" s="684"/>
      <c r="M24" s="684"/>
      <c r="N24" s="684"/>
      <c r="O24" s="684"/>
      <c r="P24" s="684"/>
      <c r="Q24" s="684"/>
      <c r="R24" s="684"/>
      <c r="S24" s="684"/>
      <c r="T24" s="684"/>
      <c r="U24" s="684"/>
      <c r="V24" s="684"/>
      <c r="W24" s="684"/>
      <c r="X24" s="684"/>
      <c r="Y24" s="684"/>
      <c r="Z24" s="684"/>
      <c r="AA24" s="684"/>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fRule type="duplicateValues" dxfId="14"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2" tint="-9.9978637043366805E-2"/>
  </sheetPr>
  <dimension ref="A1:L35"/>
  <sheetViews>
    <sheetView showGridLines="0" zoomScale="70" zoomScaleNormal="70" workbookViewId="0"/>
  </sheetViews>
  <sheetFormatPr defaultColWidth="9.28515625" defaultRowHeight="12.75"/>
  <cols>
    <col min="1" max="1" width="11.7109375" style="460" bestFit="1" customWidth="1"/>
    <col min="2" max="2" width="93.42578125" style="460" customWidth="1"/>
    <col min="3" max="3" width="14.7109375" style="460" customWidth="1"/>
    <col min="4" max="5" width="16.140625" style="460" customWidth="1"/>
    <col min="6" max="6" width="16.140625" style="477" customWidth="1"/>
    <col min="7" max="7" width="25.28515625" style="477" customWidth="1"/>
    <col min="8" max="8" width="16.140625" style="460" customWidth="1"/>
    <col min="9" max="11" width="16.140625" style="477" customWidth="1"/>
    <col min="12" max="12" width="26.28515625" style="477" customWidth="1"/>
    <col min="13" max="16384" width="9.28515625" style="460"/>
  </cols>
  <sheetData>
    <row r="1" spans="1:12" ht="13.5">
      <c r="A1" s="359" t="s">
        <v>108</v>
      </c>
      <c r="B1" s="281" t="str">
        <f>Info!C2</f>
        <v>სს თიბისი ბანკი</v>
      </c>
      <c r="F1" s="460"/>
      <c r="G1" s="460"/>
      <c r="I1" s="460"/>
      <c r="J1" s="460"/>
      <c r="K1" s="460"/>
      <c r="L1" s="460"/>
    </row>
    <row r="2" spans="1:12">
      <c r="A2" s="359" t="s">
        <v>109</v>
      </c>
      <c r="B2" s="362">
        <f>'1. key ratios'!B2</f>
        <v>45016</v>
      </c>
      <c r="F2" s="460"/>
      <c r="G2" s="460"/>
      <c r="I2" s="460"/>
      <c r="J2" s="460"/>
      <c r="K2" s="460"/>
      <c r="L2" s="460"/>
    </row>
    <row r="3" spans="1:12">
      <c r="A3" s="361" t="s">
        <v>594</v>
      </c>
      <c r="F3" s="460"/>
      <c r="G3" s="460"/>
      <c r="I3" s="460"/>
      <c r="J3" s="460"/>
      <c r="K3" s="460"/>
      <c r="L3" s="460"/>
    </row>
    <row r="4" spans="1:12">
      <c r="F4" s="460"/>
      <c r="G4" s="460"/>
      <c r="I4" s="460"/>
      <c r="J4" s="460"/>
      <c r="K4" s="460"/>
      <c r="L4" s="460"/>
    </row>
    <row r="5" spans="1:12" ht="37.5" customHeight="1">
      <c r="A5" s="769" t="s">
        <v>595</v>
      </c>
      <c r="B5" s="770"/>
      <c r="C5" s="818" t="s">
        <v>596</v>
      </c>
      <c r="D5" s="819"/>
      <c r="E5" s="819"/>
      <c r="F5" s="819"/>
      <c r="G5" s="819"/>
      <c r="H5" s="818" t="s">
        <v>907</v>
      </c>
      <c r="I5" s="820"/>
      <c r="J5" s="820"/>
      <c r="K5" s="820"/>
      <c r="L5" s="821"/>
    </row>
    <row r="6" spans="1:12" ht="39.4" customHeight="1">
      <c r="A6" s="773"/>
      <c r="B6" s="774"/>
      <c r="C6" s="366"/>
      <c r="D6" s="458" t="s">
        <v>892</v>
      </c>
      <c r="E6" s="458" t="s">
        <v>891</v>
      </c>
      <c r="F6" s="458" t="s">
        <v>890</v>
      </c>
      <c r="G6" s="458" t="s">
        <v>889</v>
      </c>
      <c r="H6" s="478"/>
      <c r="I6" s="458" t="s">
        <v>892</v>
      </c>
      <c r="J6" s="458" t="s">
        <v>891</v>
      </c>
      <c r="K6" s="458" t="s">
        <v>890</v>
      </c>
      <c r="L6" s="458" t="s">
        <v>889</v>
      </c>
    </row>
    <row r="7" spans="1:12">
      <c r="A7" s="450">
        <v>1</v>
      </c>
      <c r="B7" s="463" t="s">
        <v>518</v>
      </c>
      <c r="C7" s="685">
        <v>275083313.88570392</v>
      </c>
      <c r="D7" s="685">
        <v>249466712.95273095</v>
      </c>
      <c r="E7" s="685">
        <v>22702466.406926002</v>
      </c>
      <c r="F7" s="685">
        <v>2914134.5260469997</v>
      </c>
      <c r="G7" s="685">
        <v>0</v>
      </c>
      <c r="H7" s="685">
        <v>8174159.0830999985</v>
      </c>
      <c r="I7" s="685">
        <v>2771714.3687999998</v>
      </c>
      <c r="J7" s="685">
        <v>3288647.9605999999</v>
      </c>
      <c r="K7" s="685">
        <v>2113796.7536999998</v>
      </c>
      <c r="L7" s="685">
        <v>0</v>
      </c>
    </row>
    <row r="8" spans="1:12">
      <c r="A8" s="450">
        <v>2</v>
      </c>
      <c r="B8" s="463" t="s">
        <v>519</v>
      </c>
      <c r="C8" s="685">
        <v>328042189.31956899</v>
      </c>
      <c r="D8" s="685">
        <v>312737059.56664801</v>
      </c>
      <c r="E8" s="685">
        <v>12661869.748536</v>
      </c>
      <c r="F8" s="685">
        <v>2643260.0043850006</v>
      </c>
      <c r="G8" s="685">
        <v>0</v>
      </c>
      <c r="H8" s="685">
        <v>4166217.0916000004</v>
      </c>
      <c r="I8" s="685">
        <v>1463855.1731000007</v>
      </c>
      <c r="J8" s="685">
        <v>1157508.5277</v>
      </c>
      <c r="K8" s="685">
        <v>1553295.6014999999</v>
      </c>
      <c r="L8" s="685">
        <v>-8442.2106999999996</v>
      </c>
    </row>
    <row r="9" spans="1:12">
      <c r="A9" s="450">
        <v>3</v>
      </c>
      <c r="B9" s="463" t="s">
        <v>868</v>
      </c>
      <c r="C9" s="685">
        <v>123492451.48825599</v>
      </c>
      <c r="D9" s="685">
        <v>122764690.145622</v>
      </c>
      <c r="E9" s="685">
        <v>422149.1109369999</v>
      </c>
      <c r="F9" s="685">
        <v>305612.23169699998</v>
      </c>
      <c r="G9" s="685">
        <v>0</v>
      </c>
      <c r="H9" s="685">
        <v>950410.59349999996</v>
      </c>
      <c r="I9" s="685">
        <v>624606.65889999992</v>
      </c>
      <c r="J9" s="685">
        <v>59237.691199999994</v>
      </c>
      <c r="K9" s="685">
        <v>266566.24339999998</v>
      </c>
      <c r="L9" s="685">
        <v>0</v>
      </c>
    </row>
    <row r="10" spans="1:12">
      <c r="A10" s="450">
        <v>4</v>
      </c>
      <c r="B10" s="463" t="s">
        <v>520</v>
      </c>
      <c r="C10" s="685">
        <v>742250097.35338199</v>
      </c>
      <c r="D10" s="685">
        <v>627328194.77873492</v>
      </c>
      <c r="E10" s="685">
        <v>104063484.12038</v>
      </c>
      <c r="F10" s="685">
        <v>10858418.454267001</v>
      </c>
      <c r="G10" s="685">
        <v>0</v>
      </c>
      <c r="H10" s="685">
        <v>10166972.395199999</v>
      </c>
      <c r="I10" s="685">
        <v>2554044.1148999995</v>
      </c>
      <c r="J10" s="685">
        <v>541385.04450000008</v>
      </c>
      <c r="K10" s="685">
        <v>7071543.2358000008</v>
      </c>
      <c r="L10" s="685">
        <v>0</v>
      </c>
    </row>
    <row r="11" spans="1:12">
      <c r="A11" s="450">
        <v>5</v>
      </c>
      <c r="B11" s="463" t="s">
        <v>521</v>
      </c>
      <c r="C11" s="685">
        <v>1000427695.9793241</v>
      </c>
      <c r="D11" s="685">
        <v>861365727.59335709</v>
      </c>
      <c r="E11" s="685">
        <v>121774288.68756302</v>
      </c>
      <c r="F11" s="685">
        <v>17287679.698403999</v>
      </c>
      <c r="G11" s="685">
        <v>0</v>
      </c>
      <c r="H11" s="685">
        <v>4800411.1229999987</v>
      </c>
      <c r="I11" s="685">
        <v>2248456.2280999986</v>
      </c>
      <c r="J11" s="685">
        <v>646598.56010000024</v>
      </c>
      <c r="K11" s="685">
        <v>1905356.3347999996</v>
      </c>
      <c r="L11" s="685">
        <v>0</v>
      </c>
    </row>
    <row r="12" spans="1:12">
      <c r="A12" s="450">
        <v>6</v>
      </c>
      <c r="B12" s="463" t="s">
        <v>522</v>
      </c>
      <c r="C12" s="685">
        <v>333722486.29298782</v>
      </c>
      <c r="D12" s="685">
        <v>266596934.78807288</v>
      </c>
      <c r="E12" s="685">
        <v>28492221.705916002</v>
      </c>
      <c r="F12" s="685">
        <v>38633049.307178997</v>
      </c>
      <c r="G12" s="685">
        <v>280.49182000000002</v>
      </c>
      <c r="H12" s="685">
        <v>22475663.730500001</v>
      </c>
      <c r="I12" s="685">
        <v>1831213.6622000001</v>
      </c>
      <c r="J12" s="685">
        <v>2259363.1765000005</v>
      </c>
      <c r="K12" s="685">
        <v>18400056.1459</v>
      </c>
      <c r="L12" s="685">
        <v>-14969.2541</v>
      </c>
    </row>
    <row r="13" spans="1:12">
      <c r="A13" s="450">
        <v>7</v>
      </c>
      <c r="B13" s="463" t="s">
        <v>523</v>
      </c>
      <c r="C13" s="685">
        <v>518325838.97392815</v>
      </c>
      <c r="D13" s="685">
        <v>481512038.13795614</v>
      </c>
      <c r="E13" s="685">
        <v>16180569.738837995</v>
      </c>
      <c r="F13" s="685">
        <v>20633231.097134005</v>
      </c>
      <c r="G13" s="685">
        <v>0</v>
      </c>
      <c r="H13" s="685">
        <v>6672227.3744999999</v>
      </c>
      <c r="I13" s="685">
        <v>2312474.4592000004</v>
      </c>
      <c r="J13" s="685">
        <v>1025535.4223</v>
      </c>
      <c r="K13" s="685">
        <v>3334217.4929999998</v>
      </c>
      <c r="L13" s="685">
        <v>0</v>
      </c>
    </row>
    <row r="14" spans="1:12">
      <c r="A14" s="450">
        <v>8</v>
      </c>
      <c r="B14" s="463" t="s">
        <v>524</v>
      </c>
      <c r="C14" s="685">
        <v>832034547.28932297</v>
      </c>
      <c r="D14" s="685">
        <v>788545500.32121289</v>
      </c>
      <c r="E14" s="685">
        <v>29276288.330432009</v>
      </c>
      <c r="F14" s="685">
        <v>14013614.314846998</v>
      </c>
      <c r="G14" s="685">
        <v>199144.322831</v>
      </c>
      <c r="H14" s="685">
        <v>10740464.466800001</v>
      </c>
      <c r="I14" s="685">
        <v>3435246.9386000019</v>
      </c>
      <c r="J14" s="685">
        <v>2463648.5571000003</v>
      </c>
      <c r="K14" s="685">
        <v>4841568.9710999997</v>
      </c>
      <c r="L14" s="685">
        <v>0</v>
      </c>
    </row>
    <row r="15" spans="1:12">
      <c r="A15" s="450">
        <v>9</v>
      </c>
      <c r="B15" s="463" t="s">
        <v>525</v>
      </c>
      <c r="C15" s="685">
        <v>416173267.36901397</v>
      </c>
      <c r="D15" s="685">
        <v>392706302.98885798</v>
      </c>
      <c r="E15" s="685">
        <v>10769284.625302998</v>
      </c>
      <c r="F15" s="685">
        <v>12688571.250656005</v>
      </c>
      <c r="G15" s="685">
        <v>9108.5041970000002</v>
      </c>
      <c r="H15" s="685">
        <v>6428927.2988999998</v>
      </c>
      <c r="I15" s="685">
        <v>1287013.9480999999</v>
      </c>
      <c r="J15" s="685">
        <v>449961.43369999994</v>
      </c>
      <c r="K15" s="685">
        <v>4693465.4885</v>
      </c>
      <c r="L15" s="685">
        <v>-1513.5714</v>
      </c>
    </row>
    <row r="16" spans="1:12">
      <c r="A16" s="450">
        <v>10</v>
      </c>
      <c r="B16" s="463" t="s">
        <v>526</v>
      </c>
      <c r="C16" s="685">
        <v>158440199.02027598</v>
      </c>
      <c r="D16" s="685">
        <v>152790072.66117597</v>
      </c>
      <c r="E16" s="685">
        <v>4588553.9436910013</v>
      </c>
      <c r="F16" s="685">
        <v>1061572.4154090001</v>
      </c>
      <c r="G16" s="685">
        <v>0</v>
      </c>
      <c r="H16" s="685">
        <v>1621486.1347999999</v>
      </c>
      <c r="I16" s="685">
        <v>700005.12659999973</v>
      </c>
      <c r="J16" s="685">
        <v>360543.33730000013</v>
      </c>
      <c r="K16" s="685">
        <v>560937.67090000003</v>
      </c>
      <c r="L16" s="685">
        <v>0</v>
      </c>
    </row>
    <row r="17" spans="1:12">
      <c r="A17" s="450">
        <v>11</v>
      </c>
      <c r="B17" s="463" t="s">
        <v>527</v>
      </c>
      <c r="C17" s="685">
        <v>157208157.10945904</v>
      </c>
      <c r="D17" s="685">
        <v>137814833.20995203</v>
      </c>
      <c r="E17" s="685">
        <v>13708082.672839001</v>
      </c>
      <c r="F17" s="685">
        <v>5685241.2266679993</v>
      </c>
      <c r="G17" s="685">
        <v>0</v>
      </c>
      <c r="H17" s="685">
        <v>3539599.8997</v>
      </c>
      <c r="I17" s="685">
        <v>911456.81130000018</v>
      </c>
      <c r="J17" s="685">
        <v>1383248.6412</v>
      </c>
      <c r="K17" s="685">
        <v>1244894.4471999998</v>
      </c>
      <c r="L17" s="685">
        <v>0</v>
      </c>
    </row>
    <row r="18" spans="1:12">
      <c r="A18" s="450">
        <v>12</v>
      </c>
      <c r="B18" s="463" t="s">
        <v>528</v>
      </c>
      <c r="C18" s="685">
        <v>1310174910.5445967</v>
      </c>
      <c r="D18" s="685">
        <v>1196006678.7561457</v>
      </c>
      <c r="E18" s="685">
        <v>86335740.239572018</v>
      </c>
      <c r="F18" s="685">
        <v>27832491.548879012</v>
      </c>
      <c r="G18" s="685">
        <v>0</v>
      </c>
      <c r="H18" s="685">
        <v>21810627.152600002</v>
      </c>
      <c r="I18" s="685">
        <v>5568801.6963000037</v>
      </c>
      <c r="J18" s="685">
        <v>6000337.819699998</v>
      </c>
      <c r="K18" s="685">
        <v>10241487.636599999</v>
      </c>
      <c r="L18" s="685">
        <v>0</v>
      </c>
    </row>
    <row r="19" spans="1:12">
      <c r="A19" s="450">
        <v>13</v>
      </c>
      <c r="B19" s="463" t="s">
        <v>529</v>
      </c>
      <c r="C19" s="685">
        <v>510992541.60026801</v>
      </c>
      <c r="D19" s="685">
        <v>446810137.91625297</v>
      </c>
      <c r="E19" s="685">
        <v>29443382.266034998</v>
      </c>
      <c r="F19" s="685">
        <v>34739021.417979985</v>
      </c>
      <c r="G19" s="685">
        <v>0</v>
      </c>
      <c r="H19" s="685">
        <v>9832124.3043000009</v>
      </c>
      <c r="I19" s="685">
        <v>2219253.4731000005</v>
      </c>
      <c r="J19" s="685">
        <v>2089073.69</v>
      </c>
      <c r="K19" s="685">
        <v>5523797.1412000004</v>
      </c>
      <c r="L19" s="685">
        <v>0</v>
      </c>
    </row>
    <row r="20" spans="1:12">
      <c r="A20" s="450">
        <v>14</v>
      </c>
      <c r="B20" s="463" t="s">
        <v>530</v>
      </c>
      <c r="C20" s="685">
        <v>1084552376.5278139</v>
      </c>
      <c r="D20" s="685">
        <v>901564020.66597986</v>
      </c>
      <c r="E20" s="685">
        <v>165905051.20162502</v>
      </c>
      <c r="F20" s="685">
        <v>17083304.660209</v>
      </c>
      <c r="G20" s="685">
        <v>0</v>
      </c>
      <c r="H20" s="685">
        <v>8749945.3605999984</v>
      </c>
      <c r="I20" s="685">
        <v>2678432.2994999988</v>
      </c>
      <c r="J20" s="685">
        <v>2466550.6211999999</v>
      </c>
      <c r="K20" s="685">
        <v>3604962.4399000006</v>
      </c>
      <c r="L20" s="685">
        <v>0</v>
      </c>
    </row>
    <row r="21" spans="1:12">
      <c r="A21" s="450">
        <v>15</v>
      </c>
      <c r="B21" s="463" t="s">
        <v>531</v>
      </c>
      <c r="C21" s="685">
        <v>354199926.79061604</v>
      </c>
      <c r="D21" s="685">
        <v>317195478.24674702</v>
      </c>
      <c r="E21" s="685">
        <v>21311047.086142994</v>
      </c>
      <c r="F21" s="685">
        <v>15693401.457725998</v>
      </c>
      <c r="G21" s="685">
        <v>0</v>
      </c>
      <c r="H21" s="685">
        <v>5627171.6885999981</v>
      </c>
      <c r="I21" s="685">
        <v>1308965.4711000002</v>
      </c>
      <c r="J21" s="685">
        <v>1060857.3540999999</v>
      </c>
      <c r="K21" s="685">
        <v>3257348.8633999988</v>
      </c>
      <c r="L21" s="685">
        <v>0</v>
      </c>
    </row>
    <row r="22" spans="1:12">
      <c r="A22" s="450">
        <v>16</v>
      </c>
      <c r="B22" s="463" t="s">
        <v>532</v>
      </c>
      <c r="C22" s="685">
        <v>194216897.81325397</v>
      </c>
      <c r="D22" s="685">
        <v>185397491.64903498</v>
      </c>
      <c r="E22" s="685">
        <v>8341097.1151990006</v>
      </c>
      <c r="F22" s="685">
        <v>478309.04901999998</v>
      </c>
      <c r="G22" s="685">
        <v>0</v>
      </c>
      <c r="H22" s="685">
        <v>2411650.4560999996</v>
      </c>
      <c r="I22" s="685">
        <v>1234283.1137999997</v>
      </c>
      <c r="J22" s="685">
        <v>734684.5723</v>
      </c>
      <c r="K22" s="685">
        <v>442682.76999999996</v>
      </c>
      <c r="L22" s="685">
        <v>0</v>
      </c>
    </row>
    <row r="23" spans="1:12">
      <c r="A23" s="450">
        <v>17</v>
      </c>
      <c r="B23" s="463" t="s">
        <v>533</v>
      </c>
      <c r="C23" s="685">
        <v>160532378.72600996</v>
      </c>
      <c r="D23" s="685">
        <v>145780497.35411897</v>
      </c>
      <c r="E23" s="685">
        <v>12141236.248973999</v>
      </c>
      <c r="F23" s="685">
        <v>2610645.1229169997</v>
      </c>
      <c r="G23" s="685">
        <v>0</v>
      </c>
      <c r="H23" s="685">
        <v>1389054.1595999999</v>
      </c>
      <c r="I23" s="685">
        <v>444003.11099999998</v>
      </c>
      <c r="J23" s="685">
        <v>43512.56979999999</v>
      </c>
      <c r="K23" s="685">
        <v>901538.47879999992</v>
      </c>
      <c r="L23" s="685">
        <v>0</v>
      </c>
    </row>
    <row r="24" spans="1:12">
      <c r="A24" s="450">
        <v>18</v>
      </c>
      <c r="B24" s="463" t="s">
        <v>534</v>
      </c>
      <c r="C24" s="685">
        <v>915480681.35329306</v>
      </c>
      <c r="D24" s="685">
        <v>880338093.84293103</v>
      </c>
      <c r="E24" s="685">
        <v>33931779.782801002</v>
      </c>
      <c r="F24" s="685">
        <v>1210807.727561</v>
      </c>
      <c r="G24" s="685">
        <v>0</v>
      </c>
      <c r="H24" s="685">
        <v>3013126.9868000005</v>
      </c>
      <c r="I24" s="685">
        <v>2763818.8730000006</v>
      </c>
      <c r="J24" s="685">
        <v>116335.61669999998</v>
      </c>
      <c r="K24" s="685">
        <v>132972.49709999998</v>
      </c>
      <c r="L24" s="685">
        <v>0</v>
      </c>
    </row>
    <row r="25" spans="1:12">
      <c r="A25" s="450">
        <v>19</v>
      </c>
      <c r="B25" s="463" t="s">
        <v>535</v>
      </c>
      <c r="C25" s="685">
        <v>89702682.969110996</v>
      </c>
      <c r="D25" s="685">
        <v>85990454.027236998</v>
      </c>
      <c r="E25" s="685">
        <v>2964138.5601250003</v>
      </c>
      <c r="F25" s="685">
        <v>748090.38174899993</v>
      </c>
      <c r="G25" s="685">
        <v>0</v>
      </c>
      <c r="H25" s="685">
        <v>1547790.4091</v>
      </c>
      <c r="I25" s="685">
        <v>937344.52070000011</v>
      </c>
      <c r="J25" s="685">
        <v>306061.46179999999</v>
      </c>
      <c r="K25" s="685">
        <v>304384.42659999995</v>
      </c>
      <c r="L25" s="685">
        <v>0</v>
      </c>
    </row>
    <row r="26" spans="1:12">
      <c r="A26" s="450">
        <v>20</v>
      </c>
      <c r="B26" s="463" t="s">
        <v>536</v>
      </c>
      <c r="C26" s="685">
        <v>548516707.41440403</v>
      </c>
      <c r="D26" s="685">
        <v>528217728.3663981</v>
      </c>
      <c r="E26" s="685">
        <v>16059049.954876004</v>
      </c>
      <c r="F26" s="685">
        <v>4239929.0931300009</v>
      </c>
      <c r="G26" s="685">
        <v>0</v>
      </c>
      <c r="H26" s="685">
        <v>4945146.4886000007</v>
      </c>
      <c r="I26" s="685">
        <v>1823125.7853000008</v>
      </c>
      <c r="J26" s="685">
        <v>1249753.7050999999</v>
      </c>
      <c r="K26" s="685">
        <v>1872266.9982000005</v>
      </c>
      <c r="L26" s="685">
        <v>0</v>
      </c>
    </row>
    <row r="27" spans="1:12">
      <c r="A27" s="450">
        <v>21</v>
      </c>
      <c r="B27" s="463" t="s">
        <v>537</v>
      </c>
      <c r="C27" s="685">
        <v>41935431.126964986</v>
      </c>
      <c r="D27" s="685">
        <v>41250699.876413994</v>
      </c>
      <c r="E27" s="685">
        <v>484076.69446499995</v>
      </c>
      <c r="F27" s="685">
        <v>200654.556086</v>
      </c>
      <c r="G27" s="685">
        <v>0</v>
      </c>
      <c r="H27" s="685">
        <v>489239.9439999999</v>
      </c>
      <c r="I27" s="685">
        <v>265786.49029999995</v>
      </c>
      <c r="J27" s="685">
        <v>102968.40530000001</v>
      </c>
      <c r="K27" s="685">
        <v>120485.0484</v>
      </c>
      <c r="L27" s="685">
        <v>0</v>
      </c>
    </row>
    <row r="28" spans="1:12">
      <c r="A28" s="450">
        <v>22</v>
      </c>
      <c r="B28" s="463" t="s">
        <v>538</v>
      </c>
      <c r="C28" s="685">
        <v>44107521.791406989</v>
      </c>
      <c r="D28" s="685">
        <v>41260926.497208983</v>
      </c>
      <c r="E28" s="685">
        <v>2324814.6950259996</v>
      </c>
      <c r="F28" s="685">
        <v>521780.59917199996</v>
      </c>
      <c r="G28" s="685">
        <v>0</v>
      </c>
      <c r="H28" s="685">
        <v>990396.03490000009</v>
      </c>
      <c r="I28" s="685">
        <v>425551.17380000011</v>
      </c>
      <c r="J28" s="685">
        <v>278014.13190000004</v>
      </c>
      <c r="K28" s="685">
        <v>286830.72919999994</v>
      </c>
      <c r="L28" s="685">
        <v>0</v>
      </c>
    </row>
    <row r="29" spans="1:12">
      <c r="A29" s="450">
        <v>23</v>
      </c>
      <c r="B29" s="463" t="s">
        <v>539</v>
      </c>
      <c r="C29" s="685">
        <v>3757173528.7741699</v>
      </c>
      <c r="D29" s="685">
        <v>3340693573.9122663</v>
      </c>
      <c r="E29" s="685">
        <v>354024833.37007934</v>
      </c>
      <c r="F29" s="685">
        <v>62455121.491823986</v>
      </c>
      <c r="G29" s="685">
        <v>0</v>
      </c>
      <c r="H29" s="685">
        <v>84890946.140599996</v>
      </c>
      <c r="I29" s="685">
        <v>23025191.668999996</v>
      </c>
      <c r="J29" s="685">
        <v>30792013.621099997</v>
      </c>
      <c r="K29" s="685">
        <v>31073740.850500003</v>
      </c>
      <c r="L29" s="685">
        <v>0</v>
      </c>
    </row>
    <row r="30" spans="1:12">
      <c r="A30" s="450">
        <v>24</v>
      </c>
      <c r="B30" s="463" t="s">
        <v>540</v>
      </c>
      <c r="C30" s="685">
        <v>1005807431.4951674</v>
      </c>
      <c r="D30" s="685">
        <v>906271082.65512431</v>
      </c>
      <c r="E30" s="685">
        <v>77392083.341341004</v>
      </c>
      <c r="F30" s="685">
        <v>22136770.465385992</v>
      </c>
      <c r="G30" s="685">
        <v>7495.033316</v>
      </c>
      <c r="H30" s="685">
        <v>31878305.871500004</v>
      </c>
      <c r="I30" s="685">
        <v>8968188.3468000051</v>
      </c>
      <c r="J30" s="685">
        <v>10194114.573200004</v>
      </c>
      <c r="K30" s="685">
        <v>12708507.918199992</v>
      </c>
      <c r="L30" s="685">
        <v>7495.0333000000001</v>
      </c>
    </row>
    <row r="31" spans="1:12">
      <c r="A31" s="450">
        <v>25</v>
      </c>
      <c r="B31" s="463" t="s">
        <v>541</v>
      </c>
      <c r="C31" s="685">
        <v>2284470735.798399</v>
      </c>
      <c r="D31" s="685">
        <v>2030138960.4794242</v>
      </c>
      <c r="E31" s="685">
        <v>212488404.12503806</v>
      </c>
      <c r="F31" s="685">
        <v>41843371.193937011</v>
      </c>
      <c r="G31" s="685">
        <v>0</v>
      </c>
      <c r="H31" s="685">
        <v>72716727.480599999</v>
      </c>
      <c r="I31" s="685">
        <v>20737724.876300003</v>
      </c>
      <c r="J31" s="685">
        <v>26943070.924499996</v>
      </c>
      <c r="K31" s="685">
        <v>25035931.6798</v>
      </c>
      <c r="L31" s="685">
        <v>0</v>
      </c>
    </row>
    <row r="32" spans="1:12">
      <c r="A32" s="450">
        <v>26</v>
      </c>
      <c r="B32" s="463" t="s">
        <v>597</v>
      </c>
      <c r="C32" s="685">
        <v>728347362.50836802</v>
      </c>
      <c r="D32" s="685">
        <v>655445218.44183695</v>
      </c>
      <c r="E32" s="685">
        <v>52614326.475093015</v>
      </c>
      <c r="F32" s="685">
        <v>20283027.482266996</v>
      </c>
      <c r="G32" s="685">
        <v>4790.1091710000001</v>
      </c>
      <c r="H32" s="685">
        <v>16796522.025699999</v>
      </c>
      <c r="I32" s="685">
        <v>1355609.3069999993</v>
      </c>
      <c r="J32" s="685">
        <v>2783732.0965999984</v>
      </c>
      <c r="K32" s="685">
        <v>12712607.514500003</v>
      </c>
      <c r="L32" s="685">
        <v>-55426.892399999997</v>
      </c>
    </row>
    <row r="33" spans="1:12">
      <c r="A33" s="450">
        <v>27</v>
      </c>
      <c r="B33" s="507" t="s">
        <v>66</v>
      </c>
      <c r="C33" s="685">
        <v>17915411359.315067</v>
      </c>
      <c r="D33" s="685">
        <v>16095989109.831442</v>
      </c>
      <c r="E33" s="685">
        <v>1440400320.2477536</v>
      </c>
      <c r="F33" s="685">
        <v>378801110.77453595</v>
      </c>
      <c r="G33" s="685">
        <v>220818.46133499997</v>
      </c>
      <c r="H33" s="685">
        <v>346825313.69520003</v>
      </c>
      <c r="I33" s="685">
        <v>93896167.696800008</v>
      </c>
      <c r="J33" s="685">
        <v>98796759.515500009</v>
      </c>
      <c r="K33" s="685">
        <v>154205243.37819996</v>
      </c>
      <c r="L33" s="685">
        <v>-72856.895300000004</v>
      </c>
    </row>
    <row r="35" spans="1:12">
      <c r="B35" s="506"/>
      <c r="C35" s="506"/>
    </row>
  </sheetData>
  <mergeCells count="3">
    <mergeCell ref="A5:B6"/>
    <mergeCell ref="C5:G5"/>
    <mergeCell ref="H5:L5"/>
  </mergeCells>
  <conditionalFormatting sqref="A5">
    <cfRule type="duplicateValues" dxfId="13" priority="1"/>
    <cfRule type="duplicateValues" dxfId="12" priority="2"/>
    <cfRule type="duplicateValues" dxfId="11"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2" tint="-9.9978637043366805E-2"/>
  </sheetPr>
  <dimension ref="A1:K13"/>
  <sheetViews>
    <sheetView showGridLines="0" zoomScale="70" zoomScaleNormal="70" workbookViewId="0"/>
  </sheetViews>
  <sheetFormatPr defaultColWidth="8.7109375" defaultRowHeight="12"/>
  <cols>
    <col min="1" max="1" width="11.7109375" style="367" bestFit="1" customWidth="1"/>
    <col min="2" max="2" width="99.7109375" style="367" customWidth="1"/>
    <col min="3" max="11" width="28.28515625" style="367" customWidth="1"/>
    <col min="12" max="16384" width="8.7109375" style="367"/>
  </cols>
  <sheetData>
    <row r="1" spans="1:11" s="360" customFormat="1" ht="13.5">
      <c r="A1" s="359" t="s">
        <v>108</v>
      </c>
      <c r="B1" s="281" t="str">
        <f>Info!C2</f>
        <v>სს თიბისი ბანკი</v>
      </c>
      <c r="C1" s="460"/>
      <c r="D1" s="460"/>
      <c r="E1" s="460"/>
      <c r="F1" s="460"/>
      <c r="G1" s="460"/>
      <c r="H1" s="460"/>
      <c r="I1" s="460"/>
      <c r="J1" s="460"/>
      <c r="K1" s="460"/>
    </row>
    <row r="2" spans="1:11" s="360" customFormat="1" ht="12.75">
      <c r="A2" s="359" t="s">
        <v>109</v>
      </c>
      <c r="B2" s="362">
        <f>'1. key ratios'!B2</f>
        <v>45016</v>
      </c>
      <c r="C2" s="460"/>
      <c r="D2" s="460"/>
      <c r="E2" s="460"/>
      <c r="F2" s="460"/>
      <c r="G2" s="460"/>
      <c r="H2" s="460"/>
      <c r="I2" s="460"/>
      <c r="J2" s="460"/>
      <c r="K2" s="460"/>
    </row>
    <row r="3" spans="1:11" s="360" customFormat="1" ht="12.75">
      <c r="A3" s="361" t="s">
        <v>598</v>
      </c>
      <c r="B3" s="460"/>
      <c r="C3" s="460"/>
      <c r="D3" s="460"/>
      <c r="E3" s="460"/>
      <c r="F3" s="460"/>
      <c r="G3" s="460"/>
      <c r="H3" s="460"/>
      <c r="I3" s="460"/>
      <c r="J3" s="460"/>
      <c r="K3" s="460"/>
    </row>
    <row r="4" spans="1:11">
      <c r="A4" s="511"/>
      <c r="B4" s="511"/>
      <c r="C4" s="510" t="s">
        <v>502</v>
      </c>
      <c r="D4" s="510" t="s">
        <v>503</v>
      </c>
      <c r="E4" s="510" t="s">
        <v>504</v>
      </c>
      <c r="F4" s="510" t="s">
        <v>505</v>
      </c>
      <c r="G4" s="510" t="s">
        <v>506</v>
      </c>
      <c r="H4" s="510" t="s">
        <v>507</v>
      </c>
      <c r="I4" s="510" t="s">
        <v>508</v>
      </c>
      <c r="J4" s="510" t="s">
        <v>509</v>
      </c>
      <c r="K4" s="510" t="s">
        <v>510</v>
      </c>
    </row>
    <row r="5" spans="1:11" ht="133.5" customHeight="1">
      <c r="A5" s="822" t="s">
        <v>906</v>
      </c>
      <c r="B5" s="823"/>
      <c r="C5" s="509" t="s">
        <v>599</v>
      </c>
      <c r="D5" s="509" t="s">
        <v>592</v>
      </c>
      <c r="E5" s="509" t="s">
        <v>593</v>
      </c>
      <c r="F5" s="509" t="s">
        <v>905</v>
      </c>
      <c r="G5" s="509" t="s">
        <v>600</v>
      </c>
      <c r="H5" s="509" t="s">
        <v>601</v>
      </c>
      <c r="I5" s="509" t="s">
        <v>602</v>
      </c>
      <c r="J5" s="509" t="s">
        <v>603</v>
      </c>
      <c r="K5" s="509" t="s">
        <v>604</v>
      </c>
    </row>
    <row r="6" spans="1:11" ht="12.75">
      <c r="A6" s="450">
        <v>1</v>
      </c>
      <c r="B6" s="450" t="s">
        <v>605</v>
      </c>
      <c r="C6" s="670">
        <v>593469204.21689963</v>
      </c>
      <c r="D6" s="670">
        <v>152937055.03989992</v>
      </c>
      <c r="E6" s="670">
        <v>1920300.0256000001</v>
      </c>
      <c r="F6" s="670">
        <v>195002280.92839998</v>
      </c>
      <c r="G6" s="670">
        <v>12120322304.329594</v>
      </c>
      <c r="H6" s="670">
        <v>9837065.6385999992</v>
      </c>
      <c r="I6" s="670">
        <v>1059332098.2539999</v>
      </c>
      <c r="J6" s="670">
        <v>761341093.13630021</v>
      </c>
      <c r="K6" s="670">
        <v>3021249957.7348948</v>
      </c>
    </row>
    <row r="7" spans="1:11" ht="12.75">
      <c r="A7" s="450">
        <v>2</v>
      </c>
      <c r="B7" s="450" t="s">
        <v>606</v>
      </c>
      <c r="C7" s="670">
        <v>0</v>
      </c>
      <c r="D7" s="670">
        <v>0</v>
      </c>
      <c r="E7" s="670">
        <v>0</v>
      </c>
      <c r="F7" s="670">
        <v>0</v>
      </c>
      <c r="G7" s="670">
        <v>0</v>
      </c>
      <c r="H7" s="670">
        <v>0</v>
      </c>
      <c r="I7" s="670">
        <v>0</v>
      </c>
      <c r="J7" s="670">
        <v>20580083.777899999</v>
      </c>
      <c r="K7" s="670">
        <v>191877214.45262399</v>
      </c>
    </row>
    <row r="8" spans="1:11" ht="12.75">
      <c r="A8" s="450">
        <v>3</v>
      </c>
      <c r="B8" s="450" t="s">
        <v>570</v>
      </c>
      <c r="C8" s="670">
        <v>238711808.83090007</v>
      </c>
      <c r="D8" s="670">
        <v>11562140.738</v>
      </c>
      <c r="E8" s="670">
        <v>631639784.93800008</v>
      </c>
      <c r="F8" s="670">
        <v>3148965.3249999997</v>
      </c>
      <c r="G8" s="670">
        <v>941181343.0503999</v>
      </c>
      <c r="H8" s="670">
        <v>0.94269999999999998</v>
      </c>
      <c r="I8" s="670">
        <v>434411249.50569999</v>
      </c>
      <c r="J8" s="670">
        <v>284811816.26069981</v>
      </c>
      <c r="K8" s="670">
        <v>804932269.52552199</v>
      </c>
    </row>
    <row r="9" spans="1:11" ht="12.75">
      <c r="A9" s="450">
        <v>4</v>
      </c>
      <c r="B9" s="468" t="s">
        <v>904</v>
      </c>
      <c r="C9" s="670">
        <v>6744490.7608000003</v>
      </c>
      <c r="D9" s="670">
        <v>2167569.1091</v>
      </c>
      <c r="E9" s="670">
        <v>0</v>
      </c>
      <c r="F9" s="670">
        <v>1034383.3484</v>
      </c>
      <c r="G9" s="670">
        <v>239997658.34229988</v>
      </c>
      <c r="H9" s="670">
        <v>0</v>
      </c>
      <c r="I9" s="670">
        <v>16159967.574499998</v>
      </c>
      <c r="J9" s="670">
        <v>17117200.754699998</v>
      </c>
      <c r="K9" s="670">
        <v>95800659.344070464</v>
      </c>
    </row>
    <row r="10" spans="1:11" ht="12.75">
      <c r="A10" s="450">
        <v>5</v>
      </c>
      <c r="B10" s="468" t="s">
        <v>903</v>
      </c>
      <c r="C10" s="670">
        <v>0</v>
      </c>
      <c r="D10" s="670">
        <v>0</v>
      </c>
      <c r="E10" s="670">
        <v>0</v>
      </c>
      <c r="F10" s="670">
        <v>0</v>
      </c>
      <c r="G10" s="670">
        <v>0</v>
      </c>
      <c r="H10" s="670">
        <v>0</v>
      </c>
      <c r="I10" s="670">
        <v>0</v>
      </c>
      <c r="J10" s="670">
        <v>0</v>
      </c>
      <c r="K10" s="670">
        <v>0</v>
      </c>
    </row>
    <row r="11" spans="1:11" ht="12.75">
      <c r="A11" s="450">
        <v>6</v>
      </c>
      <c r="B11" s="468" t="s">
        <v>902</v>
      </c>
      <c r="C11" s="670">
        <v>946341.86569999997</v>
      </c>
      <c r="D11" s="670">
        <v>0</v>
      </c>
      <c r="E11" s="670">
        <v>0</v>
      </c>
      <c r="F11" s="670">
        <v>2087.35</v>
      </c>
      <c r="G11" s="670">
        <v>6300968.0599000007</v>
      </c>
      <c r="H11" s="670">
        <v>0</v>
      </c>
      <c r="I11" s="670">
        <v>8864040.5832000002</v>
      </c>
      <c r="J11" s="670">
        <v>10801912.610899998</v>
      </c>
      <c r="K11" s="670">
        <v>1006465.9966279998</v>
      </c>
    </row>
    <row r="13" spans="1:11" ht="15">
      <c r="B13" s="508"/>
    </row>
  </sheetData>
  <mergeCells count="1">
    <mergeCell ref="A5:B5"/>
  </mergeCells>
  <conditionalFormatting sqref="A5">
    <cfRule type="duplicateValues" dxfId="10" priority="1"/>
    <cfRule type="duplicateValues" dxfId="9" priority="2"/>
    <cfRule type="duplicateValues" dxfId="8"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2" tint="-9.9978637043366805E-2"/>
  </sheetPr>
  <dimension ref="A1:V76"/>
  <sheetViews>
    <sheetView showGridLines="0" zoomScale="70" zoomScaleNormal="70" workbookViewId="0"/>
  </sheetViews>
  <sheetFormatPr defaultColWidth="8.7109375" defaultRowHeight="15"/>
  <cols>
    <col min="1" max="1" width="10" style="512" bestFit="1" customWidth="1"/>
    <col min="2" max="2" width="71.7109375" style="512" customWidth="1"/>
    <col min="3" max="3" width="14.5703125" style="512" bestFit="1" customWidth="1"/>
    <col min="4" max="5" width="15.28515625" style="512" bestFit="1" customWidth="1"/>
    <col min="6" max="6" width="20.140625" style="512" bestFit="1" customWidth="1"/>
    <col min="7" max="7" width="37.7109375" style="512" bestFit="1" customWidth="1"/>
    <col min="8" max="8" width="14.5703125" style="512" bestFit="1" customWidth="1"/>
    <col min="9" max="10" width="15.28515625" style="512" bestFit="1" customWidth="1"/>
    <col min="11" max="11" width="20.140625" style="512" bestFit="1" customWidth="1"/>
    <col min="12" max="12" width="37.7109375" style="512" bestFit="1" customWidth="1"/>
    <col min="13" max="13" width="13.28515625" style="512" bestFit="1" customWidth="1"/>
    <col min="14" max="15" width="15.28515625" style="512" bestFit="1" customWidth="1"/>
    <col min="16" max="16" width="20.140625" style="512" bestFit="1" customWidth="1"/>
    <col min="17" max="17" width="37.7109375" style="512" bestFit="1" customWidth="1"/>
    <col min="18" max="18" width="18.140625" style="512" bestFit="1" customWidth="1"/>
    <col min="19" max="19" width="48.140625" style="512" bestFit="1" customWidth="1"/>
    <col min="20" max="20" width="45.85546875" style="512" bestFit="1" customWidth="1"/>
    <col min="21" max="21" width="48.140625" style="512" bestFit="1" customWidth="1"/>
    <col min="22" max="22" width="44.42578125" style="512" bestFit="1" customWidth="1"/>
    <col min="23" max="16384" width="8.7109375" style="512"/>
  </cols>
  <sheetData>
    <row r="1" spans="1:22">
      <c r="A1" s="359" t="s">
        <v>108</v>
      </c>
      <c r="B1" s="281" t="str">
        <f>Info!C2</f>
        <v>სს თიბისი ბანკი</v>
      </c>
    </row>
    <row r="2" spans="1:22">
      <c r="A2" s="359" t="s">
        <v>109</v>
      </c>
      <c r="B2" s="362">
        <f>'1. key ratios'!B2</f>
        <v>45016</v>
      </c>
    </row>
    <row r="3" spans="1:22">
      <c r="A3" s="361" t="s">
        <v>689</v>
      </c>
      <c r="B3" s="460"/>
    </row>
    <row r="4" spans="1:22">
      <c r="A4" s="361"/>
      <c r="B4" s="460"/>
    </row>
    <row r="5" spans="1:22" ht="24" customHeight="1">
      <c r="A5" s="824" t="s">
        <v>716</v>
      </c>
      <c r="B5" s="824"/>
      <c r="C5" s="826" t="s">
        <v>908</v>
      </c>
      <c r="D5" s="826"/>
      <c r="E5" s="826"/>
      <c r="F5" s="826"/>
      <c r="G5" s="826"/>
      <c r="H5" s="826" t="s">
        <v>596</v>
      </c>
      <c r="I5" s="826"/>
      <c r="J5" s="826"/>
      <c r="K5" s="826"/>
      <c r="L5" s="826"/>
      <c r="M5" s="826" t="s">
        <v>907</v>
      </c>
      <c r="N5" s="826"/>
      <c r="O5" s="826"/>
      <c r="P5" s="826"/>
      <c r="Q5" s="826"/>
      <c r="R5" s="825" t="s">
        <v>715</v>
      </c>
      <c r="S5" s="825" t="s">
        <v>719</v>
      </c>
      <c r="T5" s="825" t="s">
        <v>718</v>
      </c>
      <c r="U5" s="825" t="s">
        <v>955</v>
      </c>
      <c r="V5" s="825" t="s">
        <v>956</v>
      </c>
    </row>
    <row r="6" spans="1:22" ht="36" customHeight="1">
      <c r="A6" s="824"/>
      <c r="B6" s="824"/>
      <c r="C6" s="521"/>
      <c r="D6" s="458" t="s">
        <v>892</v>
      </c>
      <c r="E6" s="458" t="s">
        <v>891</v>
      </c>
      <c r="F6" s="458" t="s">
        <v>890</v>
      </c>
      <c r="G6" s="458" t="s">
        <v>889</v>
      </c>
      <c r="H6" s="521"/>
      <c r="I6" s="458" t="s">
        <v>892</v>
      </c>
      <c r="J6" s="458" t="s">
        <v>891</v>
      </c>
      <c r="K6" s="458" t="s">
        <v>890</v>
      </c>
      <c r="L6" s="458" t="s">
        <v>889</v>
      </c>
      <c r="M6" s="521"/>
      <c r="N6" s="458" t="s">
        <v>892</v>
      </c>
      <c r="O6" s="458" t="s">
        <v>891</v>
      </c>
      <c r="P6" s="458" t="s">
        <v>890</v>
      </c>
      <c r="Q6" s="458" t="s">
        <v>889</v>
      </c>
      <c r="R6" s="825"/>
      <c r="S6" s="825"/>
      <c r="T6" s="825"/>
      <c r="U6" s="825"/>
      <c r="V6" s="825"/>
    </row>
    <row r="7" spans="1:22">
      <c r="A7" s="516">
        <v>1</v>
      </c>
      <c r="B7" s="520" t="s">
        <v>690</v>
      </c>
      <c r="C7" s="686">
        <v>78397628.312161952</v>
      </c>
      <c r="D7" s="686">
        <v>75225575.946941957</v>
      </c>
      <c r="E7" s="686">
        <v>2454742.17496</v>
      </c>
      <c r="F7" s="686">
        <v>717310.19026000006</v>
      </c>
      <c r="G7" s="686">
        <v>0</v>
      </c>
      <c r="H7" s="686">
        <v>79264727.347992018</v>
      </c>
      <c r="I7" s="686">
        <v>76031097.238776028</v>
      </c>
      <c r="J7" s="686">
        <v>2484642.2058279999</v>
      </c>
      <c r="K7" s="686">
        <v>748987.90338799998</v>
      </c>
      <c r="L7" s="686">
        <v>0</v>
      </c>
      <c r="M7" s="686">
        <v>1884167.4865000006</v>
      </c>
      <c r="N7" s="686">
        <v>1090375.0817000004</v>
      </c>
      <c r="O7" s="686">
        <v>334442.53710000002</v>
      </c>
      <c r="P7" s="686">
        <v>459349.8677</v>
      </c>
      <c r="Q7" s="686">
        <v>0</v>
      </c>
      <c r="R7" s="686">
        <v>3031</v>
      </c>
      <c r="S7" s="687">
        <v>0.13959728935680396</v>
      </c>
      <c r="T7" s="687">
        <v>0.1892473478343682</v>
      </c>
      <c r="U7" s="687">
        <v>0.13491844572485626</v>
      </c>
      <c r="V7" s="686">
        <v>36.972411171587211</v>
      </c>
    </row>
    <row r="8" spans="1:22">
      <c r="A8" s="516">
        <v>2</v>
      </c>
      <c r="B8" s="519" t="s">
        <v>691</v>
      </c>
      <c r="C8" s="686">
        <v>2560103951.363904</v>
      </c>
      <c r="D8" s="686">
        <v>2252810367.8692741</v>
      </c>
      <c r="E8" s="686">
        <v>237908878.76739597</v>
      </c>
      <c r="F8" s="686">
        <v>69384704.727233976</v>
      </c>
      <c r="G8" s="686">
        <v>0</v>
      </c>
      <c r="H8" s="686">
        <v>2574853526.5578823</v>
      </c>
      <c r="I8" s="686">
        <v>2264316445.5504308</v>
      </c>
      <c r="J8" s="686">
        <v>239424472.55286098</v>
      </c>
      <c r="K8" s="686">
        <v>71112608.454590976</v>
      </c>
      <c r="L8" s="686">
        <v>0</v>
      </c>
      <c r="M8" s="686">
        <v>150346331.92409995</v>
      </c>
      <c r="N8" s="686">
        <v>42679300.768699966</v>
      </c>
      <c r="O8" s="686">
        <v>55106778.859900013</v>
      </c>
      <c r="P8" s="686">
        <v>52560252.29549998</v>
      </c>
      <c r="Q8" s="686">
        <v>0</v>
      </c>
      <c r="R8" s="686">
        <v>369625</v>
      </c>
      <c r="S8" s="687">
        <v>0.11210786537047167</v>
      </c>
      <c r="T8" s="687">
        <v>0.13758906320719913</v>
      </c>
      <c r="U8" s="687">
        <v>0.14442492295415438</v>
      </c>
      <c r="V8" s="686">
        <v>49.469885779770003</v>
      </c>
    </row>
    <row r="9" spans="1:22">
      <c r="A9" s="516">
        <v>3</v>
      </c>
      <c r="B9" s="519" t="s">
        <v>692</v>
      </c>
      <c r="C9" s="686">
        <v>0</v>
      </c>
      <c r="D9" s="686">
        <v>0</v>
      </c>
      <c r="E9" s="686">
        <v>0</v>
      </c>
      <c r="F9" s="686">
        <v>0</v>
      </c>
      <c r="G9" s="686">
        <v>0</v>
      </c>
      <c r="H9" s="686">
        <v>0</v>
      </c>
      <c r="I9" s="686">
        <v>0</v>
      </c>
      <c r="J9" s="686">
        <v>0</v>
      </c>
      <c r="K9" s="686">
        <v>0</v>
      </c>
      <c r="L9" s="686">
        <v>0</v>
      </c>
      <c r="M9" s="686">
        <v>0</v>
      </c>
      <c r="N9" s="686">
        <v>0</v>
      </c>
      <c r="O9" s="686">
        <v>0</v>
      </c>
      <c r="P9" s="686">
        <v>0</v>
      </c>
      <c r="Q9" s="686">
        <v>0</v>
      </c>
      <c r="R9" s="686">
        <v>0</v>
      </c>
      <c r="S9" s="687">
        <v>0</v>
      </c>
      <c r="T9" s="687">
        <v>0</v>
      </c>
      <c r="U9" s="687">
        <v>0</v>
      </c>
      <c r="V9" s="686">
        <v>0</v>
      </c>
    </row>
    <row r="10" spans="1:22">
      <c r="A10" s="516">
        <v>4</v>
      </c>
      <c r="B10" s="519" t="s">
        <v>693</v>
      </c>
      <c r="C10" s="686">
        <v>87723779.100000039</v>
      </c>
      <c r="D10" s="686">
        <v>82166816.160000026</v>
      </c>
      <c r="E10" s="686">
        <v>3828152.7100000009</v>
      </c>
      <c r="F10" s="686">
        <v>1728810.2299999997</v>
      </c>
      <c r="G10" s="686">
        <v>0</v>
      </c>
      <c r="H10" s="686">
        <v>85742485.291386992</v>
      </c>
      <c r="I10" s="686">
        <v>80132896.570159987</v>
      </c>
      <c r="J10" s="686">
        <v>3822214.7396719996</v>
      </c>
      <c r="K10" s="686">
        <v>1787373.9815550002</v>
      </c>
      <c r="L10" s="686">
        <v>0</v>
      </c>
      <c r="M10" s="686">
        <v>5707923.2945999987</v>
      </c>
      <c r="N10" s="686">
        <v>2851651.4748999993</v>
      </c>
      <c r="O10" s="686">
        <v>1264416.5568000001</v>
      </c>
      <c r="P10" s="686">
        <v>1591855.2628999997</v>
      </c>
      <c r="Q10" s="686">
        <v>0</v>
      </c>
      <c r="R10" s="686">
        <v>103456</v>
      </c>
      <c r="S10" s="687">
        <v>7.654336321837045E-2</v>
      </c>
      <c r="T10" s="687">
        <v>0.23088728069799661</v>
      </c>
      <c r="U10" s="687">
        <v>7.6538067329010015E-2</v>
      </c>
      <c r="V10" s="686">
        <v>13.10565129537898</v>
      </c>
    </row>
    <row r="11" spans="1:22">
      <c r="A11" s="516">
        <v>5</v>
      </c>
      <c r="B11" s="519" t="s">
        <v>694</v>
      </c>
      <c r="C11" s="686">
        <v>37058878.854850002</v>
      </c>
      <c r="D11" s="686">
        <v>32267266.804410003</v>
      </c>
      <c r="E11" s="686">
        <v>3990695.500440002</v>
      </c>
      <c r="F11" s="686">
        <v>800916.54999999993</v>
      </c>
      <c r="G11" s="686">
        <v>0</v>
      </c>
      <c r="H11" s="686">
        <v>37728487.793541014</v>
      </c>
      <c r="I11" s="686">
        <v>32783124.488775007</v>
      </c>
      <c r="J11" s="686">
        <v>4076748.7464659996</v>
      </c>
      <c r="K11" s="686">
        <v>868614.55830000003</v>
      </c>
      <c r="L11" s="686">
        <v>0</v>
      </c>
      <c r="M11" s="686">
        <v>1989092.8071000006</v>
      </c>
      <c r="N11" s="686">
        <v>582618.47930000036</v>
      </c>
      <c r="O11" s="686">
        <v>787023.21310000005</v>
      </c>
      <c r="P11" s="686">
        <v>619451.11470000003</v>
      </c>
      <c r="Q11" s="686">
        <v>0</v>
      </c>
      <c r="R11" s="686">
        <v>26600</v>
      </c>
      <c r="S11" s="687">
        <v>0.1973234687455433</v>
      </c>
      <c r="T11" s="687">
        <v>0.22119395778294079</v>
      </c>
      <c r="U11" s="687">
        <v>0.19003847417549832</v>
      </c>
      <c r="V11" s="686">
        <v>235.58015991569286</v>
      </c>
    </row>
    <row r="12" spans="1:22">
      <c r="A12" s="516">
        <v>6</v>
      </c>
      <c r="B12" s="519" t="s">
        <v>695</v>
      </c>
      <c r="C12" s="686">
        <v>130623965.91000001</v>
      </c>
      <c r="D12" s="686">
        <v>100553462.74000001</v>
      </c>
      <c r="E12" s="686">
        <v>24099779.829999998</v>
      </c>
      <c r="F12" s="686">
        <v>5970723.3400000008</v>
      </c>
      <c r="G12" s="686">
        <v>0</v>
      </c>
      <c r="H12" s="686">
        <v>133895509.19930002</v>
      </c>
      <c r="I12" s="686">
        <v>102504446.89350002</v>
      </c>
      <c r="J12" s="686">
        <v>24684511.491500013</v>
      </c>
      <c r="K12" s="686">
        <v>6706550.8142999997</v>
      </c>
      <c r="L12" s="686">
        <v>0</v>
      </c>
      <c r="M12" s="686">
        <v>17571570.507299997</v>
      </c>
      <c r="N12" s="686">
        <v>4820229.6024999991</v>
      </c>
      <c r="O12" s="686">
        <v>6950008.9907999989</v>
      </c>
      <c r="P12" s="686">
        <v>5801331.9139999999</v>
      </c>
      <c r="Q12" s="686">
        <v>0</v>
      </c>
      <c r="R12" s="686">
        <v>109460</v>
      </c>
      <c r="S12" s="687">
        <v>0.33875141245454055</v>
      </c>
      <c r="T12" s="687">
        <v>0.33875141245454032</v>
      </c>
      <c r="U12" s="687">
        <v>0.34146412274705951</v>
      </c>
      <c r="V12" s="686">
        <v>390.22492267418858</v>
      </c>
    </row>
    <row r="13" spans="1:22">
      <c r="A13" s="516">
        <v>7</v>
      </c>
      <c r="B13" s="519" t="s">
        <v>696</v>
      </c>
      <c r="C13" s="686">
        <v>4504487660.3401146</v>
      </c>
      <c r="D13" s="686">
        <v>3996237570.2102046</v>
      </c>
      <c r="E13" s="686">
        <v>449412279.06170017</v>
      </c>
      <c r="F13" s="686">
        <v>58754682.177350014</v>
      </c>
      <c r="G13" s="686">
        <v>83128.89086</v>
      </c>
      <c r="H13" s="686">
        <v>4610043333.8154268</v>
      </c>
      <c r="I13" s="686">
        <v>4087651199.0803285</v>
      </c>
      <c r="J13" s="686">
        <v>461514026.80534285</v>
      </c>
      <c r="K13" s="686">
        <v>60863928.824567035</v>
      </c>
      <c r="L13" s="686">
        <v>14179.105188</v>
      </c>
      <c r="M13" s="686">
        <v>34023989.362399995</v>
      </c>
      <c r="N13" s="686">
        <v>2901151.6041000006</v>
      </c>
      <c r="O13" s="686">
        <v>10871268.259899996</v>
      </c>
      <c r="P13" s="686">
        <v>20331921.426999994</v>
      </c>
      <c r="Q13" s="686">
        <v>-80351.928599999999</v>
      </c>
      <c r="R13" s="686">
        <v>46932</v>
      </c>
      <c r="S13" s="687">
        <v>9.8796744706064754E-2</v>
      </c>
      <c r="T13" s="687">
        <v>0.12192990571698933</v>
      </c>
      <c r="U13" s="687">
        <v>9.2151031972862438E-2</v>
      </c>
      <c r="V13" s="686">
        <v>131.56480291254491</v>
      </c>
    </row>
    <row r="14" spans="1:22">
      <c r="A14" s="514">
        <v>7.1</v>
      </c>
      <c r="B14" s="513" t="s">
        <v>697</v>
      </c>
      <c r="C14" s="686">
        <v>3483788936.983727</v>
      </c>
      <c r="D14" s="686">
        <v>3066397481.8502007</v>
      </c>
      <c r="E14" s="686">
        <v>366466070.86693418</v>
      </c>
      <c r="F14" s="686">
        <v>50859381.353648014</v>
      </c>
      <c r="G14" s="686">
        <v>66002.912943999996</v>
      </c>
      <c r="H14" s="686">
        <v>3567268712.931108</v>
      </c>
      <c r="I14" s="686">
        <v>3137880769.6545029</v>
      </c>
      <c r="J14" s="686">
        <v>376425542.53161681</v>
      </c>
      <c r="K14" s="686">
        <v>52948875.023155034</v>
      </c>
      <c r="L14" s="686">
        <v>13525.721833</v>
      </c>
      <c r="M14" s="686">
        <v>29424189.11669999</v>
      </c>
      <c r="N14" s="686">
        <v>2372806.5835000006</v>
      </c>
      <c r="O14" s="686">
        <v>9035882.7696999945</v>
      </c>
      <c r="P14" s="686">
        <v>18079642.272499993</v>
      </c>
      <c r="Q14" s="686">
        <v>-64142.508999999998</v>
      </c>
      <c r="R14" s="686">
        <v>33473</v>
      </c>
      <c r="S14" s="687">
        <v>0.10012503487439654</v>
      </c>
      <c r="T14" s="687">
        <v>0.12375695621749298</v>
      </c>
      <c r="U14" s="687">
        <v>9.1236657776728375E-2</v>
      </c>
      <c r="V14" s="686">
        <v>131.97902709145683</v>
      </c>
    </row>
    <row r="15" spans="1:22" ht="25.5">
      <c r="A15" s="514">
        <v>7.2</v>
      </c>
      <c r="B15" s="513" t="s">
        <v>698</v>
      </c>
      <c r="C15" s="686">
        <v>621020569.85674179</v>
      </c>
      <c r="D15" s="686">
        <v>571515551.90800178</v>
      </c>
      <c r="E15" s="686">
        <v>44060915.800199993</v>
      </c>
      <c r="F15" s="686">
        <v>5444102.1485400004</v>
      </c>
      <c r="G15" s="686">
        <v>0</v>
      </c>
      <c r="H15" s="686">
        <v>633717733.12962878</v>
      </c>
      <c r="I15" s="686">
        <v>583177593.32572281</v>
      </c>
      <c r="J15" s="686">
        <v>45111182.788850993</v>
      </c>
      <c r="K15" s="686">
        <v>5428957.0150549999</v>
      </c>
      <c r="L15" s="686">
        <v>0</v>
      </c>
      <c r="M15" s="686">
        <v>2689523.2667000005</v>
      </c>
      <c r="N15" s="686">
        <v>336579.41720000003</v>
      </c>
      <c r="O15" s="686">
        <v>1113804.7076000003</v>
      </c>
      <c r="P15" s="686">
        <v>1239139.1418999999</v>
      </c>
      <c r="Q15" s="686">
        <v>0</v>
      </c>
      <c r="R15" s="686">
        <v>5180</v>
      </c>
      <c r="S15" s="687">
        <v>8.8347071607197E-2</v>
      </c>
      <c r="T15" s="687">
        <v>0.10848594236273228</v>
      </c>
      <c r="U15" s="687">
        <v>9.3880559140222891E-2</v>
      </c>
      <c r="V15" s="686">
        <v>129.69995962432654</v>
      </c>
    </row>
    <row r="16" spans="1:22">
      <c r="A16" s="514">
        <v>7.3</v>
      </c>
      <c r="B16" s="513" t="s">
        <v>699</v>
      </c>
      <c r="C16" s="686">
        <v>399678153.49964613</v>
      </c>
      <c r="D16" s="686">
        <v>358324536.45200211</v>
      </c>
      <c r="E16" s="686">
        <v>38885292.394566</v>
      </c>
      <c r="F16" s="686">
        <v>2451198.6751620006</v>
      </c>
      <c r="G16" s="686">
        <v>17125.977916</v>
      </c>
      <c r="H16" s="686">
        <v>409056887.75468999</v>
      </c>
      <c r="I16" s="686">
        <v>366592836.10010296</v>
      </c>
      <c r="J16" s="686">
        <v>39977301.484875001</v>
      </c>
      <c r="K16" s="686">
        <v>2486096.7863570005</v>
      </c>
      <c r="L16" s="686">
        <v>653.38335500000005</v>
      </c>
      <c r="M16" s="686">
        <v>1910276.9789999996</v>
      </c>
      <c r="N16" s="686">
        <v>191765.60339999996</v>
      </c>
      <c r="O16" s="686">
        <v>721580.7825999998</v>
      </c>
      <c r="P16" s="686">
        <v>1013140.0125999998</v>
      </c>
      <c r="Q16" s="686">
        <v>-16209.419599999999</v>
      </c>
      <c r="R16" s="686">
        <v>8279</v>
      </c>
      <c r="S16" s="687">
        <v>0.10808459196833384</v>
      </c>
      <c r="T16" s="687">
        <v>0.1328580501551539</v>
      </c>
      <c r="U16" s="687">
        <v>9.7433819493799076E-2</v>
      </c>
      <c r="V16" s="686">
        <v>130.87512132358927</v>
      </c>
    </row>
    <row r="17" spans="1:22">
      <c r="A17" s="516">
        <v>8</v>
      </c>
      <c r="B17" s="519" t="s">
        <v>700</v>
      </c>
      <c r="C17" s="686">
        <v>82877670.735375971</v>
      </c>
      <c r="D17" s="686">
        <v>81105236.881347984</v>
      </c>
      <c r="E17" s="686">
        <v>612375.49318800005</v>
      </c>
      <c r="F17" s="686">
        <v>1160058.36084</v>
      </c>
      <c r="G17" s="686">
        <v>0</v>
      </c>
      <c r="H17" s="686">
        <v>83691784.75900197</v>
      </c>
      <c r="I17" s="686">
        <v>81833638.106769964</v>
      </c>
      <c r="J17" s="686">
        <v>620166.37806499994</v>
      </c>
      <c r="K17" s="686">
        <v>1237980.2741669994</v>
      </c>
      <c r="L17" s="686">
        <v>0</v>
      </c>
      <c r="M17" s="686">
        <v>556304.93709999975</v>
      </c>
      <c r="N17" s="686">
        <v>64066.125099999997</v>
      </c>
      <c r="O17" s="686">
        <v>38579.102700000003</v>
      </c>
      <c r="P17" s="686">
        <v>453659.70929999975</v>
      </c>
      <c r="Q17" s="686">
        <v>0</v>
      </c>
      <c r="R17" s="686">
        <v>61381</v>
      </c>
      <c r="S17" s="687">
        <v>0.15011741775635512</v>
      </c>
      <c r="T17" s="687">
        <v>0.16176413332963407</v>
      </c>
      <c r="U17" s="687">
        <v>0.16969772064846045</v>
      </c>
      <c r="V17" s="686">
        <v>1.3363785734502365</v>
      </c>
    </row>
    <row r="18" spans="1:22">
      <c r="A18" s="518">
        <v>9</v>
      </c>
      <c r="B18" s="517" t="s">
        <v>701</v>
      </c>
      <c r="C18" s="686">
        <v>0</v>
      </c>
      <c r="D18" s="686">
        <v>0</v>
      </c>
      <c r="E18" s="686">
        <v>0</v>
      </c>
      <c r="F18" s="686">
        <v>0</v>
      </c>
      <c r="G18" s="686">
        <v>0</v>
      </c>
      <c r="H18" s="686">
        <v>0</v>
      </c>
      <c r="I18" s="686">
        <v>0</v>
      </c>
      <c r="J18" s="686">
        <v>0</v>
      </c>
      <c r="K18" s="686">
        <v>0</v>
      </c>
      <c r="L18" s="686">
        <v>0</v>
      </c>
      <c r="M18" s="686">
        <v>0</v>
      </c>
      <c r="N18" s="686">
        <v>0</v>
      </c>
      <c r="O18" s="686">
        <v>0</v>
      </c>
      <c r="P18" s="686">
        <v>0</v>
      </c>
      <c r="Q18" s="686">
        <v>0</v>
      </c>
      <c r="R18" s="686">
        <v>0</v>
      </c>
      <c r="S18" s="687">
        <v>0</v>
      </c>
      <c r="T18" s="687">
        <v>0</v>
      </c>
      <c r="U18" s="687">
        <v>0</v>
      </c>
      <c r="V18" s="686">
        <v>0</v>
      </c>
    </row>
    <row r="19" spans="1:22">
      <c r="A19" s="516">
        <v>10</v>
      </c>
      <c r="B19" s="515" t="s">
        <v>717</v>
      </c>
      <c r="C19" s="686">
        <v>7481273534.6164064</v>
      </c>
      <c r="D19" s="686">
        <v>6620366296.6121788</v>
      </c>
      <c r="E19" s="686">
        <v>722306903.53768408</v>
      </c>
      <c r="F19" s="686">
        <v>138517205.57568398</v>
      </c>
      <c r="G19" s="686">
        <v>83128.89086</v>
      </c>
      <c r="H19" s="686">
        <v>7605219854.7645311</v>
      </c>
      <c r="I19" s="686">
        <v>6725252847.9287395</v>
      </c>
      <c r="J19" s="686">
        <v>736626782.91973484</v>
      </c>
      <c r="K19" s="686">
        <v>143326044.81086802</v>
      </c>
      <c r="L19" s="686">
        <v>14179.105188</v>
      </c>
      <c r="M19" s="686">
        <v>212079380.3190999</v>
      </c>
      <c r="N19" s="686">
        <v>54989393.136299968</v>
      </c>
      <c r="O19" s="686">
        <v>75352517.520300001</v>
      </c>
      <c r="P19" s="686">
        <v>81817821.591099963</v>
      </c>
      <c r="Q19" s="686">
        <v>-80351.928599999999</v>
      </c>
      <c r="R19" s="686">
        <v>720485</v>
      </c>
      <c r="S19" s="687">
        <v>0.10993740063812726</v>
      </c>
      <c r="T19" s="687">
        <v>0.13909589343907791</v>
      </c>
      <c r="U19" s="687">
        <v>0.11600132725177818</v>
      </c>
      <c r="V19" s="686">
        <v>104.6714032067044</v>
      </c>
    </row>
    <row r="20" spans="1:22" ht="25.5">
      <c r="A20" s="514">
        <v>10.1</v>
      </c>
      <c r="B20" s="513" t="s">
        <v>720</v>
      </c>
      <c r="C20" s="686"/>
      <c r="D20" s="686"/>
      <c r="E20" s="686"/>
      <c r="F20" s="686"/>
      <c r="G20" s="686"/>
      <c r="H20" s="686"/>
      <c r="I20" s="686"/>
      <c r="J20" s="686"/>
      <c r="K20" s="686"/>
      <c r="L20" s="686"/>
      <c r="M20" s="686"/>
      <c r="N20" s="686"/>
      <c r="O20" s="686"/>
      <c r="P20" s="686"/>
      <c r="Q20" s="686"/>
      <c r="R20" s="686"/>
      <c r="S20" s="703"/>
      <c r="T20" s="703"/>
      <c r="U20" s="703"/>
      <c r="V20" s="703"/>
    </row>
    <row r="36" spans="3:21">
      <c r="C36" s="704"/>
      <c r="D36" s="704"/>
      <c r="E36" s="704"/>
      <c r="F36" s="704"/>
      <c r="G36" s="704"/>
      <c r="H36" s="704"/>
      <c r="I36" s="704"/>
      <c r="J36" s="704"/>
      <c r="K36" s="704"/>
      <c r="L36" s="704"/>
      <c r="M36" s="704"/>
      <c r="N36" s="704"/>
      <c r="O36" s="704"/>
      <c r="P36" s="704"/>
      <c r="Q36" s="704"/>
      <c r="R36" s="704"/>
      <c r="S36" s="704"/>
      <c r="T36" s="704"/>
      <c r="U36" s="704"/>
    </row>
    <row r="37" spans="3:21">
      <c r="C37" s="704"/>
      <c r="D37" s="704"/>
      <c r="E37" s="704"/>
      <c r="F37" s="704"/>
      <c r="G37" s="704"/>
      <c r="H37" s="704"/>
      <c r="I37" s="704"/>
      <c r="J37" s="704"/>
      <c r="K37" s="704"/>
      <c r="L37" s="704"/>
      <c r="M37" s="704"/>
      <c r="N37" s="704"/>
      <c r="O37" s="704"/>
      <c r="P37" s="704"/>
      <c r="Q37" s="704"/>
      <c r="R37" s="704"/>
      <c r="S37" s="704"/>
      <c r="T37" s="704"/>
      <c r="U37" s="704"/>
    </row>
    <row r="38" spans="3:21">
      <c r="C38" s="704"/>
      <c r="D38" s="704"/>
      <c r="E38" s="704"/>
      <c r="F38" s="704"/>
      <c r="G38" s="704"/>
      <c r="H38" s="704"/>
      <c r="I38" s="704"/>
      <c r="J38" s="704"/>
      <c r="K38" s="704"/>
      <c r="L38" s="704"/>
      <c r="M38" s="704"/>
      <c r="N38" s="704"/>
      <c r="O38" s="704"/>
      <c r="P38" s="704"/>
      <c r="Q38" s="704"/>
      <c r="R38" s="704"/>
      <c r="S38" s="704"/>
      <c r="T38" s="704"/>
      <c r="U38" s="704"/>
    </row>
    <row r="39" spans="3:21">
      <c r="C39" s="704"/>
      <c r="D39" s="704"/>
      <c r="E39" s="704"/>
      <c r="F39" s="704"/>
      <c r="G39" s="704"/>
      <c r="H39" s="704"/>
      <c r="I39" s="704"/>
      <c r="J39" s="704"/>
      <c r="K39" s="704"/>
      <c r="L39" s="704"/>
      <c r="M39" s="704"/>
      <c r="N39" s="704"/>
      <c r="O39" s="704"/>
      <c r="P39" s="704"/>
      <c r="Q39" s="704"/>
      <c r="R39" s="704"/>
      <c r="S39" s="704"/>
      <c r="T39" s="704"/>
      <c r="U39" s="704"/>
    </row>
    <row r="40" spans="3:21">
      <c r="C40" s="704"/>
      <c r="D40" s="704"/>
      <c r="E40" s="704"/>
      <c r="F40" s="704"/>
      <c r="G40" s="704"/>
      <c r="H40" s="704"/>
      <c r="I40" s="704"/>
      <c r="J40" s="704"/>
      <c r="K40" s="704"/>
      <c r="L40" s="704"/>
      <c r="M40" s="704"/>
      <c r="N40" s="704"/>
      <c r="O40" s="704"/>
      <c r="P40" s="704"/>
      <c r="Q40" s="704"/>
      <c r="R40" s="704"/>
      <c r="S40" s="704"/>
      <c r="T40" s="704"/>
      <c r="U40" s="704"/>
    </row>
    <row r="41" spans="3:21">
      <c r="C41" s="704"/>
      <c r="D41" s="704"/>
      <c r="E41" s="704"/>
      <c r="F41" s="704"/>
      <c r="G41" s="704"/>
      <c r="H41" s="704"/>
      <c r="I41" s="704"/>
      <c r="J41" s="704"/>
      <c r="K41" s="704"/>
      <c r="L41" s="704"/>
      <c r="M41" s="704"/>
      <c r="N41" s="704"/>
      <c r="O41" s="704"/>
      <c r="P41" s="704"/>
      <c r="Q41" s="704"/>
      <c r="R41" s="704"/>
      <c r="S41" s="704"/>
      <c r="T41" s="704"/>
      <c r="U41" s="704"/>
    </row>
    <row r="42" spans="3:21">
      <c r="C42" s="704"/>
      <c r="D42" s="704"/>
      <c r="E42" s="704"/>
      <c r="F42" s="704"/>
      <c r="G42" s="704"/>
      <c r="H42" s="704"/>
      <c r="I42" s="704"/>
      <c r="J42" s="704"/>
      <c r="K42" s="704"/>
      <c r="L42" s="704"/>
      <c r="M42" s="704"/>
      <c r="N42" s="704"/>
      <c r="O42" s="704"/>
      <c r="P42" s="704"/>
      <c r="Q42" s="704"/>
      <c r="R42" s="704"/>
      <c r="S42" s="704"/>
      <c r="T42" s="704"/>
      <c r="U42" s="704"/>
    </row>
    <row r="43" spans="3:21">
      <c r="C43" s="704"/>
      <c r="D43" s="704"/>
      <c r="E43" s="704"/>
      <c r="F43" s="704"/>
      <c r="G43" s="704"/>
      <c r="H43" s="704"/>
      <c r="I43" s="704"/>
      <c r="J43" s="704"/>
      <c r="K43" s="704"/>
      <c r="L43" s="704"/>
      <c r="M43" s="704"/>
      <c r="N43" s="704"/>
      <c r="O43" s="704"/>
      <c r="P43" s="704"/>
      <c r="Q43" s="704"/>
      <c r="R43" s="704"/>
      <c r="S43" s="704"/>
      <c r="T43" s="704"/>
      <c r="U43" s="704"/>
    </row>
    <row r="44" spans="3:21">
      <c r="C44" s="704"/>
      <c r="D44" s="704"/>
      <c r="E44" s="704"/>
      <c r="F44" s="704"/>
      <c r="G44" s="704"/>
      <c r="H44" s="704"/>
      <c r="I44" s="704"/>
      <c r="J44" s="704"/>
      <c r="K44" s="704"/>
      <c r="L44" s="704"/>
      <c r="M44" s="704"/>
      <c r="N44" s="704"/>
      <c r="O44" s="704"/>
      <c r="P44" s="704"/>
      <c r="Q44" s="704"/>
      <c r="R44" s="704"/>
      <c r="S44" s="704"/>
      <c r="T44" s="704"/>
      <c r="U44" s="704"/>
    </row>
    <row r="45" spans="3:21">
      <c r="C45" s="704"/>
      <c r="D45" s="704"/>
      <c r="E45" s="704"/>
      <c r="F45" s="704"/>
      <c r="G45" s="704"/>
      <c r="H45" s="704"/>
      <c r="I45" s="704"/>
      <c r="J45" s="704"/>
      <c r="K45" s="704"/>
      <c r="L45" s="704"/>
      <c r="M45" s="704"/>
      <c r="N45" s="704"/>
      <c r="O45" s="704"/>
      <c r="P45" s="704"/>
      <c r="Q45" s="704"/>
      <c r="R45" s="704"/>
      <c r="S45" s="704"/>
      <c r="T45" s="704"/>
      <c r="U45" s="704"/>
    </row>
    <row r="46" spans="3:21">
      <c r="C46" s="704"/>
      <c r="D46" s="704"/>
      <c r="E46" s="704"/>
      <c r="F46" s="704"/>
      <c r="G46" s="704"/>
      <c r="H46" s="704"/>
      <c r="I46" s="704"/>
      <c r="J46" s="704"/>
      <c r="K46" s="704"/>
      <c r="L46" s="704"/>
      <c r="M46" s="704"/>
      <c r="N46" s="704"/>
      <c r="O46" s="704"/>
      <c r="P46" s="704"/>
      <c r="Q46" s="704"/>
      <c r="R46" s="704"/>
      <c r="S46" s="704"/>
      <c r="T46" s="704"/>
      <c r="U46" s="704"/>
    </row>
    <row r="47" spans="3:21">
      <c r="C47" s="704"/>
      <c r="D47" s="704"/>
      <c r="E47" s="704"/>
      <c r="F47" s="704"/>
      <c r="G47" s="704"/>
      <c r="H47" s="704"/>
      <c r="I47" s="704"/>
      <c r="J47" s="704"/>
      <c r="K47" s="704"/>
      <c r="L47" s="704"/>
      <c r="M47" s="704"/>
      <c r="N47" s="704"/>
      <c r="O47" s="704"/>
      <c r="P47" s="704"/>
      <c r="Q47" s="704"/>
      <c r="R47" s="704"/>
      <c r="S47" s="704"/>
      <c r="T47" s="704"/>
      <c r="U47" s="704"/>
    </row>
    <row r="48" spans="3:21">
      <c r="C48" s="704"/>
      <c r="D48" s="704"/>
      <c r="E48" s="704"/>
      <c r="F48" s="704"/>
      <c r="G48" s="704"/>
      <c r="H48" s="704"/>
      <c r="I48" s="704"/>
      <c r="J48" s="704"/>
      <c r="K48" s="704"/>
      <c r="L48" s="704"/>
      <c r="M48" s="704"/>
      <c r="N48" s="704"/>
      <c r="O48" s="704"/>
      <c r="P48" s="704"/>
      <c r="Q48" s="704"/>
      <c r="R48" s="704"/>
      <c r="S48" s="704"/>
      <c r="T48" s="704"/>
      <c r="U48" s="704"/>
    </row>
    <row r="49" spans="3:21">
      <c r="C49" s="704"/>
      <c r="D49" s="704"/>
      <c r="E49" s="704"/>
      <c r="F49" s="704"/>
      <c r="G49" s="704"/>
      <c r="H49" s="704"/>
      <c r="I49" s="704"/>
      <c r="J49" s="704"/>
      <c r="K49" s="704"/>
      <c r="L49" s="704"/>
      <c r="M49" s="704"/>
      <c r="N49" s="704"/>
      <c r="O49" s="704"/>
      <c r="P49" s="704"/>
      <c r="Q49" s="704"/>
      <c r="R49" s="704"/>
      <c r="S49" s="704"/>
      <c r="T49" s="704"/>
      <c r="U49" s="704"/>
    </row>
    <row r="50" spans="3:21">
      <c r="C50" s="704"/>
      <c r="D50" s="704"/>
      <c r="E50" s="704"/>
      <c r="F50" s="704"/>
      <c r="G50" s="704"/>
      <c r="H50" s="704"/>
      <c r="I50" s="704"/>
      <c r="J50" s="704"/>
      <c r="K50" s="704"/>
      <c r="L50" s="704"/>
      <c r="M50" s="704"/>
      <c r="N50" s="704"/>
      <c r="O50" s="704"/>
      <c r="P50" s="704"/>
      <c r="Q50" s="704"/>
      <c r="R50" s="704"/>
      <c r="S50" s="704"/>
      <c r="T50" s="704"/>
      <c r="U50" s="704"/>
    </row>
    <row r="51" spans="3:21">
      <c r="C51" s="704"/>
      <c r="D51" s="704"/>
      <c r="E51" s="704"/>
      <c r="F51" s="704"/>
      <c r="G51" s="704"/>
      <c r="H51" s="704"/>
      <c r="I51" s="704"/>
      <c r="J51" s="704"/>
      <c r="K51" s="704"/>
      <c r="L51" s="704"/>
      <c r="M51" s="704"/>
      <c r="N51" s="704"/>
      <c r="O51" s="704"/>
      <c r="P51" s="704"/>
      <c r="Q51" s="704"/>
      <c r="R51" s="704"/>
      <c r="S51" s="704"/>
      <c r="T51" s="704"/>
      <c r="U51" s="704"/>
    </row>
    <row r="52" spans="3:21">
      <c r="C52" s="704"/>
      <c r="D52" s="704"/>
      <c r="E52" s="704"/>
      <c r="F52" s="704"/>
      <c r="G52" s="704"/>
      <c r="H52" s="704"/>
      <c r="I52" s="704"/>
      <c r="J52" s="704"/>
      <c r="K52" s="704"/>
      <c r="L52" s="704"/>
      <c r="M52" s="704"/>
      <c r="N52" s="704"/>
      <c r="O52" s="704"/>
      <c r="P52" s="704"/>
      <c r="Q52" s="704"/>
      <c r="R52" s="704"/>
      <c r="S52" s="704"/>
      <c r="T52" s="704"/>
      <c r="U52" s="704"/>
    </row>
    <row r="53" spans="3:21">
      <c r="C53" s="704"/>
      <c r="D53" s="704"/>
      <c r="E53" s="704"/>
      <c r="F53" s="704"/>
      <c r="G53" s="704"/>
      <c r="H53" s="704"/>
      <c r="I53" s="704"/>
      <c r="J53" s="704"/>
      <c r="K53" s="704"/>
      <c r="L53" s="704"/>
      <c r="M53" s="704"/>
      <c r="N53" s="704"/>
      <c r="O53" s="704"/>
      <c r="P53" s="704"/>
      <c r="Q53" s="704"/>
      <c r="R53" s="704"/>
      <c r="S53" s="704"/>
      <c r="T53" s="704"/>
      <c r="U53" s="704"/>
    </row>
    <row r="54" spans="3:21">
      <c r="C54" s="704"/>
      <c r="D54" s="704"/>
      <c r="E54" s="704"/>
      <c r="F54" s="704"/>
      <c r="G54" s="704"/>
      <c r="H54" s="704"/>
      <c r="I54" s="704"/>
      <c r="J54" s="704"/>
      <c r="K54" s="704"/>
      <c r="L54" s="704"/>
      <c r="M54" s="704"/>
      <c r="N54" s="704"/>
      <c r="O54" s="704"/>
      <c r="P54" s="704"/>
      <c r="Q54" s="704"/>
      <c r="R54" s="704"/>
      <c r="S54" s="704"/>
      <c r="T54" s="704"/>
      <c r="U54" s="704"/>
    </row>
    <row r="55" spans="3:21">
      <c r="C55" s="704"/>
      <c r="D55" s="704"/>
      <c r="E55" s="704"/>
      <c r="F55" s="704"/>
      <c r="G55" s="704"/>
      <c r="H55" s="704"/>
      <c r="I55" s="704"/>
      <c r="J55" s="704"/>
      <c r="K55" s="704"/>
      <c r="L55" s="704"/>
      <c r="M55" s="704"/>
      <c r="N55" s="704"/>
      <c r="O55" s="704"/>
      <c r="P55" s="704"/>
      <c r="Q55" s="704"/>
      <c r="R55" s="704"/>
      <c r="S55" s="704"/>
      <c r="T55" s="704"/>
      <c r="U55" s="704"/>
    </row>
    <row r="56" spans="3:21">
      <c r="C56" s="704"/>
      <c r="D56" s="704"/>
      <c r="E56" s="704"/>
      <c r="F56" s="704"/>
      <c r="G56" s="704"/>
      <c r="H56" s="704"/>
      <c r="I56" s="704"/>
      <c r="J56" s="704"/>
      <c r="K56" s="704"/>
      <c r="L56" s="704"/>
      <c r="M56" s="704"/>
      <c r="N56" s="704"/>
      <c r="O56" s="704"/>
      <c r="P56" s="704"/>
      <c r="Q56" s="704"/>
      <c r="R56" s="704"/>
      <c r="S56" s="704"/>
      <c r="T56" s="704"/>
      <c r="U56" s="704"/>
    </row>
    <row r="57" spans="3:21">
      <c r="C57" s="704"/>
      <c r="D57" s="704"/>
      <c r="E57" s="704"/>
      <c r="F57" s="704"/>
      <c r="G57" s="704"/>
      <c r="H57" s="704"/>
      <c r="I57" s="704"/>
      <c r="J57" s="704"/>
      <c r="K57" s="704"/>
      <c r="L57" s="704"/>
      <c r="M57" s="704"/>
      <c r="N57" s="704"/>
      <c r="O57" s="704"/>
      <c r="P57" s="704"/>
      <c r="Q57" s="704"/>
      <c r="R57" s="704"/>
      <c r="S57" s="704"/>
      <c r="T57" s="704"/>
      <c r="U57" s="704"/>
    </row>
    <row r="58" spans="3:21">
      <c r="C58" s="704"/>
      <c r="D58" s="704"/>
      <c r="E58" s="704"/>
      <c r="F58" s="704"/>
      <c r="G58" s="704"/>
      <c r="H58" s="704"/>
      <c r="I58" s="704"/>
      <c r="J58" s="704"/>
      <c r="K58" s="704"/>
      <c r="L58" s="704"/>
      <c r="M58" s="704"/>
      <c r="N58" s="704"/>
      <c r="O58" s="704"/>
      <c r="P58" s="704"/>
      <c r="Q58" s="704"/>
      <c r="R58" s="704"/>
      <c r="S58" s="704"/>
      <c r="T58" s="704"/>
      <c r="U58" s="704"/>
    </row>
    <row r="59" spans="3:21">
      <c r="C59" s="704"/>
      <c r="D59" s="704"/>
      <c r="E59" s="704"/>
      <c r="F59" s="704"/>
      <c r="G59" s="704"/>
      <c r="H59" s="704"/>
      <c r="I59" s="704"/>
      <c r="J59" s="704"/>
      <c r="K59" s="704"/>
      <c r="L59" s="704"/>
      <c r="M59" s="704"/>
      <c r="N59" s="704"/>
      <c r="O59" s="704"/>
      <c r="P59" s="704"/>
      <c r="Q59" s="704"/>
      <c r="R59" s="704"/>
      <c r="S59" s="704"/>
      <c r="T59" s="704"/>
      <c r="U59" s="704"/>
    </row>
    <row r="60" spans="3:21">
      <c r="C60" s="704"/>
      <c r="D60" s="704"/>
      <c r="E60" s="704"/>
      <c r="F60" s="704"/>
      <c r="G60" s="704"/>
      <c r="H60" s="704"/>
      <c r="I60" s="704"/>
      <c r="J60" s="704"/>
      <c r="K60" s="704"/>
      <c r="L60" s="704"/>
      <c r="M60" s="704"/>
      <c r="N60" s="704"/>
      <c r="O60" s="704"/>
      <c r="P60" s="704"/>
      <c r="Q60" s="704"/>
      <c r="R60" s="704"/>
      <c r="S60" s="704"/>
      <c r="T60" s="704"/>
      <c r="U60" s="704"/>
    </row>
    <row r="61" spans="3:21">
      <c r="C61" s="704"/>
      <c r="D61" s="704"/>
      <c r="E61" s="704"/>
      <c r="F61" s="704"/>
      <c r="G61" s="704"/>
      <c r="H61" s="704"/>
      <c r="I61" s="704"/>
      <c r="J61" s="704"/>
      <c r="K61" s="704"/>
      <c r="L61" s="704"/>
      <c r="M61" s="704"/>
      <c r="N61" s="704"/>
      <c r="O61" s="704"/>
      <c r="P61" s="704"/>
      <c r="Q61" s="704"/>
      <c r="R61" s="704"/>
      <c r="S61" s="704"/>
      <c r="T61" s="704"/>
      <c r="U61" s="704"/>
    </row>
    <row r="62" spans="3:21">
      <c r="C62" s="704"/>
      <c r="D62" s="704"/>
      <c r="E62" s="704"/>
      <c r="F62" s="704"/>
      <c r="G62" s="704"/>
      <c r="H62" s="704"/>
      <c r="I62" s="704"/>
      <c r="J62" s="704"/>
      <c r="K62" s="704"/>
      <c r="L62" s="704"/>
      <c r="M62" s="704"/>
      <c r="N62" s="704"/>
      <c r="O62" s="704"/>
      <c r="P62" s="704"/>
      <c r="Q62" s="704"/>
      <c r="R62" s="704"/>
      <c r="S62" s="704"/>
      <c r="T62" s="704"/>
      <c r="U62" s="704"/>
    </row>
    <row r="63" spans="3:21">
      <c r="C63" s="704"/>
      <c r="D63" s="704"/>
      <c r="E63" s="704"/>
      <c r="F63" s="704"/>
      <c r="G63" s="704"/>
      <c r="H63" s="704"/>
      <c r="I63" s="704"/>
      <c r="J63" s="704"/>
      <c r="K63" s="704"/>
      <c r="L63" s="704"/>
      <c r="M63" s="704"/>
      <c r="N63" s="704"/>
      <c r="O63" s="704"/>
      <c r="P63" s="704"/>
      <c r="Q63" s="704"/>
      <c r="R63" s="704"/>
      <c r="S63" s="704"/>
      <c r="T63" s="704"/>
      <c r="U63" s="704"/>
    </row>
    <row r="64" spans="3:21">
      <c r="C64" s="704"/>
      <c r="D64" s="704"/>
      <c r="E64" s="704"/>
      <c r="F64" s="704"/>
      <c r="G64" s="704"/>
      <c r="H64" s="704"/>
      <c r="I64" s="704"/>
      <c r="J64" s="704"/>
      <c r="K64" s="704"/>
      <c r="L64" s="704"/>
      <c r="M64" s="704"/>
      <c r="N64" s="704"/>
      <c r="O64" s="704"/>
      <c r="P64" s="704"/>
      <c r="Q64" s="704"/>
      <c r="R64" s="704"/>
      <c r="S64" s="704"/>
      <c r="T64" s="704"/>
      <c r="U64" s="704"/>
    </row>
    <row r="65" spans="3:21">
      <c r="C65" s="704"/>
      <c r="D65" s="704"/>
      <c r="E65" s="704"/>
      <c r="F65" s="704"/>
      <c r="G65" s="704"/>
      <c r="H65" s="704"/>
      <c r="I65" s="704"/>
      <c r="J65" s="704"/>
      <c r="K65" s="704"/>
      <c r="L65" s="704"/>
      <c r="M65" s="704"/>
      <c r="N65" s="704"/>
      <c r="O65" s="704"/>
      <c r="P65" s="704"/>
      <c r="Q65" s="704"/>
      <c r="R65" s="704"/>
      <c r="S65" s="704"/>
      <c r="T65" s="704"/>
      <c r="U65" s="704"/>
    </row>
    <row r="66" spans="3:21">
      <c r="C66" s="704"/>
      <c r="D66" s="704"/>
      <c r="E66" s="704"/>
      <c r="F66" s="704"/>
      <c r="G66" s="704"/>
      <c r="H66" s="704"/>
      <c r="I66" s="704"/>
      <c r="J66" s="704"/>
      <c r="K66" s="704"/>
      <c r="L66" s="704"/>
      <c r="M66" s="704"/>
      <c r="N66" s="704"/>
      <c r="O66" s="704"/>
      <c r="P66" s="704"/>
      <c r="Q66" s="704"/>
      <c r="R66" s="704"/>
      <c r="S66" s="704"/>
      <c r="T66" s="704"/>
      <c r="U66" s="704"/>
    </row>
    <row r="67" spans="3:21">
      <c r="C67" s="704"/>
      <c r="D67" s="704"/>
      <c r="E67" s="704"/>
      <c r="F67" s="704"/>
      <c r="G67" s="704"/>
      <c r="H67" s="704"/>
      <c r="I67" s="704"/>
      <c r="J67" s="704"/>
      <c r="K67" s="704"/>
      <c r="L67" s="704"/>
      <c r="M67" s="704"/>
      <c r="N67" s="704"/>
      <c r="O67" s="704"/>
      <c r="P67" s="704"/>
      <c r="Q67" s="704"/>
      <c r="R67" s="704"/>
      <c r="S67" s="704"/>
      <c r="T67" s="704"/>
      <c r="U67" s="704"/>
    </row>
    <row r="68" spans="3:21">
      <c r="C68" s="704"/>
      <c r="D68" s="704"/>
      <c r="E68" s="704"/>
      <c r="F68" s="704"/>
      <c r="G68" s="704"/>
      <c r="H68" s="704"/>
      <c r="I68" s="704"/>
      <c r="J68" s="704"/>
      <c r="K68" s="704"/>
      <c r="L68" s="704"/>
      <c r="M68" s="704"/>
      <c r="N68" s="704"/>
      <c r="O68" s="704"/>
      <c r="P68" s="704"/>
      <c r="Q68" s="704"/>
      <c r="R68" s="704"/>
      <c r="S68" s="704"/>
      <c r="T68" s="704"/>
      <c r="U68" s="704"/>
    </row>
    <row r="69" spans="3:21">
      <c r="C69" s="704"/>
      <c r="D69" s="704"/>
      <c r="E69" s="704"/>
      <c r="F69" s="704"/>
      <c r="G69" s="704"/>
      <c r="H69" s="704"/>
      <c r="I69" s="704"/>
      <c r="J69" s="704"/>
      <c r="K69" s="704"/>
      <c r="L69" s="704"/>
      <c r="M69" s="704"/>
      <c r="N69" s="704"/>
      <c r="O69" s="704"/>
      <c r="P69" s="704"/>
      <c r="Q69" s="704"/>
      <c r="R69" s="704"/>
      <c r="S69" s="704"/>
      <c r="T69" s="704"/>
      <c r="U69" s="704"/>
    </row>
    <row r="70" spans="3:21">
      <c r="C70" s="704"/>
      <c r="D70" s="704"/>
      <c r="E70" s="704"/>
      <c r="F70" s="704"/>
      <c r="G70" s="704"/>
      <c r="H70" s="704"/>
      <c r="I70" s="704"/>
      <c r="J70" s="704"/>
      <c r="K70" s="704"/>
      <c r="L70" s="704"/>
      <c r="M70" s="704"/>
      <c r="N70" s="704"/>
      <c r="O70" s="704"/>
      <c r="P70" s="704"/>
      <c r="Q70" s="704"/>
      <c r="R70" s="704"/>
      <c r="S70" s="704"/>
      <c r="T70" s="704"/>
      <c r="U70" s="704"/>
    </row>
    <row r="71" spans="3:21">
      <c r="C71" s="704"/>
      <c r="D71" s="704"/>
      <c r="E71" s="704"/>
      <c r="F71" s="704"/>
      <c r="G71" s="704"/>
      <c r="H71" s="704"/>
      <c r="I71" s="704"/>
      <c r="J71" s="704"/>
      <c r="K71" s="704"/>
      <c r="L71" s="704"/>
      <c r="M71" s="704"/>
      <c r="N71" s="704"/>
      <c r="O71" s="704"/>
      <c r="P71" s="704"/>
      <c r="Q71" s="704"/>
      <c r="R71" s="704"/>
      <c r="S71" s="704"/>
      <c r="T71" s="704"/>
      <c r="U71" s="704"/>
    </row>
    <row r="72" spans="3:21">
      <c r="C72" s="704"/>
      <c r="D72" s="704"/>
      <c r="E72" s="704"/>
      <c r="F72" s="704"/>
      <c r="G72" s="704"/>
      <c r="H72" s="704"/>
      <c r="I72" s="704"/>
      <c r="J72" s="704"/>
      <c r="K72" s="704"/>
      <c r="L72" s="704"/>
      <c r="M72" s="704"/>
      <c r="N72" s="704"/>
      <c r="O72" s="704"/>
      <c r="P72" s="704"/>
      <c r="Q72" s="704"/>
      <c r="R72" s="704"/>
      <c r="S72" s="704"/>
      <c r="T72" s="704"/>
      <c r="U72" s="704"/>
    </row>
    <row r="73" spans="3:21">
      <c r="C73" s="704"/>
      <c r="D73" s="704"/>
      <c r="E73" s="704"/>
      <c r="F73" s="704"/>
      <c r="G73" s="704"/>
      <c r="H73" s="704"/>
      <c r="I73" s="704"/>
      <c r="J73" s="704"/>
      <c r="K73" s="704"/>
      <c r="L73" s="704"/>
      <c r="M73" s="704"/>
      <c r="N73" s="704"/>
      <c r="O73" s="704"/>
      <c r="P73" s="704"/>
      <c r="Q73" s="704"/>
      <c r="R73" s="704"/>
      <c r="S73" s="704"/>
      <c r="T73" s="704"/>
      <c r="U73" s="704"/>
    </row>
    <row r="74" spans="3:21">
      <c r="C74" s="704"/>
      <c r="D74" s="704"/>
      <c r="E74" s="704"/>
      <c r="F74" s="704"/>
      <c r="G74" s="704"/>
      <c r="H74" s="704"/>
      <c r="I74" s="704"/>
      <c r="J74" s="704"/>
      <c r="K74" s="704"/>
      <c r="L74" s="704"/>
      <c r="M74" s="704"/>
      <c r="N74" s="704"/>
      <c r="O74" s="704"/>
      <c r="P74" s="704"/>
      <c r="Q74" s="704"/>
      <c r="R74" s="704"/>
      <c r="S74" s="704"/>
      <c r="T74" s="704"/>
      <c r="U74" s="704"/>
    </row>
    <row r="75" spans="3:21">
      <c r="C75" s="704"/>
      <c r="D75" s="704"/>
      <c r="E75" s="704"/>
      <c r="F75" s="704"/>
      <c r="G75" s="704"/>
      <c r="H75" s="704"/>
      <c r="I75" s="704"/>
      <c r="J75" s="704"/>
      <c r="K75" s="704"/>
      <c r="L75" s="704"/>
      <c r="M75" s="704"/>
      <c r="N75" s="704"/>
      <c r="O75" s="704"/>
      <c r="P75" s="704"/>
      <c r="Q75" s="704"/>
      <c r="R75" s="704"/>
      <c r="S75" s="704"/>
      <c r="T75" s="704"/>
      <c r="U75" s="704"/>
    </row>
    <row r="76" spans="3:21">
      <c r="C76" s="704"/>
      <c r="D76" s="704"/>
      <c r="E76" s="704"/>
      <c r="F76" s="704"/>
      <c r="G76" s="704"/>
      <c r="H76" s="704"/>
      <c r="I76" s="704"/>
      <c r="J76" s="704"/>
      <c r="K76" s="704"/>
      <c r="L76" s="704"/>
      <c r="M76" s="704"/>
      <c r="N76" s="704"/>
      <c r="O76" s="704"/>
      <c r="P76" s="704"/>
      <c r="Q76" s="704"/>
      <c r="R76" s="704"/>
      <c r="S76" s="704"/>
      <c r="T76" s="704"/>
      <c r="U76" s="704"/>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A1:U69"/>
  <sheetViews>
    <sheetView zoomScale="70" zoomScaleNormal="70" workbookViewId="0"/>
  </sheetViews>
  <sheetFormatPr defaultRowHeight="15"/>
  <cols>
    <col min="1" max="1" width="8.7109375" style="424"/>
    <col min="2" max="2" width="69.28515625" style="403" customWidth="1"/>
    <col min="3" max="8" width="15.7109375" style="606" bestFit="1" customWidth="1"/>
    <col min="9" max="14" width="17.28515625" style="606" bestFit="1" customWidth="1"/>
    <col min="15" max="17" width="8.7109375" style="606" bestFit="1" customWidth="1"/>
    <col min="18" max="18" width="16.7109375" style="606" bestFit="1" customWidth="1"/>
    <col min="19" max="20" width="17.7109375" style="606" bestFit="1" customWidth="1"/>
  </cols>
  <sheetData>
    <row r="1" spans="1:21" ht="15.75">
      <c r="A1" s="13" t="s">
        <v>108</v>
      </c>
      <c r="B1" s="281" t="str">
        <f>Info!C2</f>
        <v>სს თიბისი ბანკი</v>
      </c>
      <c r="C1" s="604"/>
      <c r="D1" s="605"/>
      <c r="E1" s="605"/>
      <c r="F1" s="605"/>
      <c r="G1" s="605"/>
    </row>
    <row r="2" spans="1:21" ht="15.75">
      <c r="A2" s="13" t="s">
        <v>109</v>
      </c>
      <c r="B2" s="314">
        <f>'1. key ratios'!B2</f>
        <v>45016</v>
      </c>
      <c r="C2" s="607"/>
      <c r="D2" s="608"/>
      <c r="E2" s="608"/>
      <c r="F2" s="608"/>
      <c r="G2" s="608"/>
      <c r="H2" s="609"/>
    </row>
    <row r="3" spans="1:21" ht="15.75">
      <c r="A3" s="13"/>
      <c r="B3" s="12"/>
      <c r="C3" s="607"/>
      <c r="D3" s="608"/>
      <c r="E3" s="608"/>
      <c r="F3" s="608"/>
      <c r="G3" s="608"/>
      <c r="H3" s="609"/>
    </row>
    <row r="4" spans="1:21" ht="21" customHeight="1">
      <c r="A4" s="719" t="s">
        <v>25</v>
      </c>
      <c r="B4" s="720" t="s">
        <v>729</v>
      </c>
      <c r="C4" s="722" t="s">
        <v>114</v>
      </c>
      <c r="D4" s="722"/>
      <c r="E4" s="722"/>
      <c r="F4" s="722" t="s">
        <v>115</v>
      </c>
      <c r="G4" s="722"/>
      <c r="H4" s="723"/>
    </row>
    <row r="5" spans="1:21" ht="21" customHeight="1">
      <c r="A5" s="719"/>
      <c r="B5" s="721"/>
      <c r="C5" s="610" t="s">
        <v>26</v>
      </c>
      <c r="D5" s="610" t="s">
        <v>88</v>
      </c>
      <c r="E5" s="610" t="s">
        <v>66</v>
      </c>
      <c r="F5" s="610" t="s">
        <v>26</v>
      </c>
      <c r="G5" s="610" t="s">
        <v>88</v>
      </c>
      <c r="H5" s="610" t="s">
        <v>66</v>
      </c>
    </row>
    <row r="6" spans="1:21" ht="26.65" customHeight="1">
      <c r="A6" s="719"/>
      <c r="B6" s="378" t="s">
        <v>95</v>
      </c>
      <c r="C6" s="713"/>
      <c r="D6" s="714"/>
      <c r="E6" s="714"/>
      <c r="F6" s="714"/>
      <c r="G6" s="714"/>
      <c r="H6" s="715"/>
    </row>
    <row r="7" spans="1:21" ht="22.9" customHeight="1">
      <c r="A7" s="416">
        <v>1</v>
      </c>
      <c r="B7" s="379" t="s">
        <v>843</v>
      </c>
      <c r="C7" s="611">
        <f>SUM(C8:C10)</f>
        <v>453363581.69</v>
      </c>
      <c r="D7" s="611">
        <f>SUM(D8:D10)</f>
        <v>3355998606.8699999</v>
      </c>
      <c r="E7" s="612">
        <f>C7+D7</f>
        <v>3809362188.5599999</v>
      </c>
      <c r="F7" s="611">
        <f>SUM(F8:F10)</f>
        <v>654589550.18629992</v>
      </c>
      <c r="G7" s="611">
        <f>SUM(G8:G10)</f>
        <v>3531437452.2337999</v>
      </c>
      <c r="H7" s="612">
        <f>F7+G7</f>
        <v>4186027002.4200997</v>
      </c>
      <c r="U7" s="617"/>
    </row>
    <row r="8" spans="1:21">
      <c r="A8" s="416">
        <v>1.1000000000000001</v>
      </c>
      <c r="B8" s="380" t="s">
        <v>96</v>
      </c>
      <c r="C8" s="611">
        <v>376733636.14999998</v>
      </c>
      <c r="D8" s="611">
        <v>612251764.35000002</v>
      </c>
      <c r="E8" s="612">
        <f t="shared" ref="E8:E36" si="0">C8+D8</f>
        <v>988985400.5</v>
      </c>
      <c r="F8" s="611">
        <v>327863630.19</v>
      </c>
      <c r="G8" s="611">
        <v>429066192.47250009</v>
      </c>
      <c r="H8" s="612">
        <f t="shared" ref="H8:H36" si="1">F8+G8</f>
        <v>756929822.66250014</v>
      </c>
    </row>
    <row r="9" spans="1:21">
      <c r="A9" s="416">
        <v>1.2</v>
      </c>
      <c r="B9" s="380" t="s">
        <v>97</v>
      </c>
      <c r="C9" s="611">
        <v>71369708.590000004</v>
      </c>
      <c r="D9" s="611">
        <v>1833737370.46</v>
      </c>
      <c r="E9" s="612">
        <f t="shared" si="0"/>
        <v>1905107079.05</v>
      </c>
      <c r="F9" s="611">
        <v>324557114.87</v>
      </c>
      <c r="G9" s="611">
        <v>2262522702.7866998</v>
      </c>
      <c r="H9" s="612">
        <f t="shared" si="1"/>
        <v>2587079817.6566997</v>
      </c>
    </row>
    <row r="10" spans="1:21">
      <c r="A10" s="416">
        <v>1.3</v>
      </c>
      <c r="B10" s="380" t="s">
        <v>98</v>
      </c>
      <c r="C10" s="611">
        <v>5260236.9499999993</v>
      </c>
      <c r="D10" s="611">
        <v>910009472.05999994</v>
      </c>
      <c r="E10" s="612">
        <f t="shared" si="0"/>
        <v>915269709.00999999</v>
      </c>
      <c r="F10" s="611">
        <v>2168805.1263000001</v>
      </c>
      <c r="G10" s="611">
        <v>839848556.97459996</v>
      </c>
      <c r="H10" s="612">
        <f t="shared" si="1"/>
        <v>842017362.10089993</v>
      </c>
    </row>
    <row r="11" spans="1:21">
      <c r="A11" s="416">
        <v>2</v>
      </c>
      <c r="B11" s="381" t="s">
        <v>730</v>
      </c>
      <c r="C11" s="611">
        <v>102857541.58000001</v>
      </c>
      <c r="D11" s="611">
        <v>0</v>
      </c>
      <c r="E11" s="612">
        <f t="shared" si="0"/>
        <v>102857541.58000001</v>
      </c>
      <c r="F11" s="611">
        <v>86037270.180000007</v>
      </c>
      <c r="G11" s="611">
        <v>0</v>
      </c>
      <c r="H11" s="612">
        <f t="shared" si="1"/>
        <v>86037270.180000007</v>
      </c>
    </row>
    <row r="12" spans="1:21">
      <c r="A12" s="416">
        <v>2.1</v>
      </c>
      <c r="B12" s="382" t="s">
        <v>731</v>
      </c>
      <c r="C12" s="611">
        <v>102857541.58000001</v>
      </c>
      <c r="D12" s="611">
        <v>0</v>
      </c>
      <c r="E12" s="612">
        <f t="shared" si="0"/>
        <v>102857541.58000001</v>
      </c>
      <c r="F12" s="611">
        <v>0</v>
      </c>
      <c r="G12" s="611">
        <v>0</v>
      </c>
      <c r="H12" s="612">
        <f t="shared" si="1"/>
        <v>0</v>
      </c>
    </row>
    <row r="13" spans="1:21" ht="26.65" customHeight="1">
      <c r="A13" s="416">
        <v>3</v>
      </c>
      <c r="B13" s="383" t="s">
        <v>732</v>
      </c>
      <c r="C13" s="611">
        <v>0</v>
      </c>
      <c r="D13" s="611">
        <v>0</v>
      </c>
      <c r="E13" s="612">
        <f t="shared" si="0"/>
        <v>0</v>
      </c>
      <c r="F13" s="611">
        <v>0</v>
      </c>
      <c r="G13" s="611">
        <v>0</v>
      </c>
      <c r="H13" s="612">
        <f t="shared" si="1"/>
        <v>0</v>
      </c>
    </row>
    <row r="14" spans="1:21" ht="26.65" customHeight="1">
      <c r="A14" s="416">
        <v>4</v>
      </c>
      <c r="B14" s="384" t="s">
        <v>733</v>
      </c>
      <c r="C14" s="611">
        <v>0</v>
      </c>
      <c r="D14" s="611">
        <v>0</v>
      </c>
      <c r="E14" s="612">
        <f t="shared" si="0"/>
        <v>0</v>
      </c>
      <c r="F14" s="611">
        <v>0</v>
      </c>
      <c r="G14" s="611">
        <v>0</v>
      </c>
      <c r="H14" s="612">
        <f t="shared" si="1"/>
        <v>0</v>
      </c>
    </row>
    <row r="15" spans="1:21" ht="24.4" customHeight="1">
      <c r="A15" s="416">
        <v>5</v>
      </c>
      <c r="B15" s="384" t="s">
        <v>734</v>
      </c>
      <c r="C15" s="613">
        <f>SUM(C16:C18)</f>
        <v>2829522948.9899993</v>
      </c>
      <c r="D15" s="613">
        <f>SUM(D16:D18)</f>
        <v>242974275.26999998</v>
      </c>
      <c r="E15" s="614">
        <f t="shared" si="0"/>
        <v>3072497224.2599993</v>
      </c>
      <c r="F15" s="613">
        <f>SUM(F16:F18)</f>
        <v>1791777804.2</v>
      </c>
      <c r="G15" s="613">
        <f>SUM(G16:G18)</f>
        <v>125798831.4464</v>
      </c>
      <c r="H15" s="614">
        <f t="shared" si="1"/>
        <v>1917576635.6464</v>
      </c>
    </row>
    <row r="16" spans="1:21">
      <c r="A16" s="416">
        <v>5.0999999999999996</v>
      </c>
      <c r="B16" s="385" t="s">
        <v>735</v>
      </c>
      <c r="C16" s="611">
        <v>635512.1</v>
      </c>
      <c r="D16" s="611">
        <v>0</v>
      </c>
      <c r="E16" s="612">
        <f t="shared" si="0"/>
        <v>635512.1</v>
      </c>
      <c r="F16" s="611">
        <v>1012833.56</v>
      </c>
      <c r="G16" s="611">
        <v>0</v>
      </c>
      <c r="H16" s="612">
        <f t="shared" si="1"/>
        <v>1012833.56</v>
      </c>
    </row>
    <row r="17" spans="1:8">
      <c r="A17" s="416">
        <v>5.2</v>
      </c>
      <c r="B17" s="385" t="s">
        <v>569</v>
      </c>
      <c r="C17" s="611">
        <v>2828887436.8899994</v>
      </c>
      <c r="D17" s="611">
        <v>242974275.26999998</v>
      </c>
      <c r="E17" s="612">
        <f t="shared" si="0"/>
        <v>3071861712.1599994</v>
      </c>
      <c r="F17" s="611">
        <v>1790764970.6400001</v>
      </c>
      <c r="G17" s="611">
        <v>125798831.4464</v>
      </c>
      <c r="H17" s="612">
        <f t="shared" si="1"/>
        <v>1916563802.0864</v>
      </c>
    </row>
    <row r="18" spans="1:8">
      <c r="A18" s="416">
        <v>5.3</v>
      </c>
      <c r="B18" s="385" t="s">
        <v>736</v>
      </c>
      <c r="C18" s="611">
        <v>0</v>
      </c>
      <c r="D18" s="611">
        <v>0</v>
      </c>
      <c r="E18" s="612">
        <f t="shared" si="0"/>
        <v>0</v>
      </c>
      <c r="F18" s="611">
        <v>0</v>
      </c>
      <c r="G18" s="611">
        <v>0</v>
      </c>
      <c r="H18" s="612">
        <f t="shared" si="1"/>
        <v>0</v>
      </c>
    </row>
    <row r="19" spans="1:8">
      <c r="A19" s="416">
        <v>6</v>
      </c>
      <c r="B19" s="383" t="s">
        <v>737</v>
      </c>
      <c r="C19" s="611">
        <f>SUM(C20:C21)</f>
        <v>9112728683.9899902</v>
      </c>
      <c r="D19" s="611">
        <f>SUM(D20:D21)</f>
        <v>8455857406.2700005</v>
      </c>
      <c r="E19" s="612">
        <f t="shared" si="0"/>
        <v>17568586090.259991</v>
      </c>
      <c r="F19" s="611">
        <f>SUM(F20:F21)</f>
        <v>7727538707.4039183</v>
      </c>
      <c r="G19" s="611">
        <f>SUM(G20:G21)</f>
        <v>9040644505.5307941</v>
      </c>
      <c r="H19" s="612">
        <f t="shared" si="1"/>
        <v>16768183212.934711</v>
      </c>
    </row>
    <row r="20" spans="1:8">
      <c r="A20" s="416">
        <v>6.1</v>
      </c>
      <c r="B20" s="385" t="s">
        <v>569</v>
      </c>
      <c r="C20" s="611">
        <v>0</v>
      </c>
      <c r="D20" s="611">
        <v>0</v>
      </c>
      <c r="E20" s="612">
        <f t="shared" si="0"/>
        <v>0</v>
      </c>
      <c r="F20" s="611">
        <v>0</v>
      </c>
      <c r="G20" s="611">
        <v>0</v>
      </c>
      <c r="H20" s="612">
        <f t="shared" si="1"/>
        <v>0</v>
      </c>
    </row>
    <row r="21" spans="1:8">
      <c r="A21" s="416">
        <v>6.2</v>
      </c>
      <c r="B21" s="385" t="s">
        <v>736</v>
      </c>
      <c r="C21" s="611">
        <v>9112728683.9899902</v>
      </c>
      <c r="D21" s="611">
        <v>8455857406.2700005</v>
      </c>
      <c r="E21" s="612">
        <f t="shared" si="0"/>
        <v>17568586090.259991</v>
      </c>
      <c r="F21" s="611">
        <v>7727538707.4039183</v>
      </c>
      <c r="G21" s="611">
        <v>9040644505.5307941</v>
      </c>
      <c r="H21" s="612">
        <f t="shared" si="1"/>
        <v>16768183212.934711</v>
      </c>
    </row>
    <row r="22" spans="1:8">
      <c r="A22" s="416">
        <v>7</v>
      </c>
      <c r="B22" s="386" t="s">
        <v>738</v>
      </c>
      <c r="C22" s="611">
        <v>34313660.317879997</v>
      </c>
      <c r="D22" s="611">
        <v>0</v>
      </c>
      <c r="E22" s="612">
        <f t="shared" si="0"/>
        <v>34313660.317879997</v>
      </c>
      <c r="F22" s="611">
        <v>32034745.91048</v>
      </c>
      <c r="G22" s="611">
        <v>0</v>
      </c>
      <c r="H22" s="612">
        <f t="shared" si="1"/>
        <v>32034745.91048</v>
      </c>
    </row>
    <row r="23" spans="1:8" ht="21">
      <c r="A23" s="416">
        <v>8</v>
      </c>
      <c r="B23" s="387" t="s">
        <v>739</v>
      </c>
      <c r="C23" s="611">
        <v>0</v>
      </c>
      <c r="D23" s="611">
        <v>0</v>
      </c>
      <c r="E23" s="612">
        <f t="shared" si="0"/>
        <v>0</v>
      </c>
      <c r="F23" s="611">
        <v>0</v>
      </c>
      <c r="G23" s="611">
        <v>0</v>
      </c>
      <c r="H23" s="612">
        <f t="shared" si="1"/>
        <v>0</v>
      </c>
    </row>
    <row r="24" spans="1:8">
      <c r="A24" s="416">
        <v>9</v>
      </c>
      <c r="B24" s="384" t="s">
        <v>740</v>
      </c>
      <c r="C24" s="611">
        <f>SUM(C25:C26)</f>
        <v>525437741.73000002</v>
      </c>
      <c r="D24" s="611">
        <f>SUM(D25:D26)</f>
        <v>1282276.2799999998</v>
      </c>
      <c r="E24" s="612">
        <f t="shared" si="0"/>
        <v>526720018.00999999</v>
      </c>
      <c r="F24" s="611">
        <f>SUM(F25:F26)</f>
        <v>449145115.92459989</v>
      </c>
      <c r="G24" s="611">
        <f>SUM(G25:G26)</f>
        <v>440387.91379999998</v>
      </c>
      <c r="H24" s="612">
        <f t="shared" si="1"/>
        <v>449585503.83839989</v>
      </c>
    </row>
    <row r="25" spans="1:8">
      <c r="A25" s="416">
        <v>9.1</v>
      </c>
      <c r="B25" s="388" t="s">
        <v>741</v>
      </c>
      <c r="C25" s="611">
        <v>505217907.25999999</v>
      </c>
      <c r="D25" s="611">
        <v>1282276.2799999998</v>
      </c>
      <c r="E25" s="612">
        <f t="shared" si="0"/>
        <v>506500183.53999996</v>
      </c>
      <c r="F25" s="611">
        <v>429616393.34589988</v>
      </c>
      <c r="G25" s="611">
        <v>440387.91379999998</v>
      </c>
      <c r="H25" s="612">
        <f t="shared" si="1"/>
        <v>430056781.25969988</v>
      </c>
    </row>
    <row r="26" spans="1:8">
      <c r="A26" s="416">
        <v>9.1999999999999993</v>
      </c>
      <c r="B26" s="388" t="s">
        <v>742</v>
      </c>
      <c r="C26" s="611">
        <v>20219834.469999999</v>
      </c>
      <c r="D26" s="611">
        <v>0</v>
      </c>
      <c r="E26" s="612">
        <f t="shared" si="0"/>
        <v>20219834.469999999</v>
      </c>
      <c r="F26" s="611">
        <v>19528722.578699999</v>
      </c>
      <c r="G26" s="611">
        <v>0</v>
      </c>
      <c r="H26" s="612">
        <f t="shared" si="1"/>
        <v>19528722.578699999</v>
      </c>
    </row>
    <row r="27" spans="1:8">
      <c r="A27" s="416">
        <v>10</v>
      </c>
      <c r="B27" s="384" t="s">
        <v>36</v>
      </c>
      <c r="C27" s="611">
        <f>SUM(C28:C29)</f>
        <v>316390681.7403</v>
      </c>
      <c r="D27" s="611">
        <f>SUM(D28:D29)</f>
        <v>0</v>
      </c>
      <c r="E27" s="612">
        <f t="shared" si="0"/>
        <v>316390681.7403</v>
      </c>
      <c r="F27" s="611">
        <f>SUM(F28:F29)</f>
        <v>309857002.09999996</v>
      </c>
      <c r="G27" s="611">
        <f>SUM(G28:G29)</f>
        <v>0</v>
      </c>
      <c r="H27" s="612">
        <f t="shared" si="1"/>
        <v>309857002.09999996</v>
      </c>
    </row>
    <row r="28" spans="1:8">
      <c r="A28" s="416">
        <v>10.1</v>
      </c>
      <c r="B28" s="388" t="s">
        <v>743</v>
      </c>
      <c r="C28" s="611">
        <v>27502089.174000002</v>
      </c>
      <c r="D28" s="611">
        <v>0</v>
      </c>
      <c r="E28" s="612">
        <f t="shared" si="0"/>
        <v>27502089.174000002</v>
      </c>
      <c r="F28" s="611">
        <v>27502089.170000002</v>
      </c>
      <c r="G28" s="611">
        <v>0</v>
      </c>
      <c r="H28" s="612">
        <f t="shared" si="1"/>
        <v>27502089.170000002</v>
      </c>
    </row>
    <row r="29" spans="1:8">
      <c r="A29" s="416">
        <v>10.199999999999999</v>
      </c>
      <c r="B29" s="388" t="s">
        <v>744</v>
      </c>
      <c r="C29" s="611">
        <v>288888592.56629997</v>
      </c>
      <c r="D29" s="611">
        <v>0</v>
      </c>
      <c r="E29" s="612">
        <f t="shared" si="0"/>
        <v>288888592.56629997</v>
      </c>
      <c r="F29" s="611">
        <v>282354912.92999995</v>
      </c>
      <c r="G29" s="611">
        <v>0</v>
      </c>
      <c r="H29" s="612">
        <f t="shared" si="1"/>
        <v>282354912.92999995</v>
      </c>
    </row>
    <row r="30" spans="1:8">
      <c r="A30" s="416">
        <v>11</v>
      </c>
      <c r="B30" s="384" t="s">
        <v>745</v>
      </c>
      <c r="C30" s="611">
        <f>SUM(C31:C32)</f>
        <v>10554.780000000028</v>
      </c>
      <c r="D30" s="611">
        <f>SUM(D31:D32)</f>
        <v>0</v>
      </c>
      <c r="E30" s="612">
        <f t="shared" si="0"/>
        <v>10554.780000000028</v>
      </c>
      <c r="F30" s="611">
        <f>SUM(F31:F32)</f>
        <v>0</v>
      </c>
      <c r="G30" s="611">
        <f>SUM(G31:G32)</f>
        <v>0</v>
      </c>
      <c r="H30" s="612">
        <f t="shared" si="1"/>
        <v>0</v>
      </c>
    </row>
    <row r="31" spans="1:8">
      <c r="A31" s="416">
        <v>11.1</v>
      </c>
      <c r="B31" s="388" t="s">
        <v>746</v>
      </c>
      <c r="C31" s="611">
        <v>0</v>
      </c>
      <c r="D31" s="611">
        <v>0</v>
      </c>
      <c r="E31" s="612">
        <f t="shared" si="0"/>
        <v>0</v>
      </c>
      <c r="F31" s="611">
        <v>0</v>
      </c>
      <c r="G31" s="611">
        <v>0</v>
      </c>
      <c r="H31" s="612">
        <f t="shared" si="1"/>
        <v>0</v>
      </c>
    </row>
    <row r="32" spans="1:8">
      <c r="A32" s="416">
        <v>11.2</v>
      </c>
      <c r="B32" s="388" t="s">
        <v>747</v>
      </c>
      <c r="C32" s="611">
        <v>10554.780000000028</v>
      </c>
      <c r="D32" s="611">
        <v>0</v>
      </c>
      <c r="E32" s="612">
        <f t="shared" si="0"/>
        <v>10554.780000000028</v>
      </c>
      <c r="F32" s="611">
        <v>0</v>
      </c>
      <c r="G32" s="611">
        <v>0</v>
      </c>
      <c r="H32" s="612">
        <f t="shared" si="1"/>
        <v>0</v>
      </c>
    </row>
    <row r="33" spans="1:8">
      <c r="A33" s="416">
        <v>13</v>
      </c>
      <c r="B33" s="384" t="s">
        <v>99</v>
      </c>
      <c r="C33" s="611">
        <v>480150419.24000007</v>
      </c>
      <c r="D33" s="611">
        <v>67160360.709999993</v>
      </c>
      <c r="E33" s="612">
        <f t="shared" si="0"/>
        <v>547310779.95000005</v>
      </c>
      <c r="F33" s="611">
        <v>447506833.64990002</v>
      </c>
      <c r="G33" s="611">
        <v>133906608.88679998</v>
      </c>
      <c r="H33" s="612">
        <f t="shared" si="1"/>
        <v>581413442.53670001</v>
      </c>
    </row>
    <row r="34" spans="1:8">
      <c r="A34" s="416">
        <v>13.1</v>
      </c>
      <c r="B34" s="389" t="s">
        <v>748</v>
      </c>
      <c r="C34" s="611">
        <v>279233318.35069996</v>
      </c>
      <c r="D34" s="611">
        <v>0</v>
      </c>
      <c r="E34" s="612">
        <f t="shared" si="0"/>
        <v>279233318.35069996</v>
      </c>
      <c r="F34" s="611">
        <v>272728884.62</v>
      </c>
      <c r="G34" s="611">
        <v>0</v>
      </c>
      <c r="H34" s="612">
        <f t="shared" si="1"/>
        <v>272728884.62</v>
      </c>
    </row>
    <row r="35" spans="1:8">
      <c r="A35" s="416">
        <v>13.2</v>
      </c>
      <c r="B35" s="389" t="s">
        <v>749</v>
      </c>
      <c r="C35" s="611">
        <v>0</v>
      </c>
      <c r="D35" s="611">
        <v>0</v>
      </c>
      <c r="E35" s="612">
        <f t="shared" si="0"/>
        <v>0</v>
      </c>
      <c r="F35" s="611">
        <v>0</v>
      </c>
      <c r="G35" s="611">
        <v>0</v>
      </c>
      <c r="H35" s="612">
        <f t="shared" si="1"/>
        <v>0</v>
      </c>
    </row>
    <row r="36" spans="1:8">
      <c r="A36" s="416">
        <v>14</v>
      </c>
      <c r="B36" s="390" t="s">
        <v>750</v>
      </c>
      <c r="C36" s="611">
        <f>SUM(C7,C11,C13,C14,C15,C19,C22,C23,C24,C27,C30,C33)</f>
        <v>13854775814.058168</v>
      </c>
      <c r="D36" s="611">
        <f>SUM(D7,D11,D13,D14,D15,D19,D22,D23,D24,D27,D30,D33)</f>
        <v>12123272925.4</v>
      </c>
      <c r="E36" s="612">
        <f t="shared" si="0"/>
        <v>25978048739.458168</v>
      </c>
      <c r="F36" s="611">
        <f>SUM(F7,F11,F13,F14,F15,F19,F22,F23,F24,F27,F30,F33)</f>
        <v>11498487029.555201</v>
      </c>
      <c r="G36" s="611">
        <f>SUM(G7,G11,G13,G14,G15,G19,G22,G23,G24,G27,G30,G33)</f>
        <v>12832227786.011595</v>
      </c>
      <c r="H36" s="612">
        <f t="shared" si="1"/>
        <v>24330714815.566795</v>
      </c>
    </row>
    <row r="37" spans="1:8" ht="22.5" customHeight="1">
      <c r="A37" s="416"/>
      <c r="B37" s="391" t="s">
        <v>104</v>
      </c>
      <c r="C37" s="713"/>
      <c r="D37" s="714"/>
      <c r="E37" s="714"/>
      <c r="F37" s="714"/>
      <c r="G37" s="714"/>
      <c r="H37" s="715"/>
    </row>
    <row r="38" spans="1:8">
      <c r="A38" s="416">
        <v>15</v>
      </c>
      <c r="B38" s="392" t="s">
        <v>751</v>
      </c>
      <c r="C38" s="615"/>
      <c r="D38" s="615"/>
      <c r="E38" s="616">
        <f>C38+D38</f>
        <v>0</v>
      </c>
      <c r="F38" s="615"/>
      <c r="G38" s="615"/>
      <c r="H38" s="616">
        <f>F38+G38</f>
        <v>0</v>
      </c>
    </row>
    <row r="39" spans="1:8">
      <c r="A39" s="416">
        <v>15.1</v>
      </c>
      <c r="B39" s="393" t="s">
        <v>731</v>
      </c>
      <c r="C39" s="615"/>
      <c r="D39" s="615"/>
      <c r="E39" s="616">
        <f t="shared" ref="E39:E53" si="2">C39+D39</f>
        <v>0</v>
      </c>
      <c r="F39" s="615"/>
      <c r="G39" s="615"/>
      <c r="H39" s="616">
        <f t="shared" ref="H39:H53" si="3">F39+G39</f>
        <v>0</v>
      </c>
    </row>
    <row r="40" spans="1:8" ht="24" customHeight="1">
      <c r="A40" s="416">
        <v>16</v>
      </c>
      <c r="B40" s="386" t="s">
        <v>752</v>
      </c>
      <c r="C40" s="615">
        <v>110158867.08</v>
      </c>
      <c r="D40" s="615">
        <v>0</v>
      </c>
      <c r="E40" s="616">
        <f t="shared" si="2"/>
        <v>110158867.08</v>
      </c>
      <c r="F40" s="615">
        <v>19044329.870000001</v>
      </c>
      <c r="G40" s="615">
        <v>744311.01130000001</v>
      </c>
      <c r="H40" s="616">
        <f t="shared" si="3"/>
        <v>19788640.881300002</v>
      </c>
    </row>
    <row r="41" spans="1:8" ht="21">
      <c r="A41" s="416">
        <v>17</v>
      </c>
      <c r="B41" s="386" t="s">
        <v>753</v>
      </c>
      <c r="C41" s="615">
        <v>9684459957.6599998</v>
      </c>
      <c r="D41" s="615">
        <v>10421658725.239998</v>
      </c>
      <c r="E41" s="616">
        <f t="shared" si="2"/>
        <v>20106118682.899998</v>
      </c>
      <c r="F41" s="615">
        <v>7349220489.8856001</v>
      </c>
      <c r="G41" s="615">
        <v>12440427303.840101</v>
      </c>
      <c r="H41" s="616">
        <f t="shared" si="3"/>
        <v>19789647793.7257</v>
      </c>
    </row>
    <row r="42" spans="1:8">
      <c r="A42" s="416">
        <v>17.100000000000001</v>
      </c>
      <c r="B42" s="394" t="s">
        <v>754</v>
      </c>
      <c r="C42" s="615">
        <v>8200031409.6199999</v>
      </c>
      <c r="D42" s="615">
        <v>9229422382.4399986</v>
      </c>
      <c r="E42" s="616">
        <f t="shared" si="2"/>
        <v>17429453792.059998</v>
      </c>
      <c r="F42" s="615">
        <v>5485379864.2490997</v>
      </c>
      <c r="G42" s="615">
        <v>9810133838.4374008</v>
      </c>
      <c r="H42" s="616">
        <f t="shared" si="3"/>
        <v>15295513702.686501</v>
      </c>
    </row>
    <row r="43" spans="1:8">
      <c r="A43" s="416">
        <v>17.2</v>
      </c>
      <c r="B43" s="395" t="s">
        <v>100</v>
      </c>
      <c r="C43" s="615">
        <v>1483042778.28</v>
      </c>
      <c r="D43" s="615">
        <v>534719595.53999984</v>
      </c>
      <c r="E43" s="616">
        <f t="shared" si="2"/>
        <v>2017762373.8199997</v>
      </c>
      <c r="F43" s="615">
        <v>1862222805.0065005</v>
      </c>
      <c r="G43" s="615">
        <v>1006033995.6887001</v>
      </c>
      <c r="H43" s="616">
        <f t="shared" si="3"/>
        <v>2868256800.6952004</v>
      </c>
    </row>
    <row r="44" spans="1:8">
      <c r="A44" s="416">
        <v>17.3</v>
      </c>
      <c r="B44" s="394" t="s">
        <v>755</v>
      </c>
      <c r="C44" s="615">
        <v>0</v>
      </c>
      <c r="D44" s="615">
        <v>591532459.50999999</v>
      </c>
      <c r="E44" s="616">
        <f t="shared" si="2"/>
        <v>591532459.50999999</v>
      </c>
      <c r="F44" s="615">
        <v>0</v>
      </c>
      <c r="G44" s="615">
        <v>1566495550.0187998</v>
      </c>
      <c r="H44" s="616">
        <f t="shared" si="3"/>
        <v>1566495550.0187998</v>
      </c>
    </row>
    <row r="45" spans="1:8">
      <c r="A45" s="416">
        <v>17.399999999999999</v>
      </c>
      <c r="B45" s="394" t="s">
        <v>756</v>
      </c>
      <c r="C45" s="615">
        <v>1385769.76</v>
      </c>
      <c r="D45" s="615">
        <v>65984287.75</v>
      </c>
      <c r="E45" s="616">
        <f t="shared" si="2"/>
        <v>67370057.510000005</v>
      </c>
      <c r="F45" s="615">
        <v>1617820.63</v>
      </c>
      <c r="G45" s="615">
        <v>57763919.695199996</v>
      </c>
      <c r="H45" s="616">
        <f t="shared" si="3"/>
        <v>59381740.325199999</v>
      </c>
    </row>
    <row r="46" spans="1:8">
      <c r="A46" s="416">
        <v>18</v>
      </c>
      <c r="B46" s="384" t="s">
        <v>757</v>
      </c>
      <c r="C46" s="615">
        <v>12751017.560000001</v>
      </c>
      <c r="D46" s="615">
        <v>6476062.4100000001</v>
      </c>
      <c r="E46" s="616">
        <f t="shared" si="2"/>
        <v>19227079.969999999</v>
      </c>
      <c r="F46" s="615">
        <v>11077851.219999999</v>
      </c>
      <c r="G46" s="615">
        <v>4160619.67</v>
      </c>
      <c r="H46" s="616">
        <f t="shared" si="3"/>
        <v>15238470.889999999</v>
      </c>
    </row>
    <row r="47" spans="1:8">
      <c r="A47" s="416">
        <v>19</v>
      </c>
      <c r="B47" s="384" t="s">
        <v>758</v>
      </c>
      <c r="C47" s="615">
        <v>120694608.39999999</v>
      </c>
      <c r="D47" s="615">
        <v>0</v>
      </c>
      <c r="E47" s="616">
        <f t="shared" si="2"/>
        <v>120694608.39999999</v>
      </c>
      <c r="F47" s="615">
        <v>13732324.4232</v>
      </c>
      <c r="G47" s="615">
        <v>0</v>
      </c>
      <c r="H47" s="616">
        <f t="shared" si="3"/>
        <v>13732324.4232</v>
      </c>
    </row>
    <row r="48" spans="1:8">
      <c r="A48" s="416">
        <v>19.100000000000001</v>
      </c>
      <c r="B48" s="396" t="s">
        <v>759</v>
      </c>
      <c r="C48" s="615">
        <v>6414286.0200000005</v>
      </c>
      <c r="D48" s="615">
        <v>0</v>
      </c>
      <c r="E48" s="616">
        <f t="shared" si="2"/>
        <v>6414286.0200000005</v>
      </c>
      <c r="F48" s="615">
        <v>4308444.6500000004</v>
      </c>
      <c r="G48" s="615">
        <v>0</v>
      </c>
      <c r="H48" s="616">
        <f t="shared" si="3"/>
        <v>4308444.6500000004</v>
      </c>
    </row>
    <row r="49" spans="1:8">
      <c r="A49" s="416">
        <v>19.2</v>
      </c>
      <c r="B49" s="397" t="s">
        <v>760</v>
      </c>
      <c r="C49" s="615">
        <v>114280322.38</v>
      </c>
      <c r="D49" s="615">
        <v>0</v>
      </c>
      <c r="E49" s="616">
        <f t="shared" si="2"/>
        <v>114280322.38</v>
      </c>
      <c r="F49" s="615">
        <v>9423879.7731999997</v>
      </c>
      <c r="G49" s="615">
        <v>0</v>
      </c>
      <c r="H49" s="616">
        <f t="shared" si="3"/>
        <v>9423879.7731999997</v>
      </c>
    </row>
    <row r="50" spans="1:8">
      <c r="A50" s="416">
        <v>20</v>
      </c>
      <c r="B50" s="398" t="s">
        <v>101</v>
      </c>
      <c r="C50" s="615">
        <v>0</v>
      </c>
      <c r="D50" s="615">
        <v>1051427920.4699998</v>
      </c>
      <c r="E50" s="616">
        <f t="shared" si="2"/>
        <v>1051427920.4699998</v>
      </c>
      <c r="F50" s="615">
        <v>0</v>
      </c>
      <c r="G50" s="615">
        <v>600490883.80729997</v>
      </c>
      <c r="H50" s="616">
        <f t="shared" si="3"/>
        <v>600490883.80729997</v>
      </c>
    </row>
    <row r="51" spans="1:8">
      <c r="A51" s="416">
        <v>21</v>
      </c>
      <c r="B51" s="399" t="s">
        <v>89</v>
      </c>
      <c r="C51" s="615">
        <v>490164850.34000003</v>
      </c>
      <c r="D51" s="615">
        <v>77760496.310000002</v>
      </c>
      <c r="E51" s="616">
        <f t="shared" si="2"/>
        <v>567925346.6500001</v>
      </c>
      <c r="F51" s="615">
        <v>79997074.019299999</v>
      </c>
      <c r="G51" s="615">
        <v>41469634.0889</v>
      </c>
      <c r="H51" s="616">
        <f t="shared" si="3"/>
        <v>121466708.1082</v>
      </c>
    </row>
    <row r="52" spans="1:8">
      <c r="A52" s="416">
        <v>21.1</v>
      </c>
      <c r="B52" s="395" t="s">
        <v>761</v>
      </c>
      <c r="C52" s="615">
        <v>396644181.85000002</v>
      </c>
      <c r="D52" s="615">
        <v>0</v>
      </c>
      <c r="E52" s="616">
        <f t="shared" si="2"/>
        <v>396644181.85000002</v>
      </c>
      <c r="F52" s="615">
        <v>313830.88</v>
      </c>
      <c r="G52" s="615">
        <v>0</v>
      </c>
      <c r="H52" s="616">
        <f t="shared" si="3"/>
        <v>313830.88</v>
      </c>
    </row>
    <row r="53" spans="1:8">
      <c r="A53" s="416">
        <v>22</v>
      </c>
      <c r="B53" s="398" t="s">
        <v>762</v>
      </c>
      <c r="C53" s="615">
        <f>SUM(C38,C40,C41,C46,C47,C50,C51)</f>
        <v>10418229301.039999</v>
      </c>
      <c r="D53" s="615">
        <f>SUM(D38,D40,D41,D46,D47,D50,D51)</f>
        <v>11557323204.429996</v>
      </c>
      <c r="E53" s="616">
        <f t="shared" si="2"/>
        <v>21975552505.469994</v>
      </c>
      <c r="F53" s="615">
        <f>SUM(F38,F40,F41,F46,F47,F50,F51)</f>
        <v>7473072069.4181004</v>
      </c>
      <c r="G53" s="615">
        <f>SUM(G38,G40,G41,G46,G47,G50,G51)</f>
        <v>13087292752.417601</v>
      </c>
      <c r="H53" s="616">
        <f t="shared" si="3"/>
        <v>20560364821.835701</v>
      </c>
    </row>
    <row r="54" spans="1:8" ht="24" customHeight="1">
      <c r="A54" s="416"/>
      <c r="B54" s="400" t="s">
        <v>763</v>
      </c>
      <c r="C54" s="716"/>
      <c r="D54" s="717"/>
      <c r="E54" s="717"/>
      <c r="F54" s="717"/>
      <c r="G54" s="717"/>
      <c r="H54" s="718"/>
    </row>
    <row r="55" spans="1:8">
      <c r="A55" s="416">
        <v>23</v>
      </c>
      <c r="B55" s="398" t="s">
        <v>105</v>
      </c>
      <c r="C55" s="615">
        <v>21015907.690000001</v>
      </c>
      <c r="D55" s="615">
        <v>0</v>
      </c>
      <c r="E55" s="616">
        <f>C55+D55</f>
        <v>21015907.690000001</v>
      </c>
      <c r="F55" s="615">
        <v>21014386.690000001</v>
      </c>
      <c r="G55" s="615">
        <v>0</v>
      </c>
      <c r="H55" s="616">
        <f>F55+G55</f>
        <v>21014386.690000001</v>
      </c>
    </row>
    <row r="56" spans="1:8">
      <c r="A56" s="416">
        <v>24</v>
      </c>
      <c r="B56" s="398" t="s">
        <v>764</v>
      </c>
      <c r="C56" s="615">
        <v>0</v>
      </c>
      <c r="D56" s="615">
        <v>0</v>
      </c>
      <c r="E56" s="616">
        <f t="shared" ref="E56:E69" si="4">C56+D56</f>
        <v>0</v>
      </c>
      <c r="F56" s="615">
        <v>0</v>
      </c>
      <c r="G56" s="615">
        <v>0</v>
      </c>
      <c r="H56" s="616">
        <f t="shared" ref="H56:H69" si="5">F56+G56</f>
        <v>0</v>
      </c>
    </row>
    <row r="57" spans="1:8">
      <c r="A57" s="416">
        <v>25</v>
      </c>
      <c r="B57" s="398" t="s">
        <v>102</v>
      </c>
      <c r="C57" s="615">
        <v>521190199.20999998</v>
      </c>
      <c r="D57" s="615">
        <v>0</v>
      </c>
      <c r="E57" s="616">
        <f t="shared" si="4"/>
        <v>521190199.20999998</v>
      </c>
      <c r="F57" s="615">
        <v>521189671.20999998</v>
      </c>
      <c r="G57" s="615">
        <v>0</v>
      </c>
      <c r="H57" s="616">
        <f t="shared" si="5"/>
        <v>521189671.20999998</v>
      </c>
    </row>
    <row r="58" spans="1:8">
      <c r="A58" s="416">
        <v>26</v>
      </c>
      <c r="B58" s="384" t="s">
        <v>765</v>
      </c>
      <c r="C58" s="615">
        <v>-100</v>
      </c>
      <c r="D58" s="615">
        <v>0</v>
      </c>
      <c r="E58" s="616">
        <f t="shared" si="4"/>
        <v>-100</v>
      </c>
      <c r="F58" s="615">
        <v>0</v>
      </c>
      <c r="G58" s="615">
        <v>0</v>
      </c>
      <c r="H58" s="616">
        <f t="shared" si="5"/>
        <v>0</v>
      </c>
    </row>
    <row r="59" spans="1:8" ht="21">
      <c r="A59" s="416">
        <v>27</v>
      </c>
      <c r="B59" s="384" t="s">
        <v>766</v>
      </c>
      <c r="C59" s="615">
        <f>SUM(C60:C61)</f>
        <v>-64480041.32</v>
      </c>
      <c r="D59" s="615">
        <f>SUM(D60:D61)</f>
        <v>0</v>
      </c>
      <c r="E59" s="616">
        <f t="shared" si="4"/>
        <v>-64480041.32</v>
      </c>
      <c r="F59" s="615">
        <v>-48260189.819999993</v>
      </c>
      <c r="G59" s="615">
        <v>0</v>
      </c>
      <c r="H59" s="616">
        <f t="shared" si="5"/>
        <v>-48260189.819999993</v>
      </c>
    </row>
    <row r="60" spans="1:8">
      <c r="A60" s="416">
        <v>27.1</v>
      </c>
      <c r="B60" s="396" t="s">
        <v>767</v>
      </c>
      <c r="C60" s="615">
        <v>0</v>
      </c>
      <c r="D60" s="615">
        <v>0</v>
      </c>
      <c r="E60" s="616">
        <f t="shared" si="4"/>
        <v>0</v>
      </c>
      <c r="F60" s="615">
        <v>0</v>
      </c>
      <c r="G60" s="615">
        <v>0</v>
      </c>
      <c r="H60" s="616">
        <f t="shared" si="5"/>
        <v>0</v>
      </c>
    </row>
    <row r="61" spans="1:8">
      <c r="A61" s="416">
        <v>27.2</v>
      </c>
      <c r="B61" s="394" t="s">
        <v>768</v>
      </c>
      <c r="C61" s="615">
        <v>-64480041.32</v>
      </c>
      <c r="D61" s="615">
        <v>0</v>
      </c>
      <c r="E61" s="616">
        <f t="shared" si="4"/>
        <v>-64480041.32</v>
      </c>
      <c r="F61" s="615">
        <v>-48260189.819999993</v>
      </c>
      <c r="G61" s="615">
        <v>0</v>
      </c>
      <c r="H61" s="616">
        <f t="shared" si="5"/>
        <v>-48260189.819999993</v>
      </c>
    </row>
    <row r="62" spans="1:8">
      <c r="A62" s="416">
        <v>28</v>
      </c>
      <c r="B62" s="399" t="s">
        <v>769</v>
      </c>
      <c r="C62" s="615">
        <v>0</v>
      </c>
      <c r="D62" s="615">
        <v>0</v>
      </c>
      <c r="E62" s="616">
        <f t="shared" si="4"/>
        <v>0</v>
      </c>
      <c r="F62" s="615">
        <v>0</v>
      </c>
      <c r="G62" s="615">
        <v>0</v>
      </c>
      <c r="H62" s="616">
        <f t="shared" si="5"/>
        <v>0</v>
      </c>
    </row>
    <row r="63" spans="1:8">
      <c r="A63" s="416">
        <v>29</v>
      </c>
      <c r="B63" s="384" t="s">
        <v>770</v>
      </c>
      <c r="C63" s="615">
        <f>SUM(C64:C66)</f>
        <v>13421493.286800001</v>
      </c>
      <c r="D63" s="615">
        <f>SUM(D64:D66)</f>
        <v>0</v>
      </c>
      <c r="E63" s="616">
        <f t="shared" si="4"/>
        <v>13421493.286800001</v>
      </c>
      <c r="F63" s="615">
        <v>-23791996.120000001</v>
      </c>
      <c r="G63" s="615">
        <v>0</v>
      </c>
      <c r="H63" s="616">
        <f t="shared" si="5"/>
        <v>-23791996.120000001</v>
      </c>
    </row>
    <row r="64" spans="1:8">
      <c r="A64" s="416">
        <v>29.1</v>
      </c>
      <c r="B64" s="385" t="s">
        <v>771</v>
      </c>
      <c r="C64" s="615">
        <v>0</v>
      </c>
      <c r="D64" s="615">
        <v>0</v>
      </c>
      <c r="E64" s="616">
        <f t="shared" si="4"/>
        <v>0</v>
      </c>
      <c r="F64" s="615">
        <v>0</v>
      </c>
      <c r="G64" s="615">
        <v>0</v>
      </c>
      <c r="H64" s="616">
        <f t="shared" si="5"/>
        <v>0</v>
      </c>
    </row>
    <row r="65" spans="1:8" ht="25.15" customHeight="1">
      <c r="A65" s="416">
        <v>29.2</v>
      </c>
      <c r="B65" s="396" t="s">
        <v>772</v>
      </c>
      <c r="C65" s="615">
        <v>0</v>
      </c>
      <c r="D65" s="615">
        <v>0</v>
      </c>
      <c r="E65" s="616">
        <f t="shared" si="4"/>
        <v>0</v>
      </c>
      <c r="F65" s="615">
        <v>0</v>
      </c>
      <c r="G65" s="615">
        <v>0</v>
      </c>
      <c r="H65" s="616">
        <f t="shared" si="5"/>
        <v>0</v>
      </c>
    </row>
    <row r="66" spans="1:8" ht="22.5" customHeight="1">
      <c r="A66" s="416">
        <v>29.3</v>
      </c>
      <c r="B66" s="388" t="s">
        <v>773</v>
      </c>
      <c r="C66" s="615">
        <v>13421493.286800001</v>
      </c>
      <c r="D66" s="615">
        <v>0</v>
      </c>
      <c r="E66" s="616">
        <f t="shared" si="4"/>
        <v>13421493.286800001</v>
      </c>
      <c r="F66" s="615">
        <v>-23791996.120000001</v>
      </c>
      <c r="G66" s="615">
        <v>0</v>
      </c>
      <c r="H66" s="616">
        <f t="shared" si="5"/>
        <v>-23791996.120000001</v>
      </c>
    </row>
    <row r="67" spans="1:8">
      <c r="A67" s="416">
        <v>30</v>
      </c>
      <c r="B67" s="384" t="s">
        <v>103</v>
      </c>
      <c r="C67" s="615">
        <v>3511348776.5876999</v>
      </c>
      <c r="D67" s="615">
        <v>0</v>
      </c>
      <c r="E67" s="616">
        <f t="shared" si="4"/>
        <v>3511348776.5876999</v>
      </c>
      <c r="F67" s="615">
        <v>3272696031.3395</v>
      </c>
      <c r="G67" s="615">
        <v>0</v>
      </c>
      <c r="H67" s="616">
        <f t="shared" si="5"/>
        <v>3272696031.3395</v>
      </c>
    </row>
    <row r="68" spans="1:8">
      <c r="A68" s="416">
        <v>31</v>
      </c>
      <c r="B68" s="401" t="s">
        <v>774</v>
      </c>
      <c r="C68" s="615">
        <f>SUM(C55,C56,C57,C58,C59,C62,C63,C67)</f>
        <v>4002496235.4544997</v>
      </c>
      <c r="D68" s="615">
        <f>SUM(D55,D56,D57,D58,D59,D62,D63,D67)</f>
        <v>0</v>
      </c>
      <c r="E68" s="616">
        <f t="shared" si="4"/>
        <v>4002496235.4544997</v>
      </c>
      <c r="F68" s="615">
        <v>3742847903.2995</v>
      </c>
      <c r="G68" s="615">
        <v>0</v>
      </c>
      <c r="H68" s="616">
        <f t="shared" si="5"/>
        <v>3742847903.2995</v>
      </c>
    </row>
    <row r="69" spans="1:8">
      <c r="A69" s="416">
        <v>32</v>
      </c>
      <c r="B69" s="402" t="s">
        <v>775</v>
      </c>
      <c r="C69" s="615">
        <f>SUM(C53,C68)</f>
        <v>14420725536.494499</v>
      </c>
      <c r="D69" s="615">
        <f>SUM(D53,D68)</f>
        <v>11557323204.429996</v>
      </c>
      <c r="E69" s="616">
        <f t="shared" si="4"/>
        <v>25978048740.924496</v>
      </c>
      <c r="F69" s="615">
        <v>11215919972.7176</v>
      </c>
      <c r="G69" s="615">
        <v>13087292752.417601</v>
      </c>
      <c r="H69" s="616">
        <f t="shared" si="5"/>
        <v>24303212725.135201</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F235"/>
  <sheetViews>
    <sheetView zoomScale="80" zoomScaleNormal="80" workbookViewId="0">
      <selection activeCell="B20" sqref="B20:C20"/>
    </sheetView>
  </sheetViews>
  <sheetFormatPr defaultColWidth="43.5703125" defaultRowHeight="11.25"/>
  <cols>
    <col min="1" max="1" width="8" style="149" customWidth="1"/>
    <col min="2" max="2" width="66.28515625" style="150" customWidth="1"/>
    <col min="3" max="3" width="131.42578125" style="151" customWidth="1"/>
    <col min="4" max="5" width="10.28515625" style="142" customWidth="1"/>
    <col min="6" max="6" width="67.7109375" style="142" customWidth="1"/>
    <col min="7" max="16384" width="43.5703125" style="142"/>
  </cols>
  <sheetData>
    <row r="1" spans="1:3" ht="12.75" thickTop="1" thickBot="1">
      <c r="A1" s="827" t="s">
        <v>187</v>
      </c>
      <c r="B1" s="828"/>
      <c r="C1" s="829"/>
    </row>
    <row r="2" spans="1:3" ht="26.25" customHeight="1">
      <c r="A2" s="368"/>
      <c r="B2" s="830" t="s">
        <v>188</v>
      </c>
      <c r="C2" s="830"/>
    </row>
    <row r="3" spans="1:3" s="147" customFormat="1" ht="11.25" customHeight="1">
      <c r="A3" s="146"/>
      <c r="B3" s="830" t="s">
        <v>263</v>
      </c>
      <c r="C3" s="830"/>
    </row>
    <row r="4" spans="1:3" ht="12" customHeight="1" thickBot="1">
      <c r="A4" s="831" t="s">
        <v>267</v>
      </c>
      <c r="B4" s="832"/>
      <c r="C4" s="833"/>
    </row>
    <row r="5" spans="1:3" ht="12" thickTop="1">
      <c r="A5" s="143"/>
      <c r="B5" s="834" t="s">
        <v>189</v>
      </c>
      <c r="C5" s="835"/>
    </row>
    <row r="6" spans="1:3">
      <c r="A6" s="368"/>
      <c r="B6" s="836" t="s">
        <v>264</v>
      </c>
      <c r="C6" s="837"/>
    </row>
    <row r="7" spans="1:3">
      <c r="A7" s="368"/>
      <c r="B7" s="836" t="s">
        <v>190</v>
      </c>
      <c r="C7" s="837"/>
    </row>
    <row r="8" spans="1:3">
      <c r="A8" s="368"/>
      <c r="B8" s="836" t="s">
        <v>265</v>
      </c>
      <c r="C8" s="837"/>
    </row>
    <row r="9" spans="1:3">
      <c r="A9" s="368"/>
      <c r="B9" s="842" t="s">
        <v>266</v>
      </c>
      <c r="C9" s="843"/>
    </row>
    <row r="10" spans="1:3">
      <c r="A10" s="368"/>
      <c r="B10" s="838" t="s">
        <v>191</v>
      </c>
      <c r="C10" s="839" t="s">
        <v>191</v>
      </c>
    </row>
    <row r="11" spans="1:3">
      <c r="A11" s="368"/>
      <c r="B11" s="838" t="s">
        <v>192</v>
      </c>
      <c r="C11" s="839" t="s">
        <v>192</v>
      </c>
    </row>
    <row r="12" spans="1:3">
      <c r="A12" s="368"/>
      <c r="B12" s="838" t="s">
        <v>193</v>
      </c>
      <c r="C12" s="839" t="s">
        <v>193</v>
      </c>
    </row>
    <row r="13" spans="1:3">
      <c r="A13" s="368"/>
      <c r="B13" s="838" t="s">
        <v>194</v>
      </c>
      <c r="C13" s="839" t="s">
        <v>194</v>
      </c>
    </row>
    <row r="14" spans="1:3">
      <c r="A14" s="368"/>
      <c r="B14" s="838" t="s">
        <v>195</v>
      </c>
      <c r="C14" s="839" t="s">
        <v>195</v>
      </c>
    </row>
    <row r="15" spans="1:3" ht="21.75" customHeight="1">
      <c r="A15" s="368"/>
      <c r="B15" s="838" t="s">
        <v>196</v>
      </c>
      <c r="C15" s="839" t="s">
        <v>196</v>
      </c>
    </row>
    <row r="16" spans="1:3">
      <c r="A16" s="368"/>
      <c r="B16" s="838" t="s">
        <v>197</v>
      </c>
      <c r="C16" s="839" t="s">
        <v>198</v>
      </c>
    </row>
    <row r="17" spans="1:6">
      <c r="A17" s="368"/>
      <c r="B17" s="838" t="s">
        <v>199</v>
      </c>
      <c r="C17" s="839" t="s">
        <v>200</v>
      </c>
    </row>
    <row r="18" spans="1:6">
      <c r="A18" s="368"/>
      <c r="B18" s="838" t="s">
        <v>201</v>
      </c>
      <c r="C18" s="839" t="s">
        <v>202</v>
      </c>
    </row>
    <row r="19" spans="1:6">
      <c r="A19" s="368"/>
      <c r="B19" s="838" t="s">
        <v>203</v>
      </c>
      <c r="C19" s="839" t="s">
        <v>203</v>
      </c>
    </row>
    <row r="20" spans="1:6">
      <c r="A20" s="368"/>
      <c r="B20" s="840" t="s">
        <v>958</v>
      </c>
      <c r="C20" s="841" t="s">
        <v>204</v>
      </c>
    </row>
    <row r="21" spans="1:6">
      <c r="A21" s="368"/>
      <c r="B21" s="838" t="s">
        <v>947</v>
      </c>
      <c r="C21" s="839" t="s">
        <v>205</v>
      </c>
    </row>
    <row r="22" spans="1:6" ht="23.25" customHeight="1">
      <c r="A22" s="368"/>
      <c r="B22" s="838" t="s">
        <v>206</v>
      </c>
      <c r="C22" s="839" t="s">
        <v>207</v>
      </c>
      <c r="F22" s="582"/>
    </row>
    <row r="23" spans="1:6">
      <c r="A23" s="368"/>
      <c r="B23" s="838" t="s">
        <v>208</v>
      </c>
      <c r="C23" s="839" t="s">
        <v>208</v>
      </c>
    </row>
    <row r="24" spans="1:6">
      <c r="A24" s="368"/>
      <c r="B24" s="838" t="s">
        <v>209</v>
      </c>
      <c r="C24" s="839" t="s">
        <v>210</v>
      </c>
    </row>
    <row r="25" spans="1:6" ht="12" thickBot="1">
      <c r="A25" s="144"/>
      <c r="B25" s="849" t="s">
        <v>211</v>
      </c>
      <c r="C25" s="850"/>
    </row>
    <row r="26" spans="1:6" ht="12.75" thickTop="1" thickBot="1">
      <c r="A26" s="831" t="s">
        <v>844</v>
      </c>
      <c r="B26" s="832"/>
      <c r="C26" s="833"/>
    </row>
    <row r="27" spans="1:6" ht="12.75" thickTop="1" thickBot="1">
      <c r="A27" s="145"/>
      <c r="B27" s="851" t="s">
        <v>845</v>
      </c>
      <c r="C27" s="852"/>
    </row>
    <row r="28" spans="1:6" ht="12.75" thickTop="1" thickBot="1">
      <c r="A28" s="831" t="s">
        <v>268</v>
      </c>
      <c r="B28" s="832"/>
      <c r="C28" s="833"/>
    </row>
    <row r="29" spans="1:6" ht="12" thickTop="1">
      <c r="A29" s="143"/>
      <c r="B29" s="853" t="s">
        <v>848</v>
      </c>
      <c r="C29" s="854" t="s">
        <v>212</v>
      </c>
    </row>
    <row r="30" spans="1:6">
      <c r="A30" s="368"/>
      <c r="B30" s="844" t="s">
        <v>216</v>
      </c>
      <c r="C30" s="845" t="s">
        <v>213</v>
      </c>
    </row>
    <row r="31" spans="1:6">
      <c r="A31" s="368"/>
      <c r="B31" s="844" t="s">
        <v>846</v>
      </c>
      <c r="C31" s="845" t="s">
        <v>214</v>
      </c>
    </row>
    <row r="32" spans="1:6">
      <c r="A32" s="368"/>
      <c r="B32" s="844" t="s">
        <v>847</v>
      </c>
      <c r="C32" s="845" t="s">
        <v>215</v>
      </c>
    </row>
    <row r="33" spans="1:3">
      <c r="A33" s="368"/>
      <c r="B33" s="844" t="s">
        <v>219</v>
      </c>
      <c r="C33" s="845" t="s">
        <v>220</v>
      </c>
    </row>
    <row r="34" spans="1:3">
      <c r="A34" s="368"/>
      <c r="B34" s="844" t="s">
        <v>849</v>
      </c>
      <c r="C34" s="845" t="s">
        <v>217</v>
      </c>
    </row>
    <row r="35" spans="1:3">
      <c r="A35" s="368"/>
      <c r="B35" s="844" t="s">
        <v>850</v>
      </c>
      <c r="C35" s="845" t="s">
        <v>218</v>
      </c>
    </row>
    <row r="36" spans="1:3">
      <c r="A36" s="368"/>
      <c r="B36" s="846" t="s">
        <v>851</v>
      </c>
      <c r="C36" s="847"/>
    </row>
    <row r="37" spans="1:3" ht="24.75" customHeight="1">
      <c r="A37" s="368"/>
      <c r="B37" s="844" t="s">
        <v>852</v>
      </c>
      <c r="C37" s="845" t="s">
        <v>221</v>
      </c>
    </row>
    <row r="38" spans="1:3" ht="23.25" customHeight="1">
      <c r="A38" s="368"/>
      <c r="B38" s="844" t="s">
        <v>853</v>
      </c>
      <c r="C38" s="845" t="s">
        <v>222</v>
      </c>
    </row>
    <row r="39" spans="1:3" ht="23.25" customHeight="1">
      <c r="A39" s="425"/>
      <c r="B39" s="846" t="s">
        <v>854</v>
      </c>
      <c r="C39" s="848"/>
    </row>
    <row r="40" spans="1:3" ht="12" customHeight="1">
      <c r="A40" s="368"/>
      <c r="B40" s="844" t="s">
        <v>855</v>
      </c>
      <c r="C40" s="845"/>
    </row>
    <row r="41" spans="1:3" ht="12" thickBot="1">
      <c r="A41" s="831" t="s">
        <v>269</v>
      </c>
      <c r="B41" s="832"/>
      <c r="C41" s="833"/>
    </row>
    <row r="42" spans="1:3" ht="12" thickTop="1">
      <c r="A42" s="143"/>
      <c r="B42" s="834" t="s">
        <v>299</v>
      </c>
      <c r="C42" s="835" t="s">
        <v>223</v>
      </c>
    </row>
    <row r="43" spans="1:3">
      <c r="A43" s="368"/>
      <c r="B43" s="836" t="s">
        <v>298</v>
      </c>
      <c r="C43" s="837"/>
    </row>
    <row r="44" spans="1:3" ht="23.25" customHeight="1" thickBot="1">
      <c r="A44" s="144"/>
      <c r="B44" s="855" t="s">
        <v>224</v>
      </c>
      <c r="C44" s="856" t="s">
        <v>225</v>
      </c>
    </row>
    <row r="45" spans="1:3" ht="11.25" customHeight="1" thickTop="1" thickBot="1">
      <c r="A45" s="831" t="s">
        <v>270</v>
      </c>
      <c r="B45" s="832"/>
      <c r="C45" s="833"/>
    </row>
    <row r="46" spans="1:3" ht="26.25" customHeight="1" thickTop="1">
      <c r="A46" s="368"/>
      <c r="B46" s="836" t="s">
        <v>271</v>
      </c>
      <c r="C46" s="837"/>
    </row>
    <row r="47" spans="1:3" ht="12" thickBot="1">
      <c r="A47" s="831" t="s">
        <v>272</v>
      </c>
      <c r="B47" s="832"/>
      <c r="C47" s="833"/>
    </row>
    <row r="48" spans="1:3" ht="12" thickTop="1">
      <c r="A48" s="143"/>
      <c r="B48" s="834" t="s">
        <v>226</v>
      </c>
      <c r="C48" s="835" t="s">
        <v>226</v>
      </c>
    </row>
    <row r="49" spans="1:3" ht="11.25" customHeight="1">
      <c r="A49" s="368"/>
      <c r="B49" s="836" t="s">
        <v>227</v>
      </c>
      <c r="C49" s="837" t="s">
        <v>227</v>
      </c>
    </row>
    <row r="50" spans="1:3">
      <c r="A50" s="368"/>
      <c r="B50" s="836" t="s">
        <v>228</v>
      </c>
      <c r="C50" s="837" t="s">
        <v>228</v>
      </c>
    </row>
    <row r="51" spans="1:3" ht="11.25" customHeight="1">
      <c r="A51" s="368"/>
      <c r="B51" s="836" t="s">
        <v>857</v>
      </c>
      <c r="C51" s="837" t="s">
        <v>229</v>
      </c>
    </row>
    <row r="52" spans="1:3" ht="33.6" customHeight="1">
      <c r="A52" s="368"/>
      <c r="B52" s="836" t="s">
        <v>230</v>
      </c>
      <c r="C52" s="837" t="s">
        <v>230</v>
      </c>
    </row>
    <row r="53" spans="1:3" ht="11.25" customHeight="1">
      <c r="A53" s="368"/>
      <c r="B53" s="836" t="s">
        <v>319</v>
      </c>
      <c r="C53" s="837" t="s">
        <v>231</v>
      </c>
    </row>
    <row r="54" spans="1:3" ht="11.25" customHeight="1" thickBot="1">
      <c r="A54" s="831" t="s">
        <v>273</v>
      </c>
      <c r="B54" s="832"/>
      <c r="C54" s="833"/>
    </row>
    <row r="55" spans="1:3" ht="12" thickTop="1">
      <c r="A55" s="143"/>
      <c r="B55" s="834" t="s">
        <v>226</v>
      </c>
      <c r="C55" s="835" t="s">
        <v>226</v>
      </c>
    </row>
    <row r="56" spans="1:3">
      <c r="A56" s="368"/>
      <c r="B56" s="836" t="s">
        <v>232</v>
      </c>
      <c r="C56" s="837" t="s">
        <v>232</v>
      </c>
    </row>
    <row r="57" spans="1:3">
      <c r="A57" s="368"/>
      <c r="B57" s="836" t="s">
        <v>276</v>
      </c>
      <c r="C57" s="837" t="s">
        <v>233</v>
      </c>
    </row>
    <row r="58" spans="1:3">
      <c r="A58" s="368"/>
      <c r="B58" s="836" t="s">
        <v>234</v>
      </c>
      <c r="C58" s="837" t="s">
        <v>234</v>
      </c>
    </row>
    <row r="59" spans="1:3">
      <c r="A59" s="368"/>
      <c r="B59" s="836" t="s">
        <v>235</v>
      </c>
      <c r="C59" s="837" t="s">
        <v>235</v>
      </c>
    </row>
    <row r="60" spans="1:3">
      <c r="A60" s="368"/>
      <c r="B60" s="836" t="s">
        <v>236</v>
      </c>
      <c r="C60" s="837" t="s">
        <v>236</v>
      </c>
    </row>
    <row r="61" spans="1:3">
      <c r="A61" s="368"/>
      <c r="B61" s="836" t="s">
        <v>277</v>
      </c>
      <c r="C61" s="837" t="s">
        <v>237</v>
      </c>
    </row>
    <row r="62" spans="1:3">
      <c r="A62" s="368"/>
      <c r="B62" s="836" t="s">
        <v>238</v>
      </c>
      <c r="C62" s="837" t="s">
        <v>238</v>
      </c>
    </row>
    <row r="63" spans="1:3" ht="12" thickBot="1">
      <c r="A63" s="144"/>
      <c r="B63" s="855" t="s">
        <v>239</v>
      </c>
      <c r="C63" s="856" t="s">
        <v>239</v>
      </c>
    </row>
    <row r="64" spans="1:3" ht="11.25" customHeight="1" thickTop="1">
      <c r="A64" s="859" t="s">
        <v>274</v>
      </c>
      <c r="B64" s="860"/>
      <c r="C64" s="861"/>
    </row>
    <row r="65" spans="1:3" ht="12" thickBot="1">
      <c r="A65" s="144"/>
      <c r="B65" s="855" t="s">
        <v>240</v>
      </c>
      <c r="C65" s="856" t="s">
        <v>240</v>
      </c>
    </row>
    <row r="66" spans="1:3" ht="11.25" customHeight="1" thickTop="1" thickBot="1">
      <c r="A66" s="831" t="s">
        <v>275</v>
      </c>
      <c r="B66" s="832"/>
      <c r="C66" s="833"/>
    </row>
    <row r="67" spans="1:3" ht="12" thickTop="1">
      <c r="A67" s="143"/>
      <c r="B67" s="834" t="s">
        <v>241</v>
      </c>
      <c r="C67" s="835" t="s">
        <v>241</v>
      </c>
    </row>
    <row r="68" spans="1:3">
      <c r="A68" s="368"/>
      <c r="B68" s="836" t="s">
        <v>859</v>
      </c>
      <c r="C68" s="837" t="s">
        <v>242</v>
      </c>
    </row>
    <row r="69" spans="1:3">
      <c r="A69" s="368"/>
      <c r="B69" s="836" t="s">
        <v>243</v>
      </c>
      <c r="C69" s="837" t="s">
        <v>243</v>
      </c>
    </row>
    <row r="70" spans="1:3" ht="55.15" customHeight="1">
      <c r="A70" s="368"/>
      <c r="B70" s="857" t="s">
        <v>688</v>
      </c>
      <c r="C70" s="858" t="s">
        <v>244</v>
      </c>
    </row>
    <row r="71" spans="1:3" ht="33.75" customHeight="1">
      <c r="A71" s="368"/>
      <c r="B71" s="857" t="s">
        <v>278</v>
      </c>
      <c r="C71" s="858" t="s">
        <v>245</v>
      </c>
    </row>
    <row r="72" spans="1:3" ht="15.75" customHeight="1">
      <c r="A72" s="368"/>
      <c r="B72" s="857" t="s">
        <v>860</v>
      </c>
      <c r="C72" s="858" t="s">
        <v>246</v>
      </c>
    </row>
    <row r="73" spans="1:3">
      <c r="A73" s="368"/>
      <c r="B73" s="836" t="s">
        <v>247</v>
      </c>
      <c r="C73" s="837" t="s">
        <v>247</v>
      </c>
    </row>
    <row r="74" spans="1:3" ht="12" thickBot="1">
      <c r="A74" s="144"/>
      <c r="B74" s="855" t="s">
        <v>248</v>
      </c>
      <c r="C74" s="856" t="s">
        <v>248</v>
      </c>
    </row>
    <row r="75" spans="1:3" ht="12" thickTop="1">
      <c r="A75" s="859" t="s">
        <v>302</v>
      </c>
      <c r="B75" s="860"/>
      <c r="C75" s="861"/>
    </row>
    <row r="76" spans="1:3">
      <c r="A76" s="368"/>
      <c r="B76" s="836" t="s">
        <v>240</v>
      </c>
      <c r="C76" s="837"/>
    </row>
    <row r="77" spans="1:3">
      <c r="A77" s="368"/>
      <c r="B77" s="836" t="s">
        <v>300</v>
      </c>
      <c r="C77" s="837"/>
    </row>
    <row r="78" spans="1:3">
      <c r="A78" s="368"/>
      <c r="B78" s="836" t="s">
        <v>301</v>
      </c>
      <c r="C78" s="837"/>
    </row>
    <row r="79" spans="1:3">
      <c r="A79" s="859" t="s">
        <v>303</v>
      </c>
      <c r="B79" s="860"/>
      <c r="C79" s="861"/>
    </row>
    <row r="80" spans="1:3">
      <c r="A80" s="368"/>
      <c r="B80" s="836" t="s">
        <v>240</v>
      </c>
      <c r="C80" s="837"/>
    </row>
    <row r="81" spans="1:3">
      <c r="A81" s="368"/>
      <c r="B81" s="836" t="s">
        <v>304</v>
      </c>
      <c r="C81" s="837"/>
    </row>
    <row r="82" spans="1:3" ht="79.5" customHeight="1">
      <c r="A82" s="368"/>
      <c r="B82" s="836" t="s">
        <v>318</v>
      </c>
      <c r="C82" s="837"/>
    </row>
    <row r="83" spans="1:3" ht="53.25" customHeight="1">
      <c r="A83" s="368"/>
      <c r="B83" s="836" t="s">
        <v>317</v>
      </c>
      <c r="C83" s="837"/>
    </row>
    <row r="84" spans="1:3">
      <c r="A84" s="368"/>
      <c r="B84" s="836" t="s">
        <v>305</v>
      </c>
      <c r="C84" s="837"/>
    </row>
    <row r="85" spans="1:3">
      <c r="A85" s="368"/>
      <c r="B85" s="836" t="s">
        <v>306</v>
      </c>
      <c r="C85" s="837"/>
    </row>
    <row r="86" spans="1:3">
      <c r="A86" s="368"/>
      <c r="B86" s="836" t="s">
        <v>307</v>
      </c>
      <c r="C86" s="837"/>
    </row>
    <row r="87" spans="1:3">
      <c r="A87" s="859" t="s">
        <v>308</v>
      </c>
      <c r="B87" s="860"/>
      <c r="C87" s="861"/>
    </row>
    <row r="88" spans="1:3">
      <c r="A88" s="368"/>
      <c r="B88" s="836" t="s">
        <v>240</v>
      </c>
      <c r="C88" s="837"/>
    </row>
    <row r="89" spans="1:3">
      <c r="A89" s="368"/>
      <c r="B89" s="836" t="s">
        <v>310</v>
      </c>
      <c r="C89" s="837"/>
    </row>
    <row r="90" spans="1:3" ht="12" customHeight="1">
      <c r="A90" s="368"/>
      <c r="B90" s="836" t="s">
        <v>311</v>
      </c>
      <c r="C90" s="837"/>
    </row>
    <row r="91" spans="1:3">
      <c r="A91" s="368"/>
      <c r="B91" s="836" t="s">
        <v>312</v>
      </c>
      <c r="C91" s="837"/>
    </row>
    <row r="92" spans="1:3" ht="24.75" customHeight="1">
      <c r="A92" s="368"/>
      <c r="B92" s="862" t="s">
        <v>348</v>
      </c>
      <c r="C92" s="863"/>
    </row>
    <row r="93" spans="1:3" ht="24" customHeight="1">
      <c r="A93" s="368"/>
      <c r="B93" s="862" t="s">
        <v>349</v>
      </c>
      <c r="C93" s="863"/>
    </row>
    <row r="94" spans="1:3" ht="13.5" customHeight="1">
      <c r="A94" s="368"/>
      <c r="B94" s="864" t="s">
        <v>313</v>
      </c>
      <c r="C94" s="865"/>
    </row>
    <row r="95" spans="1:3" ht="11.25" customHeight="1" thickBot="1">
      <c r="A95" s="866" t="s">
        <v>344</v>
      </c>
      <c r="B95" s="867"/>
      <c r="C95" s="868"/>
    </row>
    <row r="96" spans="1:3" ht="12.75" thickTop="1" thickBot="1">
      <c r="A96" s="875" t="s">
        <v>249</v>
      </c>
      <c r="B96" s="875"/>
      <c r="C96" s="875"/>
    </row>
    <row r="97" spans="1:3">
      <c r="A97" s="205">
        <v>2</v>
      </c>
      <c r="B97" s="356" t="s">
        <v>324</v>
      </c>
      <c r="C97" s="356" t="s">
        <v>345</v>
      </c>
    </row>
    <row r="98" spans="1:3">
      <c r="A98" s="148">
        <v>3</v>
      </c>
      <c r="B98" s="357" t="s">
        <v>325</v>
      </c>
      <c r="C98" s="358" t="s">
        <v>346</v>
      </c>
    </row>
    <row r="99" spans="1:3">
      <c r="A99" s="148">
        <v>4</v>
      </c>
      <c r="B99" s="357" t="s">
        <v>326</v>
      </c>
      <c r="C99" s="358" t="s">
        <v>350</v>
      </c>
    </row>
    <row r="100" spans="1:3" ht="11.25" customHeight="1">
      <c r="A100" s="148">
        <v>5</v>
      </c>
      <c r="B100" s="357" t="s">
        <v>327</v>
      </c>
      <c r="C100" s="358" t="s">
        <v>347</v>
      </c>
    </row>
    <row r="101" spans="1:3" ht="12" customHeight="1">
      <c r="A101" s="148">
        <v>6</v>
      </c>
      <c r="B101" s="357" t="s">
        <v>342</v>
      </c>
      <c r="C101" s="358" t="s">
        <v>328</v>
      </c>
    </row>
    <row r="102" spans="1:3" ht="12" customHeight="1">
      <c r="A102" s="148">
        <v>7</v>
      </c>
      <c r="B102" s="357" t="s">
        <v>329</v>
      </c>
      <c r="C102" s="358" t="s">
        <v>343</v>
      </c>
    </row>
    <row r="103" spans="1:3">
      <c r="A103" s="148">
        <v>8</v>
      </c>
      <c r="B103" s="357" t="s">
        <v>334</v>
      </c>
      <c r="C103" s="358" t="s">
        <v>354</v>
      </c>
    </row>
    <row r="104" spans="1:3" ht="11.25" customHeight="1">
      <c r="A104" s="859" t="s">
        <v>314</v>
      </c>
      <c r="B104" s="860"/>
      <c r="C104" s="861"/>
    </row>
    <row r="105" spans="1:3" ht="12" customHeight="1">
      <c r="A105" s="368"/>
      <c r="B105" s="836" t="s">
        <v>240</v>
      </c>
      <c r="C105" s="837"/>
    </row>
    <row r="106" spans="1:3">
      <c r="A106" s="859" t="s">
        <v>489</v>
      </c>
      <c r="B106" s="860"/>
      <c r="C106" s="861"/>
    </row>
    <row r="107" spans="1:3" ht="12" customHeight="1">
      <c r="A107" s="368"/>
      <c r="B107" s="836" t="s">
        <v>491</v>
      </c>
      <c r="C107" s="837"/>
    </row>
    <row r="108" spans="1:3">
      <c r="A108" s="368"/>
      <c r="B108" s="836" t="s">
        <v>492</v>
      </c>
      <c r="C108" s="837"/>
    </row>
    <row r="109" spans="1:3">
      <c r="A109" s="368"/>
      <c r="B109" s="836" t="s">
        <v>490</v>
      </c>
      <c r="C109" s="837"/>
    </row>
    <row r="110" spans="1:3">
      <c r="A110" s="869" t="s">
        <v>724</v>
      </c>
      <c r="B110" s="869"/>
      <c r="C110" s="869"/>
    </row>
    <row r="111" spans="1:3">
      <c r="A111" s="870" t="s">
        <v>187</v>
      </c>
      <c r="B111" s="870"/>
      <c r="C111" s="870"/>
    </row>
    <row r="112" spans="1:3">
      <c r="A112" s="550">
        <v>1</v>
      </c>
      <c r="B112" s="871" t="s">
        <v>607</v>
      </c>
      <c r="C112" s="872"/>
    </row>
    <row r="113" spans="1:3">
      <c r="A113" s="550">
        <v>2</v>
      </c>
      <c r="B113" s="873" t="s">
        <v>608</v>
      </c>
      <c r="C113" s="874"/>
    </row>
    <row r="114" spans="1:3">
      <c r="A114" s="550">
        <v>3</v>
      </c>
      <c r="B114" s="871" t="s">
        <v>934</v>
      </c>
      <c r="C114" s="872"/>
    </row>
    <row r="115" spans="1:3">
      <c r="A115" s="550">
        <v>4</v>
      </c>
      <c r="B115" s="871" t="s">
        <v>933</v>
      </c>
      <c r="C115" s="872"/>
    </row>
    <row r="116" spans="1:3">
      <c r="A116" s="550">
        <v>5</v>
      </c>
      <c r="B116" s="554" t="s">
        <v>932</v>
      </c>
      <c r="C116" s="553"/>
    </row>
    <row r="117" spans="1:3">
      <c r="A117" s="550">
        <v>6</v>
      </c>
      <c r="B117" s="871" t="s">
        <v>945</v>
      </c>
      <c r="C117" s="872"/>
    </row>
    <row r="118" spans="1:3" ht="48.4" customHeight="1">
      <c r="A118" s="550">
        <v>7</v>
      </c>
      <c r="B118" s="871" t="s">
        <v>946</v>
      </c>
      <c r="C118" s="872"/>
    </row>
    <row r="119" spans="1:3">
      <c r="A119" s="527">
        <v>8</v>
      </c>
      <c r="B119" s="522" t="s">
        <v>634</v>
      </c>
      <c r="C119" s="547" t="s">
        <v>931</v>
      </c>
    </row>
    <row r="120" spans="1:3" ht="22.5">
      <c r="A120" s="550">
        <v>9.01</v>
      </c>
      <c r="B120" s="522" t="s">
        <v>518</v>
      </c>
      <c r="C120" s="523" t="s">
        <v>683</v>
      </c>
    </row>
    <row r="121" spans="1:3" ht="33.75">
      <c r="A121" s="550">
        <v>9.02</v>
      </c>
      <c r="B121" s="522" t="s">
        <v>519</v>
      </c>
      <c r="C121" s="523" t="s">
        <v>686</v>
      </c>
    </row>
    <row r="122" spans="1:3">
      <c r="A122" s="550">
        <v>9.0299999999999994</v>
      </c>
      <c r="B122" s="523" t="s">
        <v>868</v>
      </c>
      <c r="C122" s="523" t="s">
        <v>609</v>
      </c>
    </row>
    <row r="123" spans="1:3">
      <c r="A123" s="550">
        <v>9.0399999999999991</v>
      </c>
      <c r="B123" s="522" t="s">
        <v>520</v>
      </c>
      <c r="C123" s="523" t="s">
        <v>610</v>
      </c>
    </row>
    <row r="124" spans="1:3">
      <c r="A124" s="550">
        <v>9.0500000000000007</v>
      </c>
      <c r="B124" s="522" t="s">
        <v>521</v>
      </c>
      <c r="C124" s="523" t="s">
        <v>611</v>
      </c>
    </row>
    <row r="125" spans="1:3" ht="22.5">
      <c r="A125" s="550">
        <v>9.06</v>
      </c>
      <c r="B125" s="522" t="s">
        <v>522</v>
      </c>
      <c r="C125" s="523" t="s">
        <v>612</v>
      </c>
    </row>
    <row r="126" spans="1:3">
      <c r="A126" s="550">
        <v>9.07</v>
      </c>
      <c r="B126" s="552" t="s">
        <v>523</v>
      </c>
      <c r="C126" s="523" t="s">
        <v>613</v>
      </c>
    </row>
    <row r="127" spans="1:3" ht="22.5">
      <c r="A127" s="550">
        <v>9.08</v>
      </c>
      <c r="B127" s="522" t="s">
        <v>524</v>
      </c>
      <c r="C127" s="523" t="s">
        <v>614</v>
      </c>
    </row>
    <row r="128" spans="1:3" ht="22.5">
      <c r="A128" s="550">
        <v>9.09</v>
      </c>
      <c r="B128" s="522" t="s">
        <v>525</v>
      </c>
      <c r="C128" s="523" t="s">
        <v>615</v>
      </c>
    </row>
    <row r="129" spans="1:3">
      <c r="A129" s="551">
        <v>9.1</v>
      </c>
      <c r="B129" s="522" t="s">
        <v>526</v>
      </c>
      <c r="C129" s="523" t="s">
        <v>616</v>
      </c>
    </row>
    <row r="130" spans="1:3">
      <c r="A130" s="550">
        <v>9.11</v>
      </c>
      <c r="B130" s="522" t="s">
        <v>527</v>
      </c>
      <c r="C130" s="523" t="s">
        <v>617</v>
      </c>
    </row>
    <row r="131" spans="1:3">
      <c r="A131" s="550">
        <v>9.1199999999999992</v>
      </c>
      <c r="B131" s="522" t="s">
        <v>528</v>
      </c>
      <c r="C131" s="523" t="s">
        <v>618</v>
      </c>
    </row>
    <row r="132" spans="1:3">
      <c r="A132" s="550">
        <v>9.1300000000000008</v>
      </c>
      <c r="B132" s="522" t="s">
        <v>529</v>
      </c>
      <c r="C132" s="523" t="s">
        <v>619</v>
      </c>
    </row>
    <row r="133" spans="1:3">
      <c r="A133" s="550">
        <v>9.14</v>
      </c>
      <c r="B133" s="522" t="s">
        <v>530</v>
      </c>
      <c r="C133" s="523" t="s">
        <v>620</v>
      </c>
    </row>
    <row r="134" spans="1:3">
      <c r="A134" s="550">
        <v>9.15</v>
      </c>
      <c r="B134" s="522" t="s">
        <v>531</v>
      </c>
      <c r="C134" s="523" t="s">
        <v>621</v>
      </c>
    </row>
    <row r="135" spans="1:3" ht="22.5">
      <c r="A135" s="550">
        <v>9.16</v>
      </c>
      <c r="B135" s="522" t="s">
        <v>532</v>
      </c>
      <c r="C135" s="523" t="s">
        <v>622</v>
      </c>
    </row>
    <row r="136" spans="1:3">
      <c r="A136" s="550">
        <v>9.17</v>
      </c>
      <c r="B136" s="523" t="s">
        <v>533</v>
      </c>
      <c r="C136" s="523" t="s">
        <v>623</v>
      </c>
    </row>
    <row r="137" spans="1:3" ht="22.5">
      <c r="A137" s="550">
        <v>9.18</v>
      </c>
      <c r="B137" s="522" t="s">
        <v>534</v>
      </c>
      <c r="C137" s="523" t="s">
        <v>624</v>
      </c>
    </row>
    <row r="138" spans="1:3">
      <c r="A138" s="550">
        <v>9.19</v>
      </c>
      <c r="B138" s="522" t="s">
        <v>535</v>
      </c>
      <c r="C138" s="523" t="s">
        <v>625</v>
      </c>
    </row>
    <row r="139" spans="1:3">
      <c r="A139" s="551">
        <v>9.1999999999999993</v>
      </c>
      <c r="B139" s="522" t="s">
        <v>536</v>
      </c>
      <c r="C139" s="523" t="s">
        <v>626</v>
      </c>
    </row>
    <row r="140" spans="1:3">
      <c r="A140" s="550">
        <v>9.2100000000000009</v>
      </c>
      <c r="B140" s="522" t="s">
        <v>537</v>
      </c>
      <c r="C140" s="523" t="s">
        <v>627</v>
      </c>
    </row>
    <row r="141" spans="1:3">
      <c r="A141" s="550">
        <v>9.2200000000000006</v>
      </c>
      <c r="B141" s="522" t="s">
        <v>538</v>
      </c>
      <c r="C141" s="523" t="s">
        <v>628</v>
      </c>
    </row>
    <row r="142" spans="1:3" ht="22.5">
      <c r="A142" s="550">
        <v>9.23</v>
      </c>
      <c r="B142" s="522" t="s">
        <v>539</v>
      </c>
      <c r="C142" s="523" t="s">
        <v>629</v>
      </c>
    </row>
    <row r="143" spans="1:3" ht="22.5">
      <c r="A143" s="550">
        <v>9.24</v>
      </c>
      <c r="B143" s="522" t="s">
        <v>540</v>
      </c>
      <c r="C143" s="523" t="s">
        <v>630</v>
      </c>
    </row>
    <row r="144" spans="1:3">
      <c r="A144" s="550">
        <v>9.2500000000000107</v>
      </c>
      <c r="B144" s="522" t="s">
        <v>541</v>
      </c>
      <c r="C144" s="523" t="s">
        <v>631</v>
      </c>
    </row>
    <row r="145" spans="1:3" ht="22.5">
      <c r="A145" s="550">
        <v>9.2600000000000193</v>
      </c>
      <c r="B145" s="522" t="s">
        <v>632</v>
      </c>
      <c r="C145" s="549" t="s">
        <v>633</v>
      </c>
    </row>
    <row r="146" spans="1:3" s="369" customFormat="1" ht="22.5">
      <c r="A146" s="550">
        <v>9.2700000000000298</v>
      </c>
      <c r="B146" s="522" t="s">
        <v>99</v>
      </c>
      <c r="C146" s="549" t="s">
        <v>684</v>
      </c>
    </row>
    <row r="147" spans="1:3" s="369" customFormat="1">
      <c r="A147" s="528"/>
      <c r="B147" s="877" t="s">
        <v>635</v>
      </c>
      <c r="C147" s="878"/>
    </row>
    <row r="148" spans="1:3" s="369" customFormat="1">
      <c r="A148" s="527">
        <v>1</v>
      </c>
      <c r="B148" s="879" t="s">
        <v>930</v>
      </c>
      <c r="C148" s="880"/>
    </row>
    <row r="149" spans="1:3" s="369" customFormat="1">
      <c r="A149" s="527">
        <v>2</v>
      </c>
      <c r="B149" s="879" t="s">
        <v>685</v>
      </c>
      <c r="C149" s="880"/>
    </row>
    <row r="150" spans="1:3" s="369" customFormat="1">
      <c r="A150" s="527">
        <v>3</v>
      </c>
      <c r="B150" s="879" t="s">
        <v>682</v>
      </c>
      <c r="C150" s="880"/>
    </row>
    <row r="151" spans="1:3" s="369" customFormat="1">
      <c r="A151" s="528"/>
      <c r="B151" s="877" t="s">
        <v>636</v>
      </c>
      <c r="C151" s="878"/>
    </row>
    <row r="152" spans="1:3" s="369" customFormat="1">
      <c r="A152" s="527">
        <v>1</v>
      </c>
      <c r="B152" s="882" t="s">
        <v>929</v>
      </c>
      <c r="C152" s="885"/>
    </row>
    <row r="153" spans="1:3" s="369" customFormat="1">
      <c r="A153" s="527">
        <v>2</v>
      </c>
      <c r="B153" s="522" t="s">
        <v>866</v>
      </c>
      <c r="C153" s="547" t="s">
        <v>950</v>
      </c>
    </row>
    <row r="154" spans="1:3" ht="22.5">
      <c r="A154" s="527">
        <v>3</v>
      </c>
      <c r="B154" s="522" t="s">
        <v>865</v>
      </c>
      <c r="C154" s="547" t="s">
        <v>928</v>
      </c>
    </row>
    <row r="155" spans="1:3">
      <c r="A155" s="527">
        <v>4</v>
      </c>
      <c r="B155" s="522" t="s">
        <v>511</v>
      </c>
      <c r="C155" s="522" t="s">
        <v>951</v>
      </c>
    </row>
    <row r="156" spans="1:3" ht="25.15" customHeight="1">
      <c r="A156" s="528"/>
      <c r="B156" s="877" t="s">
        <v>637</v>
      </c>
      <c r="C156" s="878"/>
    </row>
    <row r="157" spans="1:3" ht="33.75">
      <c r="A157" s="527"/>
      <c r="B157" s="522" t="s">
        <v>917</v>
      </c>
      <c r="C157" s="529" t="s">
        <v>952</v>
      </c>
    </row>
    <row r="158" spans="1:3">
      <c r="A158" s="528"/>
      <c r="B158" s="877" t="s">
        <v>638</v>
      </c>
      <c r="C158" s="878"/>
    </row>
    <row r="159" spans="1:3" ht="39" customHeight="1">
      <c r="A159" s="528"/>
      <c r="B159" s="879" t="s">
        <v>927</v>
      </c>
      <c r="C159" s="880"/>
    </row>
    <row r="160" spans="1:3">
      <c r="A160" s="528" t="s">
        <v>639</v>
      </c>
      <c r="B160" s="548" t="s">
        <v>549</v>
      </c>
      <c r="C160" s="540" t="s">
        <v>640</v>
      </c>
    </row>
    <row r="161" spans="1:3">
      <c r="A161" s="528" t="s">
        <v>369</v>
      </c>
      <c r="B161" s="545" t="s">
        <v>550</v>
      </c>
      <c r="C161" s="547" t="s">
        <v>926</v>
      </c>
    </row>
    <row r="162" spans="1:3" ht="22.5">
      <c r="A162" s="528" t="s">
        <v>376</v>
      </c>
      <c r="B162" s="540" t="s">
        <v>551</v>
      </c>
      <c r="C162" s="547" t="s">
        <v>641</v>
      </c>
    </row>
    <row r="163" spans="1:3">
      <c r="A163" s="528" t="s">
        <v>642</v>
      </c>
      <c r="B163" s="545" t="s">
        <v>552</v>
      </c>
      <c r="C163" s="546" t="s">
        <v>643</v>
      </c>
    </row>
    <row r="164" spans="1:3" ht="22.5">
      <c r="A164" s="528" t="s">
        <v>644</v>
      </c>
      <c r="B164" s="545" t="s">
        <v>881</v>
      </c>
      <c r="C164" s="539" t="s">
        <v>925</v>
      </c>
    </row>
    <row r="165" spans="1:3" ht="22.5">
      <c r="A165" s="528" t="s">
        <v>377</v>
      </c>
      <c r="B165" s="545" t="s">
        <v>553</v>
      </c>
      <c r="C165" s="539" t="s">
        <v>646</v>
      </c>
    </row>
    <row r="166" spans="1:3" ht="22.5">
      <c r="A166" s="528" t="s">
        <v>645</v>
      </c>
      <c r="B166" s="543" t="s">
        <v>556</v>
      </c>
      <c r="C166" s="544" t="s">
        <v>653</v>
      </c>
    </row>
    <row r="167" spans="1:3" ht="22.5">
      <c r="A167" s="528" t="s">
        <v>647</v>
      </c>
      <c r="B167" s="543" t="s">
        <v>554</v>
      </c>
      <c r="C167" s="539" t="s">
        <v>649</v>
      </c>
    </row>
    <row r="168" spans="1:3" ht="26.65" customHeight="1">
      <c r="A168" s="528" t="s">
        <v>648</v>
      </c>
      <c r="B168" s="543" t="s">
        <v>555</v>
      </c>
      <c r="C168" s="544" t="s">
        <v>651</v>
      </c>
    </row>
    <row r="169" spans="1:3" ht="22.5">
      <c r="A169" s="528" t="s">
        <v>650</v>
      </c>
      <c r="B169" s="523" t="s">
        <v>557</v>
      </c>
      <c r="C169" s="544" t="s">
        <v>655</v>
      </c>
    </row>
    <row r="170" spans="1:3" ht="22.5">
      <c r="A170" s="528" t="s">
        <v>652</v>
      </c>
      <c r="B170" s="543" t="s">
        <v>558</v>
      </c>
      <c r="C170" s="542" t="s">
        <v>656</v>
      </c>
    </row>
    <row r="171" spans="1:3">
      <c r="A171" s="528" t="s">
        <v>654</v>
      </c>
      <c r="B171" s="541" t="s">
        <v>559</v>
      </c>
      <c r="C171" s="540" t="s">
        <v>657</v>
      </c>
    </row>
    <row r="172" spans="1:3" ht="22.5">
      <c r="A172" s="528"/>
      <c r="B172" s="539" t="s">
        <v>924</v>
      </c>
      <c r="C172" s="523" t="s">
        <v>658</v>
      </c>
    </row>
    <row r="173" spans="1:3" ht="22.5">
      <c r="A173" s="528"/>
      <c r="B173" s="539" t="s">
        <v>923</v>
      </c>
      <c r="C173" s="523" t="s">
        <v>659</v>
      </c>
    </row>
    <row r="174" spans="1:3" ht="22.5">
      <c r="A174" s="528"/>
      <c r="B174" s="539" t="s">
        <v>922</v>
      </c>
      <c r="C174" s="523" t="s">
        <v>660</v>
      </c>
    </row>
    <row r="175" spans="1:3">
      <c r="A175" s="528"/>
      <c r="B175" s="877" t="s">
        <v>661</v>
      </c>
      <c r="C175" s="878"/>
    </row>
    <row r="176" spans="1:3">
      <c r="A176" s="528"/>
      <c r="B176" s="879" t="s">
        <v>921</v>
      </c>
      <c r="C176" s="880"/>
    </row>
    <row r="177" spans="1:3">
      <c r="A177" s="527">
        <v>1</v>
      </c>
      <c r="B177" s="523" t="s">
        <v>563</v>
      </c>
      <c r="C177" s="523" t="s">
        <v>563</v>
      </c>
    </row>
    <row r="178" spans="1:3" ht="33.75">
      <c r="A178" s="527">
        <v>2</v>
      </c>
      <c r="B178" s="523" t="s">
        <v>662</v>
      </c>
      <c r="C178" s="523" t="s">
        <v>663</v>
      </c>
    </row>
    <row r="179" spans="1:3">
      <c r="A179" s="527">
        <v>3</v>
      </c>
      <c r="B179" s="523" t="s">
        <v>565</v>
      </c>
      <c r="C179" s="523" t="s">
        <v>664</v>
      </c>
    </row>
    <row r="180" spans="1:3" ht="22.5">
      <c r="A180" s="527">
        <v>4</v>
      </c>
      <c r="B180" s="523" t="s">
        <v>566</v>
      </c>
      <c r="C180" s="523" t="s">
        <v>665</v>
      </c>
    </row>
    <row r="181" spans="1:3" ht="22.5">
      <c r="A181" s="527">
        <v>5</v>
      </c>
      <c r="B181" s="523" t="s">
        <v>567</v>
      </c>
      <c r="C181" s="523" t="s">
        <v>687</v>
      </c>
    </row>
    <row r="182" spans="1:3" ht="45">
      <c r="A182" s="527">
        <v>6</v>
      </c>
      <c r="B182" s="523" t="s">
        <v>568</v>
      </c>
      <c r="C182" s="523" t="s">
        <v>666</v>
      </c>
    </row>
    <row r="183" spans="1:3">
      <c r="A183" s="528"/>
      <c r="B183" s="877" t="s">
        <v>667</v>
      </c>
      <c r="C183" s="878"/>
    </row>
    <row r="184" spans="1:3">
      <c r="A184" s="528"/>
      <c r="B184" s="881" t="s">
        <v>920</v>
      </c>
      <c r="C184" s="882"/>
    </row>
    <row r="185" spans="1:3" ht="22.5">
      <c r="A185" s="528">
        <v>1.1000000000000001</v>
      </c>
      <c r="B185" s="538" t="s">
        <v>573</v>
      </c>
      <c r="C185" s="523" t="s">
        <v>668</v>
      </c>
    </row>
    <row r="186" spans="1:3" ht="49.9" customHeight="1">
      <c r="A186" s="528" t="s">
        <v>157</v>
      </c>
      <c r="B186" s="524" t="s">
        <v>574</v>
      </c>
      <c r="C186" s="523" t="s">
        <v>669</v>
      </c>
    </row>
    <row r="187" spans="1:3">
      <c r="A187" s="528" t="s">
        <v>575</v>
      </c>
      <c r="B187" s="537" t="s">
        <v>576</v>
      </c>
      <c r="C187" s="883" t="s">
        <v>919</v>
      </c>
    </row>
    <row r="188" spans="1:3">
      <c r="A188" s="528" t="s">
        <v>577</v>
      </c>
      <c r="B188" s="537" t="s">
        <v>578</v>
      </c>
      <c r="C188" s="883"/>
    </row>
    <row r="189" spans="1:3">
      <c r="A189" s="528" t="s">
        <v>579</v>
      </c>
      <c r="B189" s="537" t="s">
        <v>580</v>
      </c>
      <c r="C189" s="883"/>
    </row>
    <row r="190" spans="1:3">
      <c r="A190" s="528" t="s">
        <v>581</v>
      </c>
      <c r="B190" s="537" t="s">
        <v>582</v>
      </c>
      <c r="C190" s="883"/>
    </row>
    <row r="191" spans="1:3" ht="25.5" customHeight="1">
      <c r="A191" s="528">
        <v>1.2</v>
      </c>
      <c r="B191" s="536" t="s">
        <v>895</v>
      </c>
      <c r="C191" s="522" t="s">
        <v>953</v>
      </c>
    </row>
    <row r="192" spans="1:3" ht="22.5">
      <c r="A192" s="528" t="s">
        <v>584</v>
      </c>
      <c r="B192" s="531" t="s">
        <v>585</v>
      </c>
      <c r="C192" s="534" t="s">
        <v>670</v>
      </c>
    </row>
    <row r="193" spans="1:4" ht="22.5">
      <c r="A193" s="528" t="s">
        <v>586</v>
      </c>
      <c r="B193" s="535" t="s">
        <v>587</v>
      </c>
      <c r="C193" s="534" t="s">
        <v>671</v>
      </c>
    </row>
    <row r="194" spans="1:4" ht="25.9" customHeight="1">
      <c r="A194" s="528" t="s">
        <v>588</v>
      </c>
      <c r="B194" s="533" t="s">
        <v>589</v>
      </c>
      <c r="C194" s="522" t="s">
        <v>672</v>
      </c>
    </row>
    <row r="195" spans="1:4" ht="22.5">
      <c r="A195" s="528" t="s">
        <v>590</v>
      </c>
      <c r="B195" s="532" t="s">
        <v>591</v>
      </c>
      <c r="C195" s="522" t="s">
        <v>673</v>
      </c>
      <c r="D195" s="370"/>
    </row>
    <row r="196" spans="1:4" ht="22.5">
      <c r="A196" s="528">
        <v>1.4</v>
      </c>
      <c r="B196" s="531" t="s">
        <v>680</v>
      </c>
      <c r="C196" s="530" t="s">
        <v>674</v>
      </c>
      <c r="D196" s="371"/>
    </row>
    <row r="197" spans="1:4" ht="12.75">
      <c r="A197" s="528">
        <v>1.5</v>
      </c>
      <c r="B197" s="531" t="s">
        <v>681</v>
      </c>
      <c r="C197" s="530" t="s">
        <v>674</v>
      </c>
      <c r="D197" s="372"/>
    </row>
    <row r="198" spans="1:4" ht="12.75">
      <c r="A198" s="528"/>
      <c r="B198" s="869" t="s">
        <v>675</v>
      </c>
      <c r="C198" s="869"/>
      <c r="D198" s="372"/>
    </row>
    <row r="199" spans="1:4" ht="12.75">
      <c r="A199" s="528"/>
      <c r="B199" s="881" t="s">
        <v>918</v>
      </c>
      <c r="C199" s="881"/>
      <c r="D199" s="372"/>
    </row>
    <row r="200" spans="1:4" ht="12.75">
      <c r="A200" s="527"/>
      <c r="B200" s="522" t="s">
        <v>917</v>
      </c>
      <c r="C200" s="529" t="s">
        <v>950</v>
      </c>
      <c r="D200" s="372"/>
    </row>
    <row r="201" spans="1:4" ht="12.75">
      <c r="A201" s="528"/>
      <c r="B201" s="869" t="s">
        <v>676</v>
      </c>
      <c r="C201" s="869"/>
      <c r="D201" s="373"/>
    </row>
    <row r="202" spans="1:4" ht="12.75">
      <c r="A202" s="527"/>
      <c r="B202" s="881" t="s">
        <v>916</v>
      </c>
      <c r="C202" s="881"/>
      <c r="D202" s="374"/>
    </row>
    <row r="203" spans="1:4" ht="12.75">
      <c r="B203" s="869" t="s">
        <v>714</v>
      </c>
      <c r="C203" s="869"/>
      <c r="D203" s="375"/>
    </row>
    <row r="204" spans="1:4" ht="22.5">
      <c r="A204" s="524">
        <v>1</v>
      </c>
      <c r="B204" s="522" t="s">
        <v>690</v>
      </c>
      <c r="C204" s="522" t="s">
        <v>702</v>
      </c>
      <c r="D204" s="374"/>
    </row>
    <row r="205" spans="1:4" ht="18" customHeight="1">
      <c r="A205" s="524">
        <v>2</v>
      </c>
      <c r="B205" s="522" t="s">
        <v>691</v>
      </c>
      <c r="C205" s="522" t="s">
        <v>703</v>
      </c>
      <c r="D205" s="375"/>
    </row>
    <row r="206" spans="1:4" ht="22.5">
      <c r="A206" s="524">
        <v>3</v>
      </c>
      <c r="B206" s="522" t="s">
        <v>692</v>
      </c>
      <c r="C206" s="522" t="s">
        <v>704</v>
      </c>
      <c r="D206" s="376"/>
    </row>
    <row r="207" spans="1:4" ht="12.75">
      <c r="A207" s="524">
        <v>4</v>
      </c>
      <c r="B207" s="522" t="s">
        <v>693</v>
      </c>
      <c r="C207" s="522" t="s">
        <v>705</v>
      </c>
      <c r="D207" s="376"/>
    </row>
    <row r="208" spans="1:4" ht="22.5">
      <c r="A208" s="524">
        <v>5</v>
      </c>
      <c r="B208" s="522" t="s">
        <v>694</v>
      </c>
      <c r="C208" s="522" t="s">
        <v>706</v>
      </c>
    </row>
    <row r="209" spans="1:3" ht="24.4" customHeight="1">
      <c r="A209" s="524">
        <v>6</v>
      </c>
      <c r="B209" s="522" t="s">
        <v>695</v>
      </c>
      <c r="C209" s="522" t="s">
        <v>707</v>
      </c>
    </row>
    <row r="210" spans="1:3" ht="22.5">
      <c r="A210" s="524">
        <v>7</v>
      </c>
      <c r="B210" s="522" t="s">
        <v>696</v>
      </c>
      <c r="C210" s="522" t="s">
        <v>708</v>
      </c>
    </row>
    <row r="211" spans="1:3">
      <c r="A211" s="524">
        <v>7.1</v>
      </c>
      <c r="B211" s="526" t="s">
        <v>697</v>
      </c>
      <c r="C211" s="522" t="s">
        <v>709</v>
      </c>
    </row>
    <row r="212" spans="1:3" ht="22.5">
      <c r="A212" s="524">
        <v>7.2</v>
      </c>
      <c r="B212" s="526" t="s">
        <v>698</v>
      </c>
      <c r="C212" s="522" t="s">
        <v>710</v>
      </c>
    </row>
    <row r="213" spans="1:3">
      <c r="A213" s="524">
        <v>7.3</v>
      </c>
      <c r="B213" s="525" t="s">
        <v>699</v>
      </c>
      <c r="C213" s="522" t="s">
        <v>711</v>
      </c>
    </row>
    <row r="214" spans="1:3" ht="39.4" customHeight="1">
      <c r="A214" s="524">
        <v>8</v>
      </c>
      <c r="B214" s="522" t="s">
        <v>700</v>
      </c>
      <c r="C214" s="522" t="s">
        <v>712</v>
      </c>
    </row>
    <row r="215" spans="1:3">
      <c r="A215" s="524">
        <v>9</v>
      </c>
      <c r="B215" s="522" t="s">
        <v>701</v>
      </c>
      <c r="C215" s="522" t="s">
        <v>713</v>
      </c>
    </row>
    <row r="216" spans="1:3" ht="22.5">
      <c r="A216" s="562">
        <v>10.1</v>
      </c>
      <c r="B216" s="563" t="s">
        <v>721</v>
      </c>
      <c r="C216" s="555" t="s">
        <v>722</v>
      </c>
    </row>
    <row r="217" spans="1:3">
      <c r="A217" s="884"/>
      <c r="B217" s="564" t="s">
        <v>908</v>
      </c>
      <c r="C217" s="522" t="s">
        <v>915</v>
      </c>
    </row>
    <row r="218" spans="1:3">
      <c r="A218" s="884"/>
      <c r="B218" s="523" t="s">
        <v>572</v>
      </c>
      <c r="C218" s="522" t="s">
        <v>914</v>
      </c>
    </row>
    <row r="219" spans="1:3">
      <c r="A219" s="884"/>
      <c r="B219" s="523" t="s">
        <v>907</v>
      </c>
      <c r="C219" s="522" t="s">
        <v>954</v>
      </c>
    </row>
    <row r="220" spans="1:3">
      <c r="A220" s="884"/>
      <c r="B220" s="523" t="s">
        <v>715</v>
      </c>
      <c r="C220" s="522" t="s">
        <v>913</v>
      </c>
    </row>
    <row r="221" spans="1:3" ht="22.5">
      <c r="A221" s="884"/>
      <c r="B221" s="523" t="s">
        <v>719</v>
      </c>
      <c r="C221" s="523" t="s">
        <v>912</v>
      </c>
    </row>
    <row r="222" spans="1:3" ht="33.75">
      <c r="A222" s="884"/>
      <c r="B222" s="523" t="s">
        <v>718</v>
      </c>
      <c r="C222" s="522" t="s">
        <v>911</v>
      </c>
    </row>
    <row r="223" spans="1:3">
      <c r="A223" s="884"/>
      <c r="B223" s="523" t="s">
        <v>955</v>
      </c>
      <c r="C223" s="522" t="s">
        <v>910</v>
      </c>
    </row>
    <row r="224" spans="1:3" ht="22.5">
      <c r="A224" s="884"/>
      <c r="B224" s="523" t="s">
        <v>956</v>
      </c>
      <c r="C224" s="522" t="s">
        <v>909</v>
      </c>
    </row>
    <row r="225" spans="1:3" ht="12.75">
      <c r="A225" s="556"/>
      <c r="B225" s="557"/>
      <c r="C225" s="558"/>
    </row>
    <row r="226" spans="1:3" ht="12.75">
      <c r="A226" s="556"/>
      <c r="B226" s="558"/>
      <c r="C226" s="558"/>
    </row>
    <row r="227" spans="1:3" ht="12.75">
      <c r="A227" s="556"/>
      <c r="B227" s="558"/>
      <c r="C227" s="558"/>
    </row>
    <row r="228" spans="1:3" ht="12.75">
      <c r="A228" s="556"/>
      <c r="B228" s="559"/>
      <c r="C228" s="558"/>
    </row>
    <row r="229" spans="1:3" ht="12.75">
      <c r="A229" s="876"/>
      <c r="B229" s="560"/>
      <c r="C229" s="558"/>
    </row>
    <row r="230" spans="1:3" ht="12.75">
      <c r="A230" s="876"/>
      <c r="B230" s="560"/>
      <c r="C230" s="558"/>
    </row>
    <row r="231" spans="1:3" ht="12.75">
      <c r="A231" s="876"/>
      <c r="B231" s="560"/>
      <c r="C231" s="558"/>
    </row>
    <row r="232" spans="1:3" ht="12.75">
      <c r="A232" s="876"/>
      <c r="B232" s="560"/>
      <c r="C232" s="561"/>
    </row>
    <row r="233" spans="1:3" ht="40.5" customHeight="1">
      <c r="A233" s="876"/>
      <c r="B233" s="560"/>
      <c r="C233" s="558"/>
    </row>
    <row r="234" spans="1:3" ht="24" customHeight="1">
      <c r="A234" s="876"/>
      <c r="B234" s="560"/>
      <c r="C234" s="558"/>
    </row>
    <row r="235" spans="1:3" ht="12.75">
      <c r="A235" s="876"/>
      <c r="B235" s="560"/>
      <c r="C235" s="558"/>
    </row>
  </sheetData>
  <mergeCells count="131">
    <mergeCell ref="B156:C156"/>
    <mergeCell ref="B158:C158"/>
    <mergeCell ref="B159:C159"/>
    <mergeCell ref="B115:C115"/>
    <mergeCell ref="B117:C117"/>
    <mergeCell ref="B118:C118"/>
    <mergeCell ref="B147:C147"/>
    <mergeCell ref="B148:C148"/>
    <mergeCell ref="B149:C149"/>
    <mergeCell ref="B150:C150"/>
    <mergeCell ref="B151:C151"/>
    <mergeCell ref="B152:C152"/>
    <mergeCell ref="A229:A235"/>
    <mergeCell ref="B175:C175"/>
    <mergeCell ref="B176:C176"/>
    <mergeCell ref="B183:C183"/>
    <mergeCell ref="B184:C184"/>
    <mergeCell ref="C187:C190"/>
    <mergeCell ref="B198:C198"/>
    <mergeCell ref="B199:C199"/>
    <mergeCell ref="B201:C201"/>
    <mergeCell ref="B202:C202"/>
    <mergeCell ref="B203:C203"/>
    <mergeCell ref="A217:A224"/>
    <mergeCell ref="B109:C109"/>
    <mergeCell ref="A110:C110"/>
    <mergeCell ref="A111:C111"/>
    <mergeCell ref="B112:C112"/>
    <mergeCell ref="B113:C113"/>
    <mergeCell ref="B114:C114"/>
    <mergeCell ref="A96:C96"/>
    <mergeCell ref="A104:C104"/>
    <mergeCell ref="B105:C105"/>
    <mergeCell ref="A106:C106"/>
    <mergeCell ref="B107:C107"/>
    <mergeCell ref="B108:C108"/>
    <mergeCell ref="B90:C90"/>
    <mergeCell ref="B91:C91"/>
    <mergeCell ref="B92:C92"/>
    <mergeCell ref="B93:C93"/>
    <mergeCell ref="B94:C94"/>
    <mergeCell ref="A95:C95"/>
    <mergeCell ref="B84:C84"/>
    <mergeCell ref="B85:C85"/>
    <mergeCell ref="B86:C86"/>
    <mergeCell ref="A87:C87"/>
    <mergeCell ref="B88:C88"/>
    <mergeCell ref="B89:C89"/>
    <mergeCell ref="B78:C78"/>
    <mergeCell ref="A79:C79"/>
    <mergeCell ref="B80:C80"/>
    <mergeCell ref="B81:C81"/>
    <mergeCell ref="B82:C82"/>
    <mergeCell ref="B83:C83"/>
    <mergeCell ref="B72:C72"/>
    <mergeCell ref="B73:C73"/>
    <mergeCell ref="B74:C74"/>
    <mergeCell ref="A75:C75"/>
    <mergeCell ref="B76:C76"/>
    <mergeCell ref="B77:C77"/>
    <mergeCell ref="A66:C66"/>
    <mergeCell ref="B67:C67"/>
    <mergeCell ref="B68:C68"/>
    <mergeCell ref="B69:C69"/>
    <mergeCell ref="B70:C70"/>
    <mergeCell ref="B71:C71"/>
    <mergeCell ref="B60:C60"/>
    <mergeCell ref="B61:C61"/>
    <mergeCell ref="B62:C62"/>
    <mergeCell ref="B63:C63"/>
    <mergeCell ref="A64:C64"/>
    <mergeCell ref="B65:C65"/>
    <mergeCell ref="A54:C54"/>
    <mergeCell ref="B55:C55"/>
    <mergeCell ref="B56:C56"/>
    <mergeCell ref="B57:C57"/>
    <mergeCell ref="B58:C58"/>
    <mergeCell ref="B59:C59"/>
    <mergeCell ref="B48:C48"/>
    <mergeCell ref="B49:C49"/>
    <mergeCell ref="B50:C50"/>
    <mergeCell ref="B51:C51"/>
    <mergeCell ref="B52:C52"/>
    <mergeCell ref="B53:C53"/>
    <mergeCell ref="B42:C42"/>
    <mergeCell ref="B43:C43"/>
    <mergeCell ref="B44:C44"/>
    <mergeCell ref="A45:C45"/>
    <mergeCell ref="B46:C46"/>
    <mergeCell ref="A47:C47"/>
    <mergeCell ref="B37:C37"/>
    <mergeCell ref="B38:C38"/>
    <mergeCell ref="B40:C40"/>
    <mergeCell ref="A41:C41"/>
    <mergeCell ref="B35:C35"/>
    <mergeCell ref="B33:C33"/>
    <mergeCell ref="B36:C36"/>
    <mergeCell ref="B39:C39"/>
    <mergeCell ref="B25:C25"/>
    <mergeCell ref="A26:C26"/>
    <mergeCell ref="B27:C27"/>
    <mergeCell ref="A28:C28"/>
    <mergeCell ref="B29:C29"/>
    <mergeCell ref="B30:C30"/>
    <mergeCell ref="B22:C22"/>
    <mergeCell ref="B23:C23"/>
    <mergeCell ref="B24:C24"/>
    <mergeCell ref="B16:C16"/>
    <mergeCell ref="B17:C17"/>
    <mergeCell ref="B18:C18"/>
    <mergeCell ref="B31:C31"/>
    <mergeCell ref="B32:C32"/>
    <mergeCell ref="B34:C34"/>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s>
  <conditionalFormatting sqref="B213">
    <cfRule type="duplicateValues" dxfId="7" priority="1"/>
    <cfRule type="duplicateValues" dxfId="6" priority="2"/>
    <cfRule type="duplicateValues" dxfId="5" priority="3"/>
    <cfRule type="duplicateValues" dxfId="4" priority="4"/>
  </conditionalFormatting>
  <conditionalFormatting sqref="B225">
    <cfRule type="duplicateValues" dxfId="3" priority="5"/>
    <cfRule type="duplicateValues" dxfId="2" priority="6"/>
    <cfRule type="duplicateValues" dxfId="1" priority="7"/>
    <cfRule type="duplicateValues" dxfId="0" priority="8"/>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9.9978637043366805E-2"/>
  </sheetPr>
  <dimension ref="A1:U45"/>
  <sheetViews>
    <sheetView zoomScale="85" zoomScaleNormal="85" workbookViewId="0"/>
  </sheetViews>
  <sheetFormatPr defaultRowHeight="15"/>
  <cols>
    <col min="2" max="2" width="66.7109375" customWidth="1"/>
    <col min="3" max="8" width="17.7109375" style="606" customWidth="1"/>
    <col min="9" max="9" width="15.28515625" style="603" bestFit="1" customWidth="1"/>
    <col min="10" max="10" width="14.7109375" style="603" bestFit="1" customWidth="1"/>
    <col min="11" max="12" width="15.28515625" style="603" bestFit="1" customWidth="1"/>
    <col min="13" max="13" width="14.7109375" style="603" bestFit="1" customWidth="1"/>
    <col min="14" max="14" width="15.28515625" style="603" bestFit="1" customWidth="1"/>
    <col min="15" max="20" width="8.7109375" style="603" bestFit="1" customWidth="1"/>
    <col min="21" max="21" width="8.7109375" style="603"/>
  </cols>
  <sheetData>
    <row r="1" spans="1:8" ht="15.75">
      <c r="A1" s="13" t="s">
        <v>108</v>
      </c>
      <c r="B1" s="281" t="str">
        <f>Info!C2</f>
        <v>სს თიბისი ბანკი</v>
      </c>
      <c r="C1" s="604"/>
      <c r="D1" s="605"/>
      <c r="E1" s="605"/>
      <c r="F1" s="605"/>
      <c r="G1" s="605"/>
    </row>
    <row r="2" spans="1:8" ht="15.75">
      <c r="A2" s="13" t="s">
        <v>109</v>
      </c>
      <c r="B2" s="314">
        <f>'1. key ratios'!B2</f>
        <v>45016</v>
      </c>
      <c r="C2" s="607"/>
      <c r="D2" s="608"/>
      <c r="E2" s="608"/>
      <c r="F2" s="608"/>
      <c r="G2" s="608"/>
      <c r="H2" s="609"/>
    </row>
    <row r="3" spans="1:8" ht="15.75">
      <c r="A3" s="13"/>
      <c r="B3" s="12"/>
      <c r="C3" s="607"/>
      <c r="D3" s="608"/>
      <c r="E3" s="608"/>
      <c r="F3" s="608"/>
      <c r="G3" s="608"/>
      <c r="H3" s="609"/>
    </row>
    <row r="4" spans="1:8">
      <c r="A4" s="726" t="s">
        <v>25</v>
      </c>
      <c r="B4" s="724" t="s">
        <v>166</v>
      </c>
      <c r="C4" s="722" t="s">
        <v>114</v>
      </c>
      <c r="D4" s="722"/>
      <c r="E4" s="722"/>
      <c r="F4" s="722" t="s">
        <v>115</v>
      </c>
      <c r="G4" s="722"/>
      <c r="H4" s="723"/>
    </row>
    <row r="5" spans="1:8" ht="15.4" customHeight="1">
      <c r="A5" s="727"/>
      <c r="B5" s="725"/>
      <c r="C5" s="618" t="s">
        <v>26</v>
      </c>
      <c r="D5" s="618" t="s">
        <v>88</v>
      </c>
      <c r="E5" s="618" t="s">
        <v>66</v>
      </c>
      <c r="F5" s="618" t="s">
        <v>26</v>
      </c>
      <c r="G5" s="618" t="s">
        <v>88</v>
      </c>
      <c r="H5" s="618" t="s">
        <v>66</v>
      </c>
    </row>
    <row r="6" spans="1:8">
      <c r="A6" s="426">
        <v>1</v>
      </c>
      <c r="B6" s="404" t="s">
        <v>776</v>
      </c>
      <c r="C6" s="615">
        <f>SUM(C7:C12)</f>
        <v>420966842.47580028</v>
      </c>
      <c r="D6" s="615">
        <f>SUM(D7:D12)</f>
        <v>185154580.69779989</v>
      </c>
      <c r="E6" s="616">
        <f>C6+D6</f>
        <v>606121423.1736002</v>
      </c>
      <c r="F6" s="615">
        <f>SUM(F7:F12)</f>
        <v>346998191.94250023</v>
      </c>
      <c r="G6" s="615">
        <f>SUM(G7:G12)</f>
        <v>143387825.94109982</v>
      </c>
      <c r="H6" s="616">
        <f>F6+G6</f>
        <v>490386017.88360006</v>
      </c>
    </row>
    <row r="7" spans="1:8">
      <c r="A7" s="426">
        <v>1.1000000000000001</v>
      </c>
      <c r="B7" s="405" t="s">
        <v>730</v>
      </c>
      <c r="C7" s="615">
        <v>0</v>
      </c>
      <c r="D7" s="615">
        <v>0</v>
      </c>
      <c r="E7" s="616">
        <f t="shared" ref="E7:E45" si="0">C7+D7</f>
        <v>0</v>
      </c>
      <c r="F7" s="615">
        <v>0</v>
      </c>
      <c r="G7" s="615">
        <v>0</v>
      </c>
      <c r="H7" s="616">
        <f t="shared" ref="H7:H45" si="1">F7+G7</f>
        <v>0</v>
      </c>
    </row>
    <row r="8" spans="1:8" ht="21">
      <c r="A8" s="426">
        <v>1.2</v>
      </c>
      <c r="B8" s="405" t="s">
        <v>777</v>
      </c>
      <c r="C8" s="615">
        <v>0</v>
      </c>
      <c r="D8" s="615">
        <v>0</v>
      </c>
      <c r="E8" s="616">
        <f t="shared" si="0"/>
        <v>0</v>
      </c>
      <c r="F8" s="615">
        <v>0</v>
      </c>
      <c r="G8" s="615">
        <v>0</v>
      </c>
      <c r="H8" s="616">
        <f t="shared" si="1"/>
        <v>0</v>
      </c>
    </row>
    <row r="9" spans="1:8" ht="21.4" customHeight="1">
      <c r="A9" s="426">
        <v>1.3</v>
      </c>
      <c r="B9" s="396" t="s">
        <v>778</v>
      </c>
      <c r="C9" s="615">
        <v>0</v>
      </c>
      <c r="D9" s="615">
        <v>0</v>
      </c>
      <c r="E9" s="616">
        <f t="shared" si="0"/>
        <v>0</v>
      </c>
      <c r="F9" s="615">
        <v>0</v>
      </c>
      <c r="G9" s="615">
        <v>0</v>
      </c>
      <c r="H9" s="616">
        <f t="shared" si="1"/>
        <v>0</v>
      </c>
    </row>
    <row r="10" spans="1:8" ht="21">
      <c r="A10" s="426">
        <v>1.4</v>
      </c>
      <c r="B10" s="396" t="s">
        <v>734</v>
      </c>
      <c r="C10" s="615">
        <v>68485465</v>
      </c>
      <c r="D10" s="615">
        <v>4184064</v>
      </c>
      <c r="E10" s="616">
        <f t="shared" si="0"/>
        <v>72669529</v>
      </c>
      <c r="F10" s="615">
        <v>43368435</v>
      </c>
      <c r="G10" s="615">
        <v>2315735</v>
      </c>
      <c r="H10" s="616">
        <f t="shared" si="1"/>
        <v>45684170</v>
      </c>
    </row>
    <row r="11" spans="1:8">
      <c r="A11" s="426">
        <v>1.5</v>
      </c>
      <c r="B11" s="396" t="s">
        <v>737</v>
      </c>
      <c r="C11" s="615">
        <v>352481377.47580028</v>
      </c>
      <c r="D11" s="615">
        <v>180970516.69779989</v>
      </c>
      <c r="E11" s="616">
        <f t="shared" si="0"/>
        <v>533451894.1736002</v>
      </c>
      <c r="F11" s="615">
        <v>303629756.94250023</v>
      </c>
      <c r="G11" s="615">
        <v>141072090.94109982</v>
      </c>
      <c r="H11" s="616">
        <f t="shared" si="1"/>
        <v>444701847.88360006</v>
      </c>
    </row>
    <row r="12" spans="1:8">
      <c r="A12" s="426">
        <v>1.6</v>
      </c>
      <c r="B12" s="397" t="s">
        <v>99</v>
      </c>
      <c r="C12" s="615">
        <v>0</v>
      </c>
      <c r="D12" s="615">
        <v>0</v>
      </c>
      <c r="E12" s="616">
        <f t="shared" si="0"/>
        <v>0</v>
      </c>
      <c r="F12" s="615">
        <v>0</v>
      </c>
      <c r="G12" s="615">
        <v>0</v>
      </c>
      <c r="H12" s="616">
        <f t="shared" si="1"/>
        <v>0</v>
      </c>
    </row>
    <row r="13" spans="1:8">
      <c r="A13" s="426">
        <v>2</v>
      </c>
      <c r="B13" s="406" t="s">
        <v>779</v>
      </c>
      <c r="C13" s="615">
        <f>SUM(C14:C17)</f>
        <v>-233497214.87250012</v>
      </c>
      <c r="D13" s="615">
        <f>SUM(D14:D17)</f>
        <v>-65374337.343599997</v>
      </c>
      <c r="E13" s="616">
        <f t="shared" si="0"/>
        <v>-298871552.2161001</v>
      </c>
      <c r="F13" s="615">
        <f>SUM(F14:F17)</f>
        <v>-148587299.47660002</v>
      </c>
      <c r="G13" s="615">
        <f>SUM(G14:G17)</f>
        <v>-72143665.006199986</v>
      </c>
      <c r="H13" s="616">
        <f t="shared" si="1"/>
        <v>-220730964.48280001</v>
      </c>
    </row>
    <row r="14" spans="1:8">
      <c r="A14" s="426">
        <v>2.1</v>
      </c>
      <c r="B14" s="396" t="s">
        <v>780</v>
      </c>
      <c r="C14" s="615">
        <v>0</v>
      </c>
      <c r="D14" s="615">
        <v>0</v>
      </c>
      <c r="E14" s="616">
        <f t="shared" si="0"/>
        <v>0</v>
      </c>
      <c r="F14" s="615">
        <v>0</v>
      </c>
      <c r="G14" s="615">
        <v>0</v>
      </c>
      <c r="H14" s="616">
        <f t="shared" si="1"/>
        <v>0</v>
      </c>
    </row>
    <row r="15" spans="1:8" ht="24.4" customHeight="1">
      <c r="A15" s="426">
        <v>2.2000000000000002</v>
      </c>
      <c r="B15" s="396" t="s">
        <v>781</v>
      </c>
      <c r="C15" s="615">
        <v>0</v>
      </c>
      <c r="D15" s="615">
        <v>0</v>
      </c>
      <c r="E15" s="616">
        <f t="shared" si="0"/>
        <v>0</v>
      </c>
      <c r="F15" s="615">
        <v>0</v>
      </c>
      <c r="G15" s="615">
        <v>0</v>
      </c>
      <c r="H15" s="616">
        <f t="shared" si="1"/>
        <v>0</v>
      </c>
    </row>
    <row r="16" spans="1:8" ht="20.65" customHeight="1">
      <c r="A16" s="426">
        <v>2.2999999999999998</v>
      </c>
      <c r="B16" s="396" t="s">
        <v>782</v>
      </c>
      <c r="C16" s="615">
        <v>-233497214.87250012</v>
      </c>
      <c r="D16" s="615">
        <v>-65374337.343599997</v>
      </c>
      <c r="E16" s="616">
        <f t="shared" si="0"/>
        <v>-298871552.2161001</v>
      </c>
      <c r="F16" s="615">
        <v>-148587299.47660002</v>
      </c>
      <c r="G16" s="615">
        <v>-72143665.006199986</v>
      </c>
      <c r="H16" s="616">
        <f t="shared" si="1"/>
        <v>-220730964.48280001</v>
      </c>
    </row>
    <row r="17" spans="1:8">
      <c r="A17" s="426">
        <v>2.4</v>
      </c>
      <c r="B17" s="396" t="s">
        <v>783</v>
      </c>
      <c r="C17" s="615">
        <v>0</v>
      </c>
      <c r="D17" s="615">
        <v>0</v>
      </c>
      <c r="E17" s="616">
        <f t="shared" si="0"/>
        <v>0</v>
      </c>
      <c r="F17" s="615">
        <v>0</v>
      </c>
      <c r="G17" s="615">
        <v>0</v>
      </c>
      <c r="H17" s="616">
        <f t="shared" si="1"/>
        <v>0</v>
      </c>
    </row>
    <row r="18" spans="1:8">
      <c r="A18" s="426">
        <v>3</v>
      </c>
      <c r="B18" s="406" t="s">
        <v>784</v>
      </c>
      <c r="C18" s="615">
        <v>695613.87</v>
      </c>
      <c r="D18" s="615">
        <v>0</v>
      </c>
      <c r="E18" s="616">
        <f t="shared" si="0"/>
        <v>695613.87</v>
      </c>
      <c r="F18" s="615">
        <v>1708500</v>
      </c>
      <c r="G18" s="615">
        <v>0</v>
      </c>
      <c r="H18" s="616">
        <f t="shared" si="1"/>
        <v>1708500</v>
      </c>
    </row>
    <row r="19" spans="1:8">
      <c r="A19" s="426">
        <v>4</v>
      </c>
      <c r="B19" s="406" t="s">
        <v>785</v>
      </c>
      <c r="C19" s="615">
        <v>89056284.541199967</v>
      </c>
      <c r="D19" s="615">
        <v>31407287.240900002</v>
      </c>
      <c r="E19" s="616">
        <f t="shared" si="0"/>
        <v>120463571.78209996</v>
      </c>
      <c r="F19" s="615">
        <v>66781248.783699997</v>
      </c>
      <c r="G19" s="615">
        <v>27614523.75170001</v>
      </c>
      <c r="H19" s="616">
        <f t="shared" si="1"/>
        <v>94395772.535400003</v>
      </c>
    </row>
    <row r="20" spans="1:8">
      <c r="A20" s="426">
        <v>5</v>
      </c>
      <c r="B20" s="406" t="s">
        <v>786</v>
      </c>
      <c r="C20" s="615">
        <v>-32572089.929999996</v>
      </c>
      <c r="D20" s="615">
        <v>-32119570.541799989</v>
      </c>
      <c r="E20" s="616">
        <f t="shared" si="0"/>
        <v>-64691660.471799985</v>
      </c>
      <c r="F20" s="615">
        <v>-23566736.899999995</v>
      </c>
      <c r="G20" s="615">
        <v>-25657536.336900014</v>
      </c>
      <c r="H20" s="616">
        <f t="shared" si="1"/>
        <v>-49224273.236900009</v>
      </c>
    </row>
    <row r="21" spans="1:8" ht="38.65" customHeight="1">
      <c r="A21" s="426">
        <v>6</v>
      </c>
      <c r="B21" s="406" t="s">
        <v>787</v>
      </c>
      <c r="C21" s="615">
        <v>1664255.5518</v>
      </c>
      <c r="D21" s="615">
        <v>359161.55230000016</v>
      </c>
      <c r="E21" s="616">
        <f t="shared" si="0"/>
        <v>2023417.1041000001</v>
      </c>
      <c r="F21" s="615">
        <v>2873143.2508999999</v>
      </c>
      <c r="G21" s="615">
        <v>150795.79049999997</v>
      </c>
      <c r="H21" s="616">
        <f t="shared" si="1"/>
        <v>3023939.0414</v>
      </c>
    </row>
    <row r="22" spans="1:8" ht="27.4" customHeight="1">
      <c r="A22" s="426">
        <v>7</v>
      </c>
      <c r="B22" s="406" t="s">
        <v>788</v>
      </c>
      <c r="C22" s="615">
        <v>0</v>
      </c>
      <c r="D22" s="615">
        <v>0</v>
      </c>
      <c r="E22" s="616">
        <f t="shared" si="0"/>
        <v>0</v>
      </c>
      <c r="F22" s="615">
        <v>0</v>
      </c>
      <c r="G22" s="615">
        <v>0</v>
      </c>
      <c r="H22" s="616">
        <f t="shared" si="1"/>
        <v>0</v>
      </c>
    </row>
    <row r="23" spans="1:8" ht="37.15" customHeight="1">
      <c r="A23" s="426">
        <v>8</v>
      </c>
      <c r="B23" s="407" t="s">
        <v>789</v>
      </c>
      <c r="C23" s="615">
        <v>0</v>
      </c>
      <c r="D23" s="615">
        <v>21940945.259</v>
      </c>
      <c r="E23" s="616">
        <f t="shared" si="0"/>
        <v>21940945.259</v>
      </c>
      <c r="F23" s="615">
        <v>0</v>
      </c>
      <c r="G23" s="615">
        <v>-1209949.8700000001</v>
      </c>
      <c r="H23" s="616">
        <f t="shared" si="1"/>
        <v>-1209949.8700000001</v>
      </c>
    </row>
    <row r="24" spans="1:8" ht="34.5" customHeight="1">
      <c r="A24" s="426">
        <v>9</v>
      </c>
      <c r="B24" s="407" t="s">
        <v>790</v>
      </c>
      <c r="C24" s="615">
        <v>0</v>
      </c>
      <c r="D24" s="615">
        <v>0</v>
      </c>
      <c r="E24" s="616">
        <f t="shared" si="0"/>
        <v>0</v>
      </c>
      <c r="F24" s="615">
        <v>0</v>
      </c>
      <c r="G24" s="615">
        <v>0</v>
      </c>
      <c r="H24" s="616">
        <f t="shared" si="1"/>
        <v>0</v>
      </c>
    </row>
    <row r="25" spans="1:8">
      <c r="A25" s="426">
        <v>10</v>
      </c>
      <c r="B25" s="406" t="s">
        <v>791</v>
      </c>
      <c r="C25" s="615">
        <v>62463427.894399941</v>
      </c>
      <c r="D25" s="615">
        <v>0</v>
      </c>
      <c r="E25" s="616">
        <f t="shared" si="0"/>
        <v>62463427.894399941</v>
      </c>
      <c r="F25" s="615">
        <v>50619827.169799984</v>
      </c>
      <c r="G25" s="615">
        <v>0</v>
      </c>
      <c r="H25" s="616">
        <f t="shared" si="1"/>
        <v>50619827.169799984</v>
      </c>
    </row>
    <row r="26" spans="1:8" ht="27" customHeight="1">
      <c r="A26" s="426">
        <v>11</v>
      </c>
      <c r="B26" s="408" t="s">
        <v>792</v>
      </c>
      <c r="C26" s="615">
        <v>0</v>
      </c>
      <c r="D26" s="615">
        <v>0</v>
      </c>
      <c r="E26" s="616">
        <f t="shared" si="0"/>
        <v>0</v>
      </c>
      <c r="F26" s="615">
        <v>0</v>
      </c>
      <c r="G26" s="615">
        <v>0</v>
      </c>
      <c r="H26" s="616">
        <f t="shared" si="1"/>
        <v>0</v>
      </c>
    </row>
    <row r="27" spans="1:8">
      <c r="A27" s="426">
        <v>12</v>
      </c>
      <c r="B27" s="406" t="s">
        <v>793</v>
      </c>
      <c r="C27" s="615">
        <v>2737011.0412999997</v>
      </c>
      <c r="D27" s="615">
        <v>56337.471799999985</v>
      </c>
      <c r="E27" s="616">
        <f t="shared" si="0"/>
        <v>2793348.5130999996</v>
      </c>
      <c r="F27" s="615">
        <v>2164137.7963</v>
      </c>
      <c r="G27" s="615">
        <v>894790.81099999999</v>
      </c>
      <c r="H27" s="616">
        <f t="shared" si="1"/>
        <v>3058928.6073000003</v>
      </c>
    </row>
    <row r="28" spans="1:8">
      <c r="A28" s="426">
        <v>13</v>
      </c>
      <c r="B28" s="409" t="s">
        <v>794</v>
      </c>
      <c r="C28" s="615">
        <v>-14696026.200000001</v>
      </c>
      <c r="D28" s="615">
        <v>-6980945.7452999977</v>
      </c>
      <c r="E28" s="616">
        <f t="shared" si="0"/>
        <v>-21676971.945299998</v>
      </c>
      <c r="F28" s="615">
        <v>-10704358.631199995</v>
      </c>
      <c r="G28" s="615">
        <v>-5393224.8889999986</v>
      </c>
      <c r="H28" s="616">
        <f t="shared" si="1"/>
        <v>-16097583.520199994</v>
      </c>
    </row>
    <row r="29" spans="1:8">
      <c r="A29" s="426">
        <v>14</v>
      </c>
      <c r="B29" s="410" t="s">
        <v>795</v>
      </c>
      <c r="C29" s="615">
        <f>SUM(C30:C31)</f>
        <v>-80878670.762800023</v>
      </c>
      <c r="D29" s="615">
        <f>SUM(D30:D31)</f>
        <v>-5475044.8500000015</v>
      </c>
      <c r="E29" s="616">
        <f t="shared" si="0"/>
        <v>-86353715.612800032</v>
      </c>
      <c r="F29" s="615">
        <f>SUM(F30:F31)</f>
        <v>-67481395.820100009</v>
      </c>
      <c r="G29" s="615">
        <f>SUM(G30:G31)</f>
        <v>-4585649.7116999999</v>
      </c>
      <c r="H29" s="616">
        <f t="shared" si="1"/>
        <v>-72067045.531800002</v>
      </c>
    </row>
    <row r="30" spans="1:8">
      <c r="A30" s="426">
        <v>14.1</v>
      </c>
      <c r="B30" s="388" t="s">
        <v>796</v>
      </c>
      <c r="C30" s="615">
        <v>-76118134.482800022</v>
      </c>
      <c r="D30" s="615">
        <v>-430777.07</v>
      </c>
      <c r="E30" s="616">
        <f t="shared" si="0"/>
        <v>-76548911.552800015</v>
      </c>
      <c r="F30" s="615">
        <v>-62661706.884500004</v>
      </c>
      <c r="G30" s="615">
        <v>-1097553.3600000001</v>
      </c>
      <c r="H30" s="616">
        <f t="shared" si="1"/>
        <v>-63759260.244500004</v>
      </c>
    </row>
    <row r="31" spans="1:8">
      <c r="A31" s="426">
        <v>14.2</v>
      </c>
      <c r="B31" s="388" t="s">
        <v>797</v>
      </c>
      <c r="C31" s="615">
        <v>-4760536.2799999984</v>
      </c>
      <c r="D31" s="615">
        <v>-5044267.7800000012</v>
      </c>
      <c r="E31" s="616">
        <f t="shared" si="0"/>
        <v>-9804804.0599999987</v>
      </c>
      <c r="F31" s="615">
        <v>-4819688.9355999995</v>
      </c>
      <c r="G31" s="615">
        <v>-3488096.3516999995</v>
      </c>
      <c r="H31" s="616">
        <f t="shared" si="1"/>
        <v>-8307785.287299999</v>
      </c>
    </row>
    <row r="32" spans="1:8">
      <c r="A32" s="426">
        <v>15</v>
      </c>
      <c r="B32" s="411" t="s">
        <v>798</v>
      </c>
      <c r="C32" s="615">
        <v>-21501686.783100002</v>
      </c>
      <c r="D32" s="615">
        <v>0</v>
      </c>
      <c r="E32" s="616">
        <f t="shared" si="0"/>
        <v>-21501686.783100002</v>
      </c>
      <c r="F32" s="615">
        <v>-17578083.384999998</v>
      </c>
      <c r="G32" s="615">
        <v>0</v>
      </c>
      <c r="H32" s="616">
        <f t="shared" si="1"/>
        <v>-17578083.384999998</v>
      </c>
    </row>
    <row r="33" spans="1:8" ht="22.5" customHeight="1">
      <c r="A33" s="426">
        <v>16</v>
      </c>
      <c r="B33" s="384" t="s">
        <v>799</v>
      </c>
      <c r="C33" s="615">
        <v>171360.20720000015</v>
      </c>
      <c r="D33" s="615">
        <v>341957.51619999978</v>
      </c>
      <c r="E33" s="616">
        <f t="shared" si="0"/>
        <v>513317.7233999999</v>
      </c>
      <c r="F33" s="615">
        <v>699322.80270000012</v>
      </c>
      <c r="G33" s="615">
        <v>794669.43420000048</v>
      </c>
      <c r="H33" s="616">
        <f t="shared" si="1"/>
        <v>1493992.2369000006</v>
      </c>
    </row>
    <row r="34" spans="1:8">
      <c r="A34" s="426">
        <v>17</v>
      </c>
      <c r="B34" s="406" t="s">
        <v>800</v>
      </c>
      <c r="C34" s="615">
        <f>SUM(C35:C36)</f>
        <v>218295.26499999998</v>
      </c>
      <c r="D34" s="615">
        <f>SUM(D35:D36)</f>
        <v>118580.97860000002</v>
      </c>
      <c r="E34" s="616">
        <f t="shared" si="0"/>
        <v>336876.24359999999</v>
      </c>
      <c r="F34" s="615">
        <f>SUM(F35:F36)</f>
        <v>108968.70719999999</v>
      </c>
      <c r="G34" s="615">
        <f>SUM(G35:G36)</f>
        <v>480171.51579999999</v>
      </c>
      <c r="H34" s="616">
        <f t="shared" si="1"/>
        <v>589140.223</v>
      </c>
    </row>
    <row r="35" spans="1:8">
      <c r="A35" s="426">
        <v>17.100000000000001</v>
      </c>
      <c r="B35" s="412" t="s">
        <v>801</v>
      </c>
      <c r="C35" s="615">
        <v>218295.26499999998</v>
      </c>
      <c r="D35" s="615">
        <v>118580.97860000002</v>
      </c>
      <c r="E35" s="616">
        <f t="shared" si="0"/>
        <v>336876.24359999999</v>
      </c>
      <c r="F35" s="615">
        <v>108968.70719999999</v>
      </c>
      <c r="G35" s="615">
        <v>480171.51579999999</v>
      </c>
      <c r="H35" s="616">
        <f t="shared" si="1"/>
        <v>589140.223</v>
      </c>
    </row>
    <row r="36" spans="1:8">
      <c r="A36" s="426">
        <v>17.2</v>
      </c>
      <c r="B36" s="388" t="s">
        <v>802</v>
      </c>
      <c r="C36" s="615">
        <v>0</v>
      </c>
      <c r="D36" s="615">
        <v>0</v>
      </c>
      <c r="E36" s="616">
        <f t="shared" si="0"/>
        <v>0</v>
      </c>
      <c r="F36" s="615">
        <v>0</v>
      </c>
      <c r="G36" s="615">
        <v>0</v>
      </c>
      <c r="H36" s="616">
        <f t="shared" si="1"/>
        <v>0</v>
      </c>
    </row>
    <row r="37" spans="1:8" ht="41.65" customHeight="1">
      <c r="A37" s="426">
        <v>18</v>
      </c>
      <c r="B37" s="413" t="s">
        <v>803</v>
      </c>
      <c r="C37" s="615">
        <f>SUM(C38:C39)</f>
        <v>-49522541.851600006</v>
      </c>
      <c r="D37" s="615">
        <f>SUM(D38:D39)</f>
        <v>3237166.5133999996</v>
      </c>
      <c r="E37" s="616">
        <f t="shared" si="0"/>
        <v>-46285375.338200003</v>
      </c>
      <c r="F37" s="615">
        <f>SUM(F38:F39)</f>
        <v>-21899126.702300001</v>
      </c>
      <c r="G37" s="619">
        <f>SUM(G38:G39)</f>
        <v>8526857.4959999993</v>
      </c>
      <c r="H37" s="616">
        <f t="shared" si="1"/>
        <v>-13372269.206300002</v>
      </c>
    </row>
    <row r="38" spans="1:8" ht="21">
      <c r="A38" s="426">
        <v>18.100000000000001</v>
      </c>
      <c r="B38" s="396" t="s">
        <v>804</v>
      </c>
      <c r="C38" s="615">
        <v>-254640.05</v>
      </c>
      <c r="D38" s="615">
        <v>-8861.6378000000004</v>
      </c>
      <c r="E38" s="616">
        <f t="shared" si="0"/>
        <v>-263501.68780000001</v>
      </c>
      <c r="F38" s="615">
        <v>-77224.27</v>
      </c>
      <c r="G38" s="615">
        <v>12280</v>
      </c>
      <c r="H38" s="616">
        <f t="shared" si="1"/>
        <v>-64944.270000000004</v>
      </c>
    </row>
    <row r="39" spans="1:8">
      <c r="A39" s="426">
        <v>18.2</v>
      </c>
      <c r="B39" s="396" t="s">
        <v>805</v>
      </c>
      <c r="C39" s="615">
        <v>-49267901.801600009</v>
      </c>
      <c r="D39" s="615">
        <v>3246028.1511999997</v>
      </c>
      <c r="E39" s="616">
        <f t="shared" si="0"/>
        <v>-46021873.650400013</v>
      </c>
      <c r="F39" s="615">
        <v>-21821902.432300001</v>
      </c>
      <c r="G39" s="615">
        <v>8514577.4959999993</v>
      </c>
      <c r="H39" s="616">
        <f t="shared" si="1"/>
        <v>-13307324.936300002</v>
      </c>
    </row>
    <row r="40" spans="1:8" ht="24.4" customHeight="1">
      <c r="A40" s="426">
        <v>19</v>
      </c>
      <c r="B40" s="413" t="s">
        <v>806</v>
      </c>
      <c r="C40" s="615">
        <v>0</v>
      </c>
      <c r="D40" s="615">
        <v>0</v>
      </c>
      <c r="E40" s="616">
        <f t="shared" si="0"/>
        <v>0</v>
      </c>
      <c r="F40" s="615">
        <v>0</v>
      </c>
      <c r="G40" s="615">
        <v>0</v>
      </c>
      <c r="H40" s="616">
        <f t="shared" si="1"/>
        <v>0</v>
      </c>
    </row>
    <row r="41" spans="1:8" ht="25.15" customHeight="1">
      <c r="A41" s="426">
        <v>20</v>
      </c>
      <c r="B41" s="413" t="s">
        <v>807</v>
      </c>
      <c r="C41" s="615">
        <v>0</v>
      </c>
      <c r="D41" s="615">
        <v>0</v>
      </c>
      <c r="E41" s="616">
        <f t="shared" si="0"/>
        <v>0</v>
      </c>
      <c r="F41" s="615">
        <v>0</v>
      </c>
      <c r="G41" s="615">
        <v>0</v>
      </c>
      <c r="H41" s="616">
        <f t="shared" si="1"/>
        <v>0</v>
      </c>
    </row>
    <row r="42" spans="1:8" ht="33" customHeight="1">
      <c r="A42" s="426">
        <v>21</v>
      </c>
      <c r="B42" s="414" t="s">
        <v>808</v>
      </c>
      <c r="C42" s="615">
        <v>0</v>
      </c>
      <c r="D42" s="615">
        <v>0</v>
      </c>
      <c r="E42" s="616">
        <f t="shared" si="0"/>
        <v>0</v>
      </c>
      <c r="F42" s="615">
        <v>0</v>
      </c>
      <c r="G42" s="615">
        <v>0</v>
      </c>
      <c r="H42" s="616">
        <f t="shared" si="1"/>
        <v>0</v>
      </c>
    </row>
    <row r="43" spans="1:8">
      <c r="A43" s="426">
        <v>22</v>
      </c>
      <c r="B43" s="415" t="s">
        <v>809</v>
      </c>
      <c r="C43" s="615">
        <f>SUM(C6,C13,C18,C19,C20,C21,C22,C23,C24,C25,C26,C27,C28,C29,C32,C33,C34,C37,C40,C41,C42)</f>
        <v>145304860.44670004</v>
      </c>
      <c r="D43" s="615">
        <f>SUM(D6,D13,D18,D19,D20,D21,D22,D23,D24,D25,D26,D27,D28,D29,D32,D33,D34,D37,D40,D41,D42)</f>
        <v>132666118.74929993</v>
      </c>
      <c r="E43" s="616">
        <f t="shared" si="0"/>
        <v>277970979.19599998</v>
      </c>
      <c r="F43" s="615">
        <f>SUM(F6,F13,F18,F19,F20,F21,F22,F23,F24,F25,F26,F27,F28,F29,F32,F33,F34,F37,F40,F41,F42)</f>
        <v>182136339.53790012</v>
      </c>
      <c r="G43" s="615">
        <f>SUM(G6,G13,G18,G19,G20,G21,G22,G23,G24,G25,G26,G27,G28,G29,G32,G33,G34,G37,G40,G41,G42)</f>
        <v>72859608.926499844</v>
      </c>
      <c r="H43" s="616">
        <f t="shared" si="1"/>
        <v>254995948.46439996</v>
      </c>
    </row>
    <row r="44" spans="1:8">
      <c r="A44" s="426">
        <v>23</v>
      </c>
      <c r="B44" s="415" t="s">
        <v>810</v>
      </c>
      <c r="C44" s="615">
        <v>40241379.488299996</v>
      </c>
      <c r="D44" s="615">
        <v>0</v>
      </c>
      <c r="E44" s="616">
        <f t="shared" si="0"/>
        <v>40241379.488299996</v>
      </c>
      <c r="F44" s="615">
        <v>25789410.888599999</v>
      </c>
      <c r="G44" s="615">
        <v>0</v>
      </c>
      <c r="H44" s="616">
        <f t="shared" si="1"/>
        <v>25789410.888599999</v>
      </c>
    </row>
    <row r="45" spans="1:8">
      <c r="A45" s="426">
        <v>24</v>
      </c>
      <c r="B45" s="415" t="s">
        <v>811</v>
      </c>
      <c r="C45" s="615">
        <f>C43-C44</f>
        <v>105063480.95840004</v>
      </c>
      <c r="D45" s="615">
        <f>D43-D44</f>
        <v>132666118.74929993</v>
      </c>
      <c r="E45" s="616">
        <f t="shared" si="0"/>
        <v>237729599.70769995</v>
      </c>
      <c r="F45" s="615">
        <f>F43-F44</f>
        <v>156346928.64930013</v>
      </c>
      <c r="G45" s="615">
        <f>G43-G44</f>
        <v>72859608.926499844</v>
      </c>
      <c r="H45" s="616">
        <f t="shared" si="1"/>
        <v>229206537.57579997</v>
      </c>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sheetPr>
  <dimension ref="A1:V47"/>
  <sheetViews>
    <sheetView zoomScale="70" zoomScaleNormal="70" workbookViewId="0"/>
  </sheetViews>
  <sheetFormatPr defaultRowHeight="15"/>
  <cols>
    <col min="1" max="1" width="8.7109375" style="424"/>
    <col min="2" max="2" width="87.7109375" bestFit="1" customWidth="1"/>
    <col min="3" max="8" width="14.28515625" style="606" bestFit="1" customWidth="1"/>
    <col min="9" max="9" width="12.28515625" customWidth="1"/>
  </cols>
  <sheetData>
    <row r="1" spans="1:22" ht="15.75">
      <c r="A1" s="13" t="s">
        <v>108</v>
      </c>
      <c r="B1" s="281" t="str">
        <f>Info!C2</f>
        <v>სს თიბისი ბანკი</v>
      </c>
      <c r="C1" s="604"/>
      <c r="D1" s="605"/>
      <c r="E1" s="605"/>
      <c r="F1" s="605"/>
      <c r="G1" s="605"/>
    </row>
    <row r="2" spans="1:22" ht="15.75">
      <c r="A2" s="13" t="s">
        <v>109</v>
      </c>
      <c r="B2" s="314">
        <f>'1. key ratios'!B2</f>
        <v>45016</v>
      </c>
      <c r="C2" s="607"/>
      <c r="D2" s="608"/>
      <c r="E2" s="608"/>
      <c r="F2" s="608"/>
      <c r="G2" s="608"/>
      <c r="H2" s="609"/>
    </row>
    <row r="3" spans="1:22" ht="15.75">
      <c r="A3" s="13"/>
      <c r="B3" s="12"/>
      <c r="C3" s="607"/>
      <c r="D3" s="608"/>
      <c r="E3" s="608"/>
      <c r="F3" s="608"/>
      <c r="G3" s="608"/>
      <c r="H3" s="609"/>
    </row>
    <row r="4" spans="1:22" ht="15.75">
      <c r="A4" s="719" t="s">
        <v>25</v>
      </c>
      <c r="B4" s="728" t="s">
        <v>151</v>
      </c>
      <c r="C4" s="729" t="s">
        <v>114</v>
      </c>
      <c r="D4" s="729"/>
      <c r="E4" s="729"/>
      <c r="F4" s="729" t="s">
        <v>115</v>
      </c>
      <c r="G4" s="729"/>
      <c r="H4" s="730"/>
    </row>
    <row r="5" spans="1:22">
      <c r="A5" s="719"/>
      <c r="B5" s="728"/>
      <c r="C5" s="618" t="s">
        <v>26</v>
      </c>
      <c r="D5" s="618" t="s">
        <v>88</v>
      </c>
      <c r="E5" s="618" t="s">
        <v>66</v>
      </c>
      <c r="F5" s="618" t="s">
        <v>26</v>
      </c>
      <c r="G5" s="618" t="s">
        <v>88</v>
      </c>
      <c r="H5" s="620" t="s">
        <v>66</v>
      </c>
    </row>
    <row r="6" spans="1:22" ht="15.75">
      <c r="A6" s="416">
        <v>1</v>
      </c>
      <c r="B6" s="417" t="s">
        <v>812</v>
      </c>
      <c r="C6" s="621">
        <v>0</v>
      </c>
      <c r="D6" s="621">
        <v>0</v>
      </c>
      <c r="E6" s="622">
        <f t="shared" ref="E6:E43" si="0">C6+D6</f>
        <v>0</v>
      </c>
      <c r="F6" s="621">
        <v>0</v>
      </c>
      <c r="G6" s="621">
        <v>0</v>
      </c>
      <c r="H6" s="623">
        <f t="shared" ref="H6:H43" si="1">F6+G6</f>
        <v>0</v>
      </c>
      <c r="O6" s="617"/>
      <c r="P6" s="617"/>
      <c r="Q6" s="617"/>
      <c r="R6" s="617"/>
      <c r="S6" s="617"/>
      <c r="T6" s="617"/>
      <c r="U6" s="617"/>
      <c r="V6" s="617"/>
    </row>
    <row r="7" spans="1:22" ht="15.75">
      <c r="A7" s="416">
        <v>2</v>
      </c>
      <c r="B7" s="417" t="s">
        <v>177</v>
      </c>
      <c r="C7" s="621">
        <v>0</v>
      </c>
      <c r="D7" s="621">
        <v>0</v>
      </c>
      <c r="E7" s="622">
        <f t="shared" si="0"/>
        <v>0</v>
      </c>
      <c r="F7" s="621">
        <v>0</v>
      </c>
      <c r="G7" s="621">
        <v>0</v>
      </c>
      <c r="H7" s="623">
        <f t="shared" si="1"/>
        <v>0</v>
      </c>
      <c r="O7" s="617"/>
      <c r="P7" s="617"/>
      <c r="Q7" s="617"/>
      <c r="R7" s="617"/>
      <c r="S7" s="617"/>
      <c r="T7" s="617"/>
    </row>
    <row r="8" spans="1:22" ht="15.75">
      <c r="A8" s="416">
        <v>3</v>
      </c>
      <c r="B8" s="417" t="s">
        <v>179</v>
      </c>
      <c r="C8" s="621">
        <f>C9+C10</f>
        <v>3678775378.6308298</v>
      </c>
      <c r="D8" s="621">
        <f>D9+D10</f>
        <v>4920734688.918396</v>
      </c>
      <c r="E8" s="622">
        <f t="shared" si="0"/>
        <v>8599510067.5492249</v>
      </c>
      <c r="F8" s="621">
        <f>F9+F10</f>
        <v>3314010452.5066099</v>
      </c>
      <c r="G8" s="621">
        <f>G9+G10</f>
        <v>5266413714.2342901</v>
      </c>
      <c r="H8" s="623">
        <f t="shared" si="1"/>
        <v>8580424166.7409</v>
      </c>
      <c r="O8" s="617"/>
      <c r="P8" s="617"/>
      <c r="Q8" s="617"/>
      <c r="R8" s="617"/>
      <c r="S8" s="617"/>
      <c r="T8" s="617"/>
    </row>
    <row r="9" spans="1:22" ht="15.75">
      <c r="A9" s="416">
        <v>3.1</v>
      </c>
      <c r="B9" s="418" t="s">
        <v>813</v>
      </c>
      <c r="C9" s="621">
        <v>3208288367.92943</v>
      </c>
      <c r="D9" s="621">
        <v>4608094225.0184097</v>
      </c>
      <c r="E9" s="622">
        <f t="shared" si="0"/>
        <v>7816382592.9478397</v>
      </c>
      <c r="F9" s="621">
        <v>2775709153.8266101</v>
      </c>
      <c r="G9" s="621">
        <v>4794220209.4342899</v>
      </c>
      <c r="H9" s="623">
        <f t="shared" si="1"/>
        <v>7569929363.2609005</v>
      </c>
      <c r="O9" s="617"/>
      <c r="P9" s="617"/>
      <c r="Q9" s="617"/>
      <c r="R9" s="617"/>
      <c r="S9" s="617"/>
      <c r="T9" s="617"/>
    </row>
    <row r="10" spans="1:22" ht="15.75">
      <c r="A10" s="416">
        <v>3.2</v>
      </c>
      <c r="B10" s="418" t="s">
        <v>814</v>
      </c>
      <c r="C10" s="621">
        <v>470487010.70139998</v>
      </c>
      <c r="D10" s="621">
        <v>312640463.89998603</v>
      </c>
      <c r="E10" s="622">
        <f t="shared" si="0"/>
        <v>783127474.60138607</v>
      </c>
      <c r="F10" s="621">
        <v>538301298.67999995</v>
      </c>
      <c r="G10" s="621">
        <v>472193504.80000001</v>
      </c>
      <c r="H10" s="623">
        <f t="shared" si="1"/>
        <v>1010494803.48</v>
      </c>
      <c r="O10" s="617"/>
      <c r="P10" s="617"/>
      <c r="Q10" s="617"/>
      <c r="R10" s="617"/>
      <c r="S10" s="617"/>
      <c r="T10" s="617"/>
    </row>
    <row r="11" spans="1:22" ht="25.5">
      <c r="A11" s="416">
        <v>4</v>
      </c>
      <c r="B11" s="417" t="s">
        <v>178</v>
      </c>
      <c r="C11" s="621">
        <f>C12+C13</f>
        <v>852705800</v>
      </c>
      <c r="D11" s="621">
        <f>D12+D13</f>
        <v>0</v>
      </c>
      <c r="E11" s="622">
        <f t="shared" si="0"/>
        <v>852705800</v>
      </c>
      <c r="F11" s="621">
        <f>F12+F13</f>
        <v>715121400</v>
      </c>
      <c r="G11" s="621">
        <f>G12+G13</f>
        <v>0</v>
      </c>
      <c r="H11" s="623">
        <f t="shared" si="1"/>
        <v>715121400</v>
      </c>
      <c r="O11" s="617"/>
      <c r="P11" s="617"/>
      <c r="Q11" s="617"/>
      <c r="R11" s="617"/>
      <c r="S11" s="617"/>
      <c r="T11" s="617"/>
    </row>
    <row r="12" spans="1:22" ht="15.75">
      <c r="A12" s="416">
        <v>4.0999999999999996</v>
      </c>
      <c r="B12" s="418" t="s">
        <v>815</v>
      </c>
      <c r="C12" s="621">
        <v>852705800</v>
      </c>
      <c r="D12" s="621">
        <v>0</v>
      </c>
      <c r="E12" s="622">
        <f t="shared" si="0"/>
        <v>852705800</v>
      </c>
      <c r="F12" s="621">
        <v>715121400</v>
      </c>
      <c r="G12" s="621">
        <v>0</v>
      </c>
      <c r="H12" s="623">
        <f t="shared" si="1"/>
        <v>715121400</v>
      </c>
      <c r="O12" s="617"/>
      <c r="P12" s="617"/>
      <c r="Q12" s="617"/>
      <c r="R12" s="617"/>
      <c r="S12" s="617"/>
      <c r="T12" s="617"/>
    </row>
    <row r="13" spans="1:22" ht="15.75">
      <c r="A13" s="416">
        <v>4.2</v>
      </c>
      <c r="B13" s="418" t="s">
        <v>816</v>
      </c>
      <c r="C13" s="621">
        <v>0</v>
      </c>
      <c r="D13" s="621">
        <v>0</v>
      </c>
      <c r="E13" s="622">
        <f t="shared" si="0"/>
        <v>0</v>
      </c>
      <c r="F13" s="621">
        <v>0</v>
      </c>
      <c r="G13" s="621">
        <v>0</v>
      </c>
      <c r="H13" s="623">
        <f t="shared" si="1"/>
        <v>0</v>
      </c>
      <c r="O13" s="617"/>
      <c r="P13" s="617"/>
      <c r="Q13" s="617"/>
      <c r="R13" s="617"/>
      <c r="S13" s="617"/>
      <c r="T13" s="617"/>
    </row>
    <row r="14" spans="1:22" ht="15.75">
      <c r="A14" s="416">
        <v>5</v>
      </c>
      <c r="B14" s="419" t="s">
        <v>817</v>
      </c>
      <c r="C14" s="621">
        <f>C15+C16+C17+C23+C24+C25+C26</f>
        <v>16830622001.42338</v>
      </c>
      <c r="D14" s="621">
        <f>D15+D16+D17+D23+D24+D25+D26</f>
        <v>22103016570.290756</v>
      </c>
      <c r="E14" s="622">
        <f t="shared" si="0"/>
        <v>38933638571.714134</v>
      </c>
      <c r="F14" s="621">
        <f>F15+F16+F17+F23+F24+F25+F26</f>
        <v>10310502810.080002</v>
      </c>
      <c r="G14" s="621">
        <f>G15+G16+G17+G23+G24+G25+G26</f>
        <v>16661749730.67</v>
      </c>
      <c r="H14" s="623">
        <f t="shared" si="1"/>
        <v>26972252540.75</v>
      </c>
      <c r="O14" s="617"/>
      <c r="P14" s="617"/>
      <c r="Q14" s="617"/>
      <c r="R14" s="617"/>
      <c r="S14" s="617"/>
      <c r="T14" s="617"/>
    </row>
    <row r="15" spans="1:22" ht="15.75">
      <c r="A15" s="416">
        <v>5.0999999999999996</v>
      </c>
      <c r="B15" s="420" t="s">
        <v>818</v>
      </c>
      <c r="C15" s="621">
        <v>377901424.66590899</v>
      </c>
      <c r="D15" s="621">
        <v>519466054.49740303</v>
      </c>
      <c r="E15" s="622">
        <f t="shared" si="0"/>
        <v>897367479.16331196</v>
      </c>
      <c r="F15" s="621">
        <v>294113198.63</v>
      </c>
      <c r="G15" s="621">
        <v>287646825.75</v>
      </c>
      <c r="H15" s="623">
        <f t="shared" si="1"/>
        <v>581760024.38</v>
      </c>
      <c r="O15" s="617"/>
      <c r="P15" s="617"/>
      <c r="Q15" s="617"/>
      <c r="R15" s="617"/>
      <c r="S15" s="617"/>
      <c r="T15" s="617"/>
    </row>
    <row r="16" spans="1:22" ht="15.75">
      <c r="A16" s="416">
        <v>5.2</v>
      </c>
      <c r="B16" s="420" t="s">
        <v>819</v>
      </c>
      <c r="C16" s="621">
        <v>233033571.88699999</v>
      </c>
      <c r="D16" s="621">
        <v>2569748.6864240002</v>
      </c>
      <c r="E16" s="622">
        <f t="shared" si="0"/>
        <v>235603320.57342398</v>
      </c>
      <c r="F16" s="621">
        <v>181056334.75999999</v>
      </c>
      <c r="G16" s="621">
        <v>5278215.76</v>
      </c>
      <c r="H16" s="623">
        <f t="shared" si="1"/>
        <v>186334550.51999998</v>
      </c>
      <c r="O16" s="617"/>
      <c r="P16" s="617"/>
      <c r="Q16" s="617"/>
      <c r="R16" s="617"/>
      <c r="S16" s="617"/>
      <c r="T16" s="617"/>
    </row>
    <row r="17" spans="1:20" ht="15.75">
      <c r="A17" s="416">
        <v>5.3</v>
      </c>
      <c r="B17" s="420" t="s">
        <v>820</v>
      </c>
      <c r="C17" s="621">
        <f>C18+C19+C20+C21+C22</f>
        <v>11560604540.10335</v>
      </c>
      <c r="D17" s="621">
        <f>D18+D19+D20+D21+D22</f>
        <v>18770052285.996784</v>
      </c>
      <c r="E17" s="622">
        <f t="shared" si="0"/>
        <v>30330656826.100136</v>
      </c>
      <c r="F17" s="621">
        <v>7031737477.1400003</v>
      </c>
      <c r="G17" s="621">
        <v>14204321021.439999</v>
      </c>
      <c r="H17" s="623">
        <f t="shared" si="1"/>
        <v>21236058498.579998</v>
      </c>
      <c r="O17" s="617"/>
      <c r="P17" s="617"/>
      <c r="Q17" s="617"/>
      <c r="R17" s="617"/>
      <c r="S17" s="617"/>
      <c r="T17" s="617"/>
    </row>
    <row r="18" spans="1:20" ht="15.75">
      <c r="A18" s="416" t="s">
        <v>180</v>
      </c>
      <c r="B18" s="421" t="s">
        <v>821</v>
      </c>
      <c r="C18" s="621">
        <v>6755646608.91961</v>
      </c>
      <c r="D18" s="621">
        <v>8617354030.1780205</v>
      </c>
      <c r="E18" s="622">
        <f t="shared" si="0"/>
        <v>15373000639.09763</v>
      </c>
      <c r="F18" s="621">
        <v>3638919369.9099998</v>
      </c>
      <c r="G18" s="621">
        <v>4691353013.79</v>
      </c>
      <c r="H18" s="623">
        <f t="shared" si="1"/>
        <v>8330272383.6999998</v>
      </c>
      <c r="O18" s="617"/>
      <c r="P18" s="617"/>
      <c r="Q18" s="617"/>
      <c r="R18" s="617"/>
      <c r="S18" s="617"/>
      <c r="T18" s="617"/>
    </row>
    <row r="19" spans="1:20" ht="15.75">
      <c r="A19" s="416" t="s">
        <v>181</v>
      </c>
      <c r="B19" s="422" t="s">
        <v>822</v>
      </c>
      <c r="C19" s="621">
        <v>2395533579.7287102</v>
      </c>
      <c r="D19" s="621">
        <v>5551059326.9299202</v>
      </c>
      <c r="E19" s="622">
        <f t="shared" si="0"/>
        <v>7946592906.6586304</v>
      </c>
      <c r="F19" s="621">
        <v>1519326233.22</v>
      </c>
      <c r="G19" s="621">
        <v>4976840249.0799999</v>
      </c>
      <c r="H19" s="623">
        <f t="shared" si="1"/>
        <v>6496166482.3000002</v>
      </c>
      <c r="O19" s="617"/>
      <c r="P19" s="617"/>
      <c r="Q19" s="617"/>
      <c r="R19" s="617"/>
      <c r="S19" s="617"/>
      <c r="T19" s="617"/>
    </row>
    <row r="20" spans="1:20" ht="15.75">
      <c r="A20" s="416" t="s">
        <v>182</v>
      </c>
      <c r="B20" s="422" t="s">
        <v>823</v>
      </c>
      <c r="C20" s="621">
        <v>0</v>
      </c>
      <c r="D20" s="621">
        <v>0</v>
      </c>
      <c r="E20" s="622">
        <f t="shared" si="0"/>
        <v>0</v>
      </c>
      <c r="F20" s="621">
        <v>0</v>
      </c>
      <c r="G20" s="621">
        <v>0</v>
      </c>
      <c r="H20" s="623">
        <f t="shared" si="1"/>
        <v>0</v>
      </c>
      <c r="O20" s="617"/>
      <c r="P20" s="617"/>
      <c r="Q20" s="617"/>
      <c r="R20" s="617"/>
      <c r="S20" s="617"/>
      <c r="T20" s="617"/>
    </row>
    <row r="21" spans="1:20" ht="15.75">
      <c r="A21" s="416" t="s">
        <v>183</v>
      </c>
      <c r="B21" s="422" t="s">
        <v>824</v>
      </c>
      <c r="C21" s="621">
        <v>1914219821.97651</v>
      </c>
      <c r="D21" s="621">
        <v>4198626372.2259302</v>
      </c>
      <c r="E21" s="622">
        <f t="shared" si="0"/>
        <v>6112846194.2024403</v>
      </c>
      <c r="F21" s="621">
        <v>1722268837.3099999</v>
      </c>
      <c r="G21" s="621">
        <v>4310063585.3500004</v>
      </c>
      <c r="H21" s="623">
        <f t="shared" si="1"/>
        <v>6032332422.6599998</v>
      </c>
      <c r="O21" s="617"/>
      <c r="P21" s="617"/>
      <c r="Q21" s="617"/>
      <c r="R21" s="617"/>
      <c r="S21" s="617"/>
      <c r="T21" s="617"/>
    </row>
    <row r="22" spans="1:20" ht="15.75">
      <c r="A22" s="416" t="s">
        <v>184</v>
      </c>
      <c r="B22" s="422" t="s">
        <v>541</v>
      </c>
      <c r="C22" s="621">
        <v>495204529.478522</v>
      </c>
      <c r="D22" s="621">
        <v>403012556.66291499</v>
      </c>
      <c r="E22" s="622">
        <f t="shared" si="0"/>
        <v>898217086.14143705</v>
      </c>
      <c r="F22" s="621">
        <v>151223036.69999999</v>
      </c>
      <c r="G22" s="621">
        <v>226064173.22</v>
      </c>
      <c r="H22" s="623">
        <f t="shared" si="1"/>
        <v>377287209.91999996</v>
      </c>
      <c r="O22" s="617"/>
      <c r="P22" s="617"/>
      <c r="Q22" s="617"/>
      <c r="R22" s="617"/>
      <c r="S22" s="617"/>
      <c r="T22" s="617"/>
    </row>
    <row r="23" spans="1:20" ht="15.75">
      <c r="A23" s="416">
        <v>5.4</v>
      </c>
      <c r="B23" s="420" t="s">
        <v>825</v>
      </c>
      <c r="C23" s="621">
        <v>3489881069.8755398</v>
      </c>
      <c r="D23" s="621">
        <v>1985777321.8807099</v>
      </c>
      <c r="E23" s="622">
        <f t="shared" si="0"/>
        <v>5475658391.7562494</v>
      </c>
      <c r="F23" s="621">
        <v>2210956158.8000002</v>
      </c>
      <c r="G23" s="621">
        <v>1632081958.0999999</v>
      </c>
      <c r="H23" s="623">
        <f t="shared" si="1"/>
        <v>3843038116.9000001</v>
      </c>
      <c r="O23" s="617"/>
      <c r="P23" s="617"/>
      <c r="Q23" s="617"/>
      <c r="R23" s="617"/>
      <c r="S23" s="617"/>
      <c r="T23" s="617"/>
    </row>
    <row r="24" spans="1:20" ht="15.75">
      <c r="A24" s="416">
        <v>5.5</v>
      </c>
      <c r="B24" s="420" t="s">
        <v>826</v>
      </c>
      <c r="C24" s="621">
        <v>1945204.3670650001</v>
      </c>
      <c r="D24" s="621">
        <v>622801.94121800002</v>
      </c>
      <c r="E24" s="622">
        <f t="shared" si="0"/>
        <v>2568006.3082830003</v>
      </c>
      <c r="F24" s="621">
        <v>6506914.7199999997</v>
      </c>
      <c r="G24" s="621">
        <v>2298786.86</v>
      </c>
      <c r="H24" s="623">
        <f t="shared" si="1"/>
        <v>8805701.5800000001</v>
      </c>
      <c r="O24" s="617"/>
      <c r="P24" s="617"/>
      <c r="Q24" s="617"/>
      <c r="R24" s="617"/>
      <c r="S24" s="617"/>
      <c r="T24" s="617"/>
    </row>
    <row r="25" spans="1:20" ht="15.75">
      <c r="A25" s="416">
        <v>5.6</v>
      </c>
      <c r="B25" s="420" t="s">
        <v>827</v>
      </c>
      <c r="C25" s="621">
        <v>9812157.5757040009</v>
      </c>
      <c r="D25" s="621">
        <v>0</v>
      </c>
      <c r="E25" s="622">
        <f t="shared" si="0"/>
        <v>9812157.5757040009</v>
      </c>
      <c r="F25" s="621">
        <v>11885035.26</v>
      </c>
      <c r="G25" s="621">
        <v>0</v>
      </c>
      <c r="H25" s="623">
        <f t="shared" si="1"/>
        <v>11885035.26</v>
      </c>
      <c r="O25" s="617"/>
      <c r="P25" s="617"/>
      <c r="Q25" s="617"/>
      <c r="R25" s="617"/>
      <c r="S25" s="617"/>
      <c r="T25" s="617"/>
    </row>
    <row r="26" spans="1:20" ht="15.75">
      <c r="A26" s="416">
        <v>5.7</v>
      </c>
      <c r="B26" s="420" t="s">
        <v>541</v>
      </c>
      <c r="C26" s="621">
        <v>1157444032.9488101</v>
      </c>
      <c r="D26" s="621">
        <v>824528357.28821695</v>
      </c>
      <c r="E26" s="622">
        <f t="shared" si="0"/>
        <v>1981972390.2370272</v>
      </c>
      <c r="F26" s="621">
        <v>574247690.76999998</v>
      </c>
      <c r="G26" s="621">
        <v>530122922.75999999</v>
      </c>
      <c r="H26" s="623">
        <f t="shared" si="1"/>
        <v>1104370613.53</v>
      </c>
      <c r="O26" s="617"/>
      <c r="P26" s="617"/>
      <c r="Q26" s="617"/>
      <c r="R26" s="617"/>
      <c r="S26" s="617"/>
      <c r="T26" s="617"/>
    </row>
    <row r="27" spans="1:20" ht="15.75">
      <c r="A27" s="416">
        <v>6</v>
      </c>
      <c r="B27" s="419" t="s">
        <v>828</v>
      </c>
      <c r="C27" s="621">
        <v>537934557.44000006</v>
      </c>
      <c r="D27" s="621">
        <v>665448972.90467596</v>
      </c>
      <c r="E27" s="622">
        <f t="shared" si="0"/>
        <v>1203383530.344676</v>
      </c>
      <c r="F27" s="621">
        <v>549654943.95000005</v>
      </c>
      <c r="G27" s="621">
        <v>1018307789.46157</v>
      </c>
      <c r="H27" s="623">
        <f t="shared" si="1"/>
        <v>1567962733.4115701</v>
      </c>
      <c r="O27" s="617"/>
      <c r="P27" s="617"/>
      <c r="Q27" s="617"/>
      <c r="R27" s="617"/>
      <c r="S27" s="617"/>
      <c r="T27" s="617"/>
    </row>
    <row r="28" spans="1:20" ht="15.75">
      <c r="A28" s="416">
        <v>7</v>
      </c>
      <c r="B28" s="419" t="s">
        <v>829</v>
      </c>
      <c r="C28" s="621">
        <v>966471409.16999996</v>
      </c>
      <c r="D28" s="621">
        <v>897926236.78313398</v>
      </c>
      <c r="E28" s="622">
        <f t="shared" si="0"/>
        <v>1864397645.9531341</v>
      </c>
      <c r="F28" s="621">
        <v>905999289.75179994</v>
      </c>
      <c r="G28" s="621">
        <v>1039841041.03968</v>
      </c>
      <c r="H28" s="623">
        <f t="shared" si="1"/>
        <v>1945840330.7914801</v>
      </c>
      <c r="O28" s="617"/>
      <c r="P28" s="617"/>
      <c r="Q28" s="617"/>
      <c r="R28" s="617"/>
      <c r="S28" s="617"/>
      <c r="T28" s="617"/>
    </row>
    <row r="29" spans="1:20" ht="15.75">
      <c r="A29" s="416">
        <v>8</v>
      </c>
      <c r="B29" s="419" t="s">
        <v>830</v>
      </c>
      <c r="C29" s="621">
        <v>57558390.100000001</v>
      </c>
      <c r="D29" s="621">
        <v>225059812.71819001</v>
      </c>
      <c r="E29" s="622">
        <f t="shared" si="0"/>
        <v>282618202.81819004</v>
      </c>
      <c r="F29" s="621">
        <v>21086450.75</v>
      </c>
      <c r="G29" s="621">
        <v>176494741.514943</v>
      </c>
      <c r="H29" s="623">
        <f t="shared" si="1"/>
        <v>197581192.264943</v>
      </c>
      <c r="O29" s="617"/>
      <c r="P29" s="617"/>
      <c r="Q29" s="617"/>
      <c r="R29" s="617"/>
      <c r="S29" s="617"/>
      <c r="T29" s="617"/>
    </row>
    <row r="30" spans="1:20" ht="15.75">
      <c r="A30" s="416">
        <v>9</v>
      </c>
      <c r="B30" s="417" t="s">
        <v>185</v>
      </c>
      <c r="C30" s="621">
        <f>C31+C32+C33+C34+C35+C36+C37</f>
        <v>1553663014.3104</v>
      </c>
      <c r="D30" s="621">
        <f>D31+D32+D33+D34+D35+D36+D37</f>
        <v>6446629089.1887598</v>
      </c>
      <c r="E30" s="622">
        <f t="shared" si="0"/>
        <v>8000292103.4991598</v>
      </c>
      <c r="F30" s="621">
        <f>F31+F32+F33+F34+F35+F36+F37</f>
        <v>1127479768.4761</v>
      </c>
      <c r="G30" s="621">
        <f>G31+G32+G33+G34+G35+G36+G37</f>
        <v>7241377465.9686604</v>
      </c>
      <c r="H30" s="623">
        <f t="shared" si="1"/>
        <v>8368857234.4447603</v>
      </c>
      <c r="O30" s="617"/>
      <c r="P30" s="617"/>
      <c r="Q30" s="617"/>
      <c r="R30" s="617"/>
      <c r="S30" s="617"/>
      <c r="T30" s="617"/>
    </row>
    <row r="31" spans="1:20" ht="25.5">
      <c r="A31" s="416">
        <v>9.1</v>
      </c>
      <c r="B31" s="418" t="s">
        <v>831</v>
      </c>
      <c r="C31" s="621">
        <v>1063159620.4002</v>
      </c>
      <c r="D31" s="621">
        <v>2931644251.75456</v>
      </c>
      <c r="E31" s="622">
        <f t="shared" si="0"/>
        <v>3994803872.1547599</v>
      </c>
      <c r="F31" s="621">
        <v>454725926.5729</v>
      </c>
      <c r="G31" s="621">
        <v>3757863717.7102098</v>
      </c>
      <c r="H31" s="623">
        <f t="shared" si="1"/>
        <v>4212589644.2831097</v>
      </c>
      <c r="O31" s="617"/>
      <c r="P31" s="617"/>
      <c r="Q31" s="617"/>
      <c r="R31" s="617"/>
      <c r="S31" s="617"/>
      <c r="T31" s="617"/>
    </row>
    <row r="32" spans="1:20" ht="25.5">
      <c r="A32" s="416">
        <v>9.1999999999999993</v>
      </c>
      <c r="B32" s="418" t="s">
        <v>832</v>
      </c>
      <c r="C32" s="621">
        <v>490503393.9102</v>
      </c>
      <c r="D32" s="621">
        <v>3496595917.4341998</v>
      </c>
      <c r="E32" s="622">
        <f t="shared" si="0"/>
        <v>3987099311.3443999</v>
      </c>
      <c r="F32" s="621">
        <v>672753841.90320003</v>
      </c>
      <c r="G32" s="621">
        <v>3460746388.25845</v>
      </c>
      <c r="H32" s="623">
        <f t="shared" si="1"/>
        <v>4133500230.1616502</v>
      </c>
      <c r="O32" s="617"/>
      <c r="P32" s="617"/>
      <c r="Q32" s="617"/>
      <c r="R32" s="617"/>
      <c r="S32" s="617"/>
      <c r="T32" s="617"/>
    </row>
    <row r="33" spans="1:20" ht="25.5">
      <c r="A33" s="416">
        <v>9.3000000000000007</v>
      </c>
      <c r="B33" s="418" t="s">
        <v>833</v>
      </c>
      <c r="C33" s="621">
        <v>0</v>
      </c>
      <c r="D33" s="621">
        <v>18388920</v>
      </c>
      <c r="E33" s="622">
        <f t="shared" si="0"/>
        <v>18388920</v>
      </c>
      <c r="F33" s="621">
        <v>0</v>
      </c>
      <c r="G33" s="621">
        <v>22767360</v>
      </c>
      <c r="H33" s="623">
        <f t="shared" si="1"/>
        <v>22767360</v>
      </c>
      <c r="O33" s="617"/>
      <c r="P33" s="617"/>
      <c r="Q33" s="617"/>
      <c r="R33" s="617"/>
      <c r="S33" s="617"/>
      <c r="T33" s="617"/>
    </row>
    <row r="34" spans="1:20" ht="15.75">
      <c r="A34" s="416">
        <v>9.4</v>
      </c>
      <c r="B34" s="418" t="s">
        <v>834</v>
      </c>
      <c r="C34" s="621">
        <v>0</v>
      </c>
      <c r="D34" s="621">
        <v>0</v>
      </c>
      <c r="E34" s="622">
        <f t="shared" si="0"/>
        <v>0</v>
      </c>
      <c r="F34" s="621">
        <v>0</v>
      </c>
      <c r="G34" s="621">
        <v>0</v>
      </c>
      <c r="H34" s="623">
        <f t="shared" si="1"/>
        <v>0</v>
      </c>
      <c r="O34" s="617"/>
      <c r="P34" s="617"/>
      <c r="Q34" s="617"/>
      <c r="R34" s="617"/>
      <c r="S34" s="617"/>
      <c r="T34" s="617"/>
    </row>
    <row r="35" spans="1:20" ht="15.75">
      <c r="A35" s="416">
        <v>9.5</v>
      </c>
      <c r="B35" s="418" t="s">
        <v>835</v>
      </c>
      <c r="C35" s="621">
        <v>0</v>
      </c>
      <c r="D35" s="621">
        <v>0</v>
      </c>
      <c r="E35" s="622">
        <f t="shared" si="0"/>
        <v>0</v>
      </c>
      <c r="F35" s="621">
        <v>0</v>
      </c>
      <c r="G35" s="621">
        <v>0</v>
      </c>
      <c r="H35" s="623">
        <f t="shared" si="1"/>
        <v>0</v>
      </c>
      <c r="O35" s="617"/>
      <c r="P35" s="617"/>
      <c r="Q35" s="617"/>
      <c r="R35" s="617"/>
      <c r="S35" s="617"/>
      <c r="T35" s="617"/>
    </row>
    <row r="36" spans="1:20" ht="25.5">
      <c r="A36" s="416">
        <v>9.6</v>
      </c>
      <c r="B36" s="418" t="s">
        <v>836</v>
      </c>
      <c r="C36" s="621">
        <v>0</v>
      </c>
      <c r="D36" s="621">
        <v>0</v>
      </c>
      <c r="E36" s="622">
        <f t="shared" si="0"/>
        <v>0</v>
      </c>
      <c r="F36" s="621">
        <v>0</v>
      </c>
      <c r="G36" s="621">
        <v>0</v>
      </c>
      <c r="H36" s="623">
        <f t="shared" si="1"/>
        <v>0</v>
      </c>
      <c r="O36" s="617"/>
      <c r="P36" s="617"/>
      <c r="Q36" s="617"/>
      <c r="R36" s="617"/>
      <c r="S36" s="617"/>
      <c r="T36" s="617"/>
    </row>
    <row r="37" spans="1:20" ht="25.5">
      <c r="A37" s="416">
        <v>9.6999999999999993</v>
      </c>
      <c r="B37" s="418" t="s">
        <v>837</v>
      </c>
      <c r="C37" s="621">
        <v>0</v>
      </c>
      <c r="D37" s="621">
        <v>0</v>
      </c>
      <c r="E37" s="622">
        <f t="shared" si="0"/>
        <v>0</v>
      </c>
      <c r="F37" s="621">
        <v>0</v>
      </c>
      <c r="G37" s="621">
        <v>0</v>
      </c>
      <c r="H37" s="623">
        <f t="shared" si="1"/>
        <v>0</v>
      </c>
      <c r="O37" s="617"/>
      <c r="P37" s="617"/>
      <c r="Q37" s="617"/>
      <c r="R37" s="617"/>
      <c r="S37" s="617"/>
      <c r="T37" s="617"/>
    </row>
    <row r="38" spans="1:20" ht="15.75">
      <c r="A38" s="416">
        <v>10</v>
      </c>
      <c r="B38" s="419" t="s">
        <v>838</v>
      </c>
      <c r="C38" s="621">
        <f>C39+C40+C41+C42</f>
        <v>1005873305.8948951</v>
      </c>
      <c r="D38" s="621">
        <f>D39+D40+D41+D42</f>
        <v>102739230.99634901</v>
      </c>
      <c r="E38" s="622">
        <f t="shared" si="0"/>
        <v>1108612536.8912442</v>
      </c>
      <c r="F38" s="621">
        <f>F39+F40+F41+F42</f>
        <v>888258216.83457422</v>
      </c>
      <c r="G38" s="621">
        <f>G39+G40+G41+G42</f>
        <v>196764230.27443704</v>
      </c>
      <c r="H38" s="623">
        <f t="shared" si="1"/>
        <v>1085022447.1090112</v>
      </c>
      <c r="O38" s="617"/>
      <c r="P38" s="617"/>
      <c r="Q38" s="617"/>
      <c r="R38" s="617"/>
      <c r="S38" s="617"/>
      <c r="T38" s="617"/>
    </row>
    <row r="39" spans="1:20" ht="15.75">
      <c r="A39" s="416">
        <v>10.1</v>
      </c>
      <c r="B39" s="418" t="s">
        <v>839</v>
      </c>
      <c r="C39" s="621">
        <v>53745729.150600001</v>
      </c>
      <c r="D39" s="621">
        <v>546654.60939999996</v>
      </c>
      <c r="E39" s="622">
        <f>C39+D39</f>
        <v>54292383.759999998</v>
      </c>
      <c r="F39" s="621">
        <v>32253790.539999999</v>
      </c>
      <c r="G39" s="621">
        <v>2512051.15</v>
      </c>
      <c r="H39" s="623">
        <f t="shared" si="1"/>
        <v>34765841.689999998</v>
      </c>
      <c r="O39" s="617"/>
      <c r="P39" s="617"/>
      <c r="Q39" s="617"/>
      <c r="R39" s="617"/>
      <c r="S39" s="617"/>
      <c r="T39" s="617"/>
    </row>
    <row r="40" spans="1:20" ht="25.5">
      <c r="A40" s="416">
        <v>10.199999999999999</v>
      </c>
      <c r="B40" s="418" t="s">
        <v>840</v>
      </c>
      <c r="C40" s="621">
        <v>14604605.060000001</v>
      </c>
      <c r="D40" s="621">
        <v>232576.27710000001</v>
      </c>
      <c r="E40" s="622">
        <f>C40+D40</f>
        <v>14837181.337100001</v>
      </c>
      <c r="F40" s="621">
        <v>10817968.919999989</v>
      </c>
      <c r="G40" s="621">
        <v>652925.01540100004</v>
      </c>
      <c r="H40" s="623">
        <f t="shared" si="1"/>
        <v>11470893.935400989</v>
      </c>
      <c r="O40" s="617"/>
      <c r="P40" s="617"/>
      <c r="Q40" s="617"/>
      <c r="R40" s="617"/>
      <c r="S40" s="617"/>
      <c r="T40" s="617"/>
    </row>
    <row r="41" spans="1:20" ht="25.5">
      <c r="A41" s="416">
        <v>10.3</v>
      </c>
      <c r="B41" s="418" t="s">
        <v>841</v>
      </c>
      <c r="C41" s="621">
        <v>639128285.01429498</v>
      </c>
      <c r="D41" s="621">
        <v>48509603.620397002</v>
      </c>
      <c r="E41" s="622">
        <f t="shared" si="0"/>
        <v>687637888.63469195</v>
      </c>
      <c r="F41" s="621">
        <v>563830509.45457399</v>
      </c>
      <c r="G41" s="621">
        <v>115204886.63557903</v>
      </c>
      <c r="H41" s="623">
        <f t="shared" si="1"/>
        <v>679035396.09015298</v>
      </c>
      <c r="O41" s="617"/>
      <c r="P41" s="617"/>
      <c r="Q41" s="617"/>
      <c r="R41" s="617"/>
      <c r="S41" s="617"/>
      <c r="T41" s="617"/>
    </row>
    <row r="42" spans="1:20" ht="25.5">
      <c r="A42" s="416">
        <v>10.4</v>
      </c>
      <c r="B42" s="418" t="s">
        <v>842</v>
      </c>
      <c r="C42" s="621">
        <v>298394686.67000002</v>
      </c>
      <c r="D42" s="621">
        <v>53450396.489451997</v>
      </c>
      <c r="E42" s="622">
        <f t="shared" si="0"/>
        <v>351845083.15945202</v>
      </c>
      <c r="F42" s="621">
        <v>281355947.92000014</v>
      </c>
      <c r="G42" s="621">
        <v>78394367.473457009</v>
      </c>
      <c r="H42" s="623">
        <f t="shared" si="1"/>
        <v>359750315.39345717</v>
      </c>
      <c r="O42" s="617"/>
      <c r="P42" s="617"/>
      <c r="Q42" s="617"/>
      <c r="R42" s="617"/>
      <c r="S42" s="617"/>
      <c r="T42" s="617"/>
    </row>
    <row r="43" spans="1:20" ht="15.75">
      <c r="A43" s="416">
        <v>11</v>
      </c>
      <c r="B43" s="423" t="s">
        <v>186</v>
      </c>
      <c r="C43" s="621">
        <v>1665390.5599999998</v>
      </c>
      <c r="D43" s="621">
        <v>27820780.991942003</v>
      </c>
      <c r="E43" s="622">
        <f t="shared" si="0"/>
        <v>29486171.551942002</v>
      </c>
      <c r="F43" s="621">
        <v>7135653.3800000008</v>
      </c>
      <c r="G43" s="621">
        <v>30489938.757151879</v>
      </c>
      <c r="H43" s="623">
        <f t="shared" si="1"/>
        <v>37625592.137151882</v>
      </c>
      <c r="O43" s="617"/>
      <c r="P43" s="617"/>
      <c r="Q43" s="617"/>
      <c r="R43" s="617"/>
      <c r="S43" s="617"/>
      <c r="T43" s="617"/>
    </row>
    <row r="44" spans="1:20" ht="15.75">
      <c r="C44" s="624"/>
      <c r="D44" s="624"/>
      <c r="E44" s="624"/>
      <c r="F44" s="624"/>
      <c r="G44" s="624"/>
      <c r="H44" s="624"/>
      <c r="O44" s="617"/>
      <c r="P44" s="617"/>
      <c r="Q44" s="617"/>
      <c r="R44" s="617"/>
      <c r="S44" s="617"/>
      <c r="T44" s="617"/>
    </row>
    <row r="45" spans="1:20" ht="15.75">
      <c r="C45" s="624"/>
      <c r="D45" s="624"/>
      <c r="E45" s="624"/>
      <c r="F45" s="624"/>
      <c r="G45" s="624"/>
      <c r="H45" s="624"/>
    </row>
    <row r="46" spans="1:20" ht="15.75">
      <c r="C46" s="624"/>
      <c r="D46" s="624"/>
      <c r="E46" s="624"/>
      <c r="F46" s="624"/>
      <c r="G46" s="624"/>
      <c r="H46" s="624"/>
    </row>
    <row r="47" spans="1:20" ht="15.75">
      <c r="C47" s="624"/>
      <c r="D47" s="624"/>
      <c r="E47" s="624"/>
      <c r="F47" s="624"/>
      <c r="G47" s="624"/>
      <c r="H47" s="624"/>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9.9978637043366805E-2"/>
  </sheetPr>
  <dimension ref="A1:G18"/>
  <sheetViews>
    <sheetView zoomScale="85" zoomScaleNormal="85" workbookViewId="0">
      <pane xSplit="1" ySplit="4" topLeftCell="B5" activePane="bottomRight" state="frozen"/>
      <selection activeCell="L18" sqref="L18"/>
      <selection pane="topRight" activeCell="L18" sqref="L18"/>
      <selection pane="bottomLeft" activeCell="L18" sqref="L18"/>
      <selection pane="bottomRight" activeCell="B5" sqref="B5"/>
    </sheetView>
  </sheetViews>
  <sheetFormatPr defaultColWidth="9.28515625" defaultRowHeight="12.75"/>
  <cols>
    <col min="1" max="1" width="9.5703125" style="1" bestFit="1" customWidth="1"/>
    <col min="2" max="2" width="93.5703125" style="1" customWidth="1"/>
    <col min="3" max="4" width="12.7109375" style="1" customWidth="1"/>
    <col min="5" max="7" width="12.7109375" style="8" bestFit="1" customWidth="1"/>
    <col min="8" max="11" width="9.7109375" style="8" customWidth="1"/>
    <col min="12" max="16384" width="9.28515625" style="8"/>
  </cols>
  <sheetData>
    <row r="1" spans="1:7" ht="15">
      <c r="A1" s="13" t="s">
        <v>108</v>
      </c>
      <c r="B1" s="12" t="str">
        <f>Info!C2</f>
        <v>სს თიბისი ბანკი</v>
      </c>
      <c r="C1" s="12"/>
    </row>
    <row r="2" spans="1:7" ht="15">
      <c r="A2" s="13" t="s">
        <v>109</v>
      </c>
      <c r="B2" s="314">
        <f>'1. key ratios'!B2</f>
        <v>45016</v>
      </c>
      <c r="C2" s="12"/>
    </row>
    <row r="3" spans="1:7" ht="15">
      <c r="A3" s="13"/>
      <c r="B3" s="12"/>
      <c r="C3" s="12"/>
    </row>
    <row r="4" spans="1:7" ht="15" customHeight="1" thickBot="1">
      <c r="A4" s="138" t="s">
        <v>253</v>
      </c>
      <c r="B4" s="139" t="s">
        <v>107</v>
      </c>
      <c r="C4" s="140" t="s">
        <v>87</v>
      </c>
    </row>
    <row r="5" spans="1:7" ht="15" customHeight="1">
      <c r="A5" s="136" t="s">
        <v>25</v>
      </c>
      <c r="B5" s="137"/>
      <c r="C5" s="299" t="str">
        <f>INT((MONTH($B$2))/3)&amp;"Q"&amp;"-"&amp;YEAR($B$2)</f>
        <v>1Q-2023</v>
      </c>
      <c r="D5" s="299" t="str">
        <f>IF(INT(MONTH($B$2))=3, "4"&amp;"Q"&amp;"-"&amp;YEAR($B$2)-1, IF(INT(MONTH($B$2))=6, "1"&amp;"Q"&amp;"-"&amp;YEAR($B$2), IF(INT(MONTH($B$2))=9, "2"&amp;"Q"&amp;"-"&amp;YEAR($B$2),IF(INT(MONTH($B$2))=12, "3"&amp;"Q"&amp;"-"&amp;YEAR($B$2), 0))))</f>
        <v>4Q-2022</v>
      </c>
      <c r="E5" s="299" t="str">
        <f>IF(INT(MONTH($B$2))=3, "3"&amp;"Q"&amp;"-"&amp;YEAR($B$2)-1, IF(INT(MONTH($B$2))=6, "4"&amp;"Q"&amp;"-"&amp;YEAR($B$2)-1, IF(INT(MONTH($B$2))=9, "1"&amp;"Q"&amp;"-"&amp;YEAR($B$2),IF(INT(MONTH($B$2))=12, "2"&amp;"Q"&amp;"-"&amp;YEAR($B$2), 0))))</f>
        <v>3Q-2022</v>
      </c>
      <c r="F5" s="299" t="str">
        <f>IF(INT(MONTH($B$2))=3, "2"&amp;"Q"&amp;"-"&amp;YEAR($B$2)-1, IF(INT(MONTH($B$2))=6, "3"&amp;"Q"&amp;"-"&amp;YEAR($B$2)-1, IF(INT(MONTH($B$2))=9, "4"&amp;"Q"&amp;"-"&amp;YEAR($B$2)-1,IF(INT(MONTH($B$2))=12, "1"&amp;"Q"&amp;"-"&amp;YEAR($B$2), 0))))</f>
        <v>2Q-2022</v>
      </c>
      <c r="G5" s="299" t="str">
        <f>IF(INT(MONTH($B$2))=3, "1"&amp;"Q"&amp;"-"&amp;YEAR($B$2)-1, IF(INT(MONTH($B$2))=6, "2"&amp;"Q"&amp;"-"&amp;YEAR($B$2)-1, IF(INT(MONTH($B$2))=9, "3"&amp;"Q"&amp;"-"&amp;YEAR($B$2)-1,IF(INT(MONTH($B$2))=12, "4"&amp;"Q"&amp;"-"&amp;YEAR($B$2)-1, 0))))</f>
        <v>1Q-2022</v>
      </c>
    </row>
    <row r="6" spans="1:7" ht="15" customHeight="1">
      <c r="A6" s="236">
        <v>1</v>
      </c>
      <c r="B6" s="287" t="s">
        <v>112</v>
      </c>
      <c r="C6" s="237">
        <f>C7+C9+C10</f>
        <v>18112219200.910744</v>
      </c>
      <c r="D6" s="289">
        <f>D7+D9+D10</f>
        <v>18488515550.390907</v>
      </c>
      <c r="E6" s="238">
        <f t="shared" ref="E6:G6" si="0">E7+E9+E10</f>
        <v>18409117000.070145</v>
      </c>
      <c r="F6" s="237">
        <f t="shared" si="0"/>
        <v>18626285421.055347</v>
      </c>
      <c r="G6" s="290">
        <f t="shared" si="0"/>
        <v>18472305377.26429</v>
      </c>
    </row>
    <row r="7" spans="1:7" ht="15" customHeight="1">
      <c r="A7" s="236">
        <v>1.1000000000000001</v>
      </c>
      <c r="B7" s="239" t="s">
        <v>436</v>
      </c>
      <c r="C7" s="240">
        <v>16865749622.993767</v>
      </c>
      <c r="D7" s="240">
        <v>17318378454.566204</v>
      </c>
      <c r="E7" s="240">
        <v>17330273868.255093</v>
      </c>
      <c r="F7" s="240">
        <v>17555839747.045788</v>
      </c>
      <c r="G7" s="240">
        <v>17341673070.387917</v>
      </c>
    </row>
    <row r="8" spans="1:7" ht="25.5">
      <c r="A8" s="236" t="s">
        <v>157</v>
      </c>
      <c r="B8" s="241" t="s">
        <v>250</v>
      </c>
      <c r="C8" s="240">
        <v>29108544.867899999</v>
      </c>
      <c r="D8" s="240">
        <v>29108544.867899999</v>
      </c>
      <c r="E8" s="240">
        <v>29108544.867899999</v>
      </c>
      <c r="F8" s="240">
        <v>29108544.867880002</v>
      </c>
      <c r="G8" s="240">
        <v>29108545.199999999</v>
      </c>
    </row>
    <row r="9" spans="1:7" ht="15" customHeight="1">
      <c r="A9" s="236">
        <v>1.2</v>
      </c>
      <c r="B9" s="239" t="s">
        <v>21</v>
      </c>
      <c r="C9" s="240">
        <v>1192102674.3048613</v>
      </c>
      <c r="D9" s="240">
        <v>1111999536.9519684</v>
      </c>
      <c r="E9" s="240">
        <v>1007444649.2208805</v>
      </c>
      <c r="F9" s="240">
        <v>1006902005.7285612</v>
      </c>
      <c r="G9" s="240">
        <v>1063813986.4663744</v>
      </c>
    </row>
    <row r="10" spans="1:7" ht="15" customHeight="1">
      <c r="A10" s="236">
        <v>1.3</v>
      </c>
      <c r="B10" s="288" t="s">
        <v>74</v>
      </c>
      <c r="C10" s="240">
        <v>54366903.612112358</v>
      </c>
      <c r="D10" s="240">
        <v>58137558.87273436</v>
      </c>
      <c r="E10" s="240">
        <v>71398482.594167978</v>
      </c>
      <c r="F10" s="240">
        <v>63543668.280999996</v>
      </c>
      <c r="G10" s="240">
        <v>66818320.409999996</v>
      </c>
    </row>
    <row r="11" spans="1:7" ht="15" customHeight="1">
      <c r="A11" s="236">
        <v>2</v>
      </c>
      <c r="B11" s="287" t="s">
        <v>113</v>
      </c>
      <c r="C11" s="240">
        <v>18174618.59038027</v>
      </c>
      <c r="D11" s="240">
        <v>93833494.423371479</v>
      </c>
      <c r="E11" s="240">
        <v>110984771.99744771</v>
      </c>
      <c r="F11" s="240">
        <v>130390268.88565059</v>
      </c>
      <c r="G11" s="240">
        <v>42963577.388953537</v>
      </c>
    </row>
    <row r="12" spans="1:7" ht="15" customHeight="1">
      <c r="A12" s="236">
        <v>3</v>
      </c>
      <c r="B12" s="287" t="s">
        <v>111</v>
      </c>
      <c r="C12" s="240">
        <v>2636658633.7196875</v>
      </c>
      <c r="D12" s="240">
        <v>2636658633.7196875</v>
      </c>
      <c r="E12" s="240">
        <v>2102695570.9899507</v>
      </c>
      <c r="F12" s="240">
        <v>2102695570.9899507</v>
      </c>
      <c r="G12" s="240">
        <v>2102695570.9899507</v>
      </c>
    </row>
    <row r="13" spans="1:7" ht="15" customHeight="1" thickBot="1">
      <c r="A13" s="75">
        <v>4</v>
      </c>
      <c r="B13" s="293" t="s">
        <v>158</v>
      </c>
      <c r="C13" s="158">
        <f>C6+C11+C12</f>
        <v>20767052453.220814</v>
      </c>
      <c r="D13" s="291">
        <f>D6+D11+D12</f>
        <v>21219007678.533966</v>
      </c>
      <c r="E13" s="159">
        <f t="shared" ref="E13:G13" si="1">E6+E11+E12</f>
        <v>20622797343.057545</v>
      </c>
      <c r="F13" s="158">
        <f t="shared" si="1"/>
        <v>20859371260.93095</v>
      </c>
      <c r="G13" s="292">
        <f t="shared" si="1"/>
        <v>20617964525.643196</v>
      </c>
    </row>
    <row r="14" spans="1:7">
      <c r="B14" s="17"/>
    </row>
    <row r="15" spans="1:7" ht="25.5">
      <c r="B15" s="17" t="s">
        <v>437</v>
      </c>
    </row>
    <row r="16" spans="1:7">
      <c r="B16" s="17"/>
    </row>
    <row r="17" spans="2:2">
      <c r="B17" s="17"/>
    </row>
    <row r="18" spans="2:2">
      <c r="B18" s="1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9.9978637043366805E-2"/>
  </sheetPr>
  <dimension ref="A1:H36"/>
  <sheetViews>
    <sheetView showGridLines="0" zoomScale="85" zoomScaleNormal="85" workbookViewId="0">
      <pane xSplit="1" ySplit="4" topLeftCell="B5" activePane="bottomRight" state="frozen"/>
      <selection pane="topRight" activeCell="B1" sqref="B1"/>
      <selection pane="bottomLeft" activeCell="A4" sqref="A4"/>
      <selection pane="bottomRight" activeCell="B5" sqref="B5"/>
    </sheetView>
  </sheetViews>
  <sheetFormatPr defaultRowHeight="15"/>
  <cols>
    <col min="1" max="1" width="9.5703125" style="1" bestFit="1" customWidth="1"/>
    <col min="2" max="2" width="58.7109375" style="1" customWidth="1"/>
    <col min="3" max="3" width="86.7109375" style="1" bestFit="1" customWidth="1"/>
  </cols>
  <sheetData>
    <row r="1" spans="1:8">
      <c r="A1" s="1" t="s">
        <v>108</v>
      </c>
      <c r="B1" s="1" t="str">
        <f>Info!C2</f>
        <v>სს თიბისი ბანკი</v>
      </c>
    </row>
    <row r="2" spans="1:8">
      <c r="A2" s="1" t="s">
        <v>109</v>
      </c>
      <c r="B2" s="314">
        <f>'1. key ratios'!B2</f>
        <v>45016</v>
      </c>
    </row>
    <row r="4" spans="1:8" ht="25.5" customHeight="1" thickBot="1">
      <c r="A4" s="152" t="s">
        <v>254</v>
      </c>
      <c r="B4" s="24" t="s">
        <v>91</v>
      </c>
      <c r="C4" s="9"/>
    </row>
    <row r="5" spans="1:8" ht="15.75">
      <c r="A5" s="7"/>
      <c r="B5" s="283" t="s">
        <v>92</v>
      </c>
      <c r="C5" s="297" t="s">
        <v>450</v>
      </c>
    </row>
    <row r="6" spans="1:8">
      <c r="A6" s="10">
        <v>1</v>
      </c>
      <c r="B6" s="25" t="s">
        <v>961</v>
      </c>
      <c r="C6" s="294" t="s">
        <v>962</v>
      </c>
    </row>
    <row r="7" spans="1:8">
      <c r="A7" s="10">
        <v>2</v>
      </c>
      <c r="B7" s="25" t="s">
        <v>963</v>
      </c>
      <c r="C7" s="294" t="s">
        <v>964</v>
      </c>
    </row>
    <row r="8" spans="1:8">
      <c r="A8" s="10">
        <v>3</v>
      </c>
      <c r="B8" s="25" t="s">
        <v>965</v>
      </c>
      <c r="C8" s="294" t="s">
        <v>964</v>
      </c>
    </row>
    <row r="9" spans="1:8">
      <c r="A9" s="10">
        <v>4</v>
      </c>
      <c r="B9" s="25" t="s">
        <v>966</v>
      </c>
      <c r="C9" s="294" t="s">
        <v>964</v>
      </c>
    </row>
    <row r="10" spans="1:8">
      <c r="A10" s="10">
        <v>5</v>
      </c>
      <c r="B10" s="25" t="s">
        <v>967</v>
      </c>
      <c r="C10" s="294" t="s">
        <v>964</v>
      </c>
    </row>
    <row r="11" spans="1:8">
      <c r="A11" s="10">
        <v>6</v>
      </c>
      <c r="B11" s="25" t="s">
        <v>968</v>
      </c>
      <c r="C11" s="294" t="s">
        <v>964</v>
      </c>
    </row>
    <row r="12" spans="1:8">
      <c r="A12" s="10">
        <v>7</v>
      </c>
      <c r="B12" s="25" t="s">
        <v>969</v>
      </c>
      <c r="C12" s="294" t="s">
        <v>964</v>
      </c>
      <c r="H12" s="2"/>
    </row>
    <row r="13" spans="1:8">
      <c r="A13" s="10"/>
      <c r="B13" s="25"/>
      <c r="C13" s="294"/>
    </row>
    <row r="14" spans="1:8">
      <c r="A14" s="10"/>
      <c r="B14" s="25"/>
      <c r="C14" s="294"/>
    </row>
    <row r="15" spans="1:8">
      <c r="A15" s="10"/>
      <c r="B15" s="25"/>
      <c r="C15" s="294"/>
    </row>
    <row r="16" spans="1:8">
      <c r="A16" s="10"/>
      <c r="B16" s="731"/>
      <c r="C16" s="732"/>
    </row>
    <row r="17" spans="1:3">
      <c r="A17" s="10"/>
      <c r="B17" s="284" t="s">
        <v>93</v>
      </c>
      <c r="C17" s="298" t="s">
        <v>451</v>
      </c>
    </row>
    <row r="18" spans="1:3" ht="15.75">
      <c r="A18" s="10">
        <v>1</v>
      </c>
      <c r="B18" s="21" t="s">
        <v>970</v>
      </c>
      <c r="C18" s="295" t="s">
        <v>971</v>
      </c>
    </row>
    <row r="19" spans="1:3" ht="15.75">
      <c r="A19" s="10">
        <v>2</v>
      </c>
      <c r="B19" s="21" t="s">
        <v>972</v>
      </c>
      <c r="C19" s="295" t="s">
        <v>973</v>
      </c>
    </row>
    <row r="20" spans="1:3" ht="15.75">
      <c r="A20" s="10">
        <v>3</v>
      </c>
      <c r="B20" s="21" t="s">
        <v>974</v>
      </c>
      <c r="C20" s="295" t="s">
        <v>975</v>
      </c>
    </row>
    <row r="21" spans="1:3" ht="15.75">
      <c r="A21" s="10">
        <v>4</v>
      </c>
      <c r="B21" s="21" t="s">
        <v>976</v>
      </c>
      <c r="C21" s="295" t="s">
        <v>977</v>
      </c>
    </row>
    <row r="22" spans="1:3" ht="15.75">
      <c r="A22" s="10">
        <v>5</v>
      </c>
      <c r="B22" s="21" t="s">
        <v>978</v>
      </c>
      <c r="C22" s="295" t="s">
        <v>979</v>
      </c>
    </row>
    <row r="23" spans="1:3" ht="15.75">
      <c r="A23" s="10">
        <v>6</v>
      </c>
      <c r="B23" s="21" t="s">
        <v>980</v>
      </c>
      <c r="C23" s="295" t="s">
        <v>981</v>
      </c>
    </row>
    <row r="24" spans="1:3" ht="15.75">
      <c r="A24" s="10"/>
      <c r="B24" s="21"/>
      <c r="C24" s="295"/>
    </row>
    <row r="25" spans="1:3" ht="15.75">
      <c r="A25" s="10"/>
      <c r="B25" s="21"/>
      <c r="C25" s="295"/>
    </row>
    <row r="26" spans="1:3" ht="15.75">
      <c r="A26" s="10"/>
      <c r="B26" s="21"/>
      <c r="C26" s="295"/>
    </row>
    <row r="27" spans="1:3" ht="15.75" customHeight="1">
      <c r="A27" s="10"/>
      <c r="B27" s="21"/>
      <c r="C27" s="296"/>
    </row>
    <row r="28" spans="1:3" ht="15.75" customHeight="1">
      <c r="A28" s="10"/>
      <c r="B28" s="21"/>
      <c r="C28" s="22"/>
    </row>
    <row r="29" spans="1:3" ht="30" customHeight="1">
      <c r="A29" s="10"/>
      <c r="B29" s="733" t="s">
        <v>94</v>
      </c>
      <c r="C29" s="734"/>
    </row>
    <row r="30" spans="1:3">
      <c r="A30" s="625">
        <v>1</v>
      </c>
      <c r="B30" s="626" t="s">
        <v>982</v>
      </c>
      <c r="C30" s="627">
        <v>0.99878075215747519</v>
      </c>
    </row>
    <row r="31" spans="1:3" ht="15.75" customHeight="1">
      <c r="A31" s="10"/>
      <c r="B31" s="25"/>
      <c r="C31" s="26"/>
    </row>
    <row r="32" spans="1:3" ht="29.25" customHeight="1">
      <c r="A32" s="10"/>
      <c r="B32" s="733" t="s">
        <v>174</v>
      </c>
      <c r="C32" s="734"/>
    </row>
    <row r="33" spans="1:3">
      <c r="A33" s="10">
        <v>1</v>
      </c>
      <c r="B33" s="25" t="s">
        <v>983</v>
      </c>
      <c r="C33" s="628">
        <v>9.9171356628087071E-2</v>
      </c>
    </row>
    <row r="34" spans="1:3">
      <c r="A34" s="10">
        <v>2</v>
      </c>
      <c r="B34" s="25" t="s">
        <v>984</v>
      </c>
      <c r="C34" s="628">
        <v>6.0092684225519929E-2</v>
      </c>
    </row>
    <row r="35" spans="1:3">
      <c r="A35" s="10">
        <v>3</v>
      </c>
      <c r="B35" s="25" t="s">
        <v>985</v>
      </c>
      <c r="C35" s="628">
        <v>6.5366106885274652E-2</v>
      </c>
    </row>
    <row r="36" spans="1:3" ht="16.5" thickBot="1">
      <c r="A36" s="11">
        <v>4</v>
      </c>
      <c r="B36" s="27" t="s">
        <v>986</v>
      </c>
      <c r="C36" s="629">
        <v>5.588111301379084E-2</v>
      </c>
    </row>
  </sheetData>
  <mergeCells count="3">
    <mergeCell ref="B16:C16"/>
    <mergeCell ref="B32:C32"/>
    <mergeCell ref="B29:C29"/>
  </mergeCells>
  <dataValidations disablePrompts="1" count="1">
    <dataValidation type="list" allowBlank="1" showInputMessage="1" showErrorMessage="1" sqref="C6:C15"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9.9978637043366805E-2"/>
  </sheetPr>
  <dimension ref="A1:K53"/>
  <sheetViews>
    <sheetView zoomScale="85" zoomScaleNormal="85" workbookViewId="0">
      <pane xSplit="1" ySplit="5" topLeftCell="B6" activePane="bottomRight" state="frozen"/>
      <selection activeCell="D15" sqref="D15"/>
      <selection pane="topRight" activeCell="D15" sqref="D15"/>
      <selection pane="bottomLeft" activeCell="D15" sqref="D15"/>
      <selection pane="bottomRight" activeCell="B6" sqref="B6:B7"/>
    </sheetView>
  </sheetViews>
  <sheetFormatPr defaultRowHeight="15"/>
  <cols>
    <col min="1" max="1" width="9.5703125" style="1" bestFit="1" customWidth="1"/>
    <col min="2" max="2" width="47.5703125" style="1" customWidth="1"/>
    <col min="3" max="3" width="28" style="1" customWidth="1"/>
    <col min="4" max="4" width="25.7109375" style="1" customWidth="1"/>
    <col min="5" max="5" width="18.7109375" style="1" customWidth="1"/>
    <col min="6" max="6" width="12" bestFit="1" customWidth="1"/>
    <col min="7" max="7" width="12.5703125" bestFit="1" customWidth="1"/>
  </cols>
  <sheetData>
    <row r="1" spans="1:11" ht="15.75">
      <c r="A1" s="13" t="s">
        <v>108</v>
      </c>
      <c r="B1" s="12" t="str">
        <f>Info!C2</f>
        <v>სს თიბისი ბანკი</v>
      </c>
    </row>
    <row r="2" spans="1:11" s="13" customFormat="1" ht="15.75" customHeight="1">
      <c r="A2" s="13" t="s">
        <v>109</v>
      </c>
      <c r="B2" s="314">
        <f>'1. key ratios'!B2</f>
        <v>45016</v>
      </c>
    </row>
    <row r="3" spans="1:11" s="13" customFormat="1" ht="15.75" customHeight="1"/>
    <row r="4" spans="1:11" s="13" customFormat="1" ht="15.75" customHeight="1" thickBot="1">
      <c r="A4" s="153" t="s">
        <v>255</v>
      </c>
      <c r="B4" s="154" t="s">
        <v>168</v>
      </c>
      <c r="C4" s="119"/>
      <c r="D4" s="119"/>
      <c r="E4" s="120" t="s">
        <v>87</v>
      </c>
    </row>
    <row r="5" spans="1:11" s="71" customFormat="1" ht="17.649999999999999" customHeight="1">
      <c r="A5" s="214"/>
      <c r="B5" s="215"/>
      <c r="C5" s="118" t="s">
        <v>0</v>
      </c>
      <c r="D5" s="118" t="s">
        <v>1</v>
      </c>
      <c r="E5" s="216" t="s">
        <v>2</v>
      </c>
    </row>
    <row r="6" spans="1:11" ht="14.65" customHeight="1">
      <c r="A6" s="217"/>
      <c r="B6" s="735" t="s">
        <v>144</v>
      </c>
      <c r="C6" s="735" t="s">
        <v>856</v>
      </c>
      <c r="D6" s="736" t="s">
        <v>143</v>
      </c>
      <c r="E6" s="737"/>
    </row>
    <row r="7" spans="1:11" ht="99.6" customHeight="1">
      <c r="A7" s="217"/>
      <c r="B7" s="735"/>
      <c r="C7" s="735"/>
      <c r="D7" s="212" t="s">
        <v>142</v>
      </c>
      <c r="E7" s="213" t="s">
        <v>353</v>
      </c>
    </row>
    <row r="8" spans="1:11" ht="22.5" customHeight="1">
      <c r="A8" s="426">
        <v>1</v>
      </c>
      <c r="B8" s="379" t="s">
        <v>843</v>
      </c>
      <c r="C8" s="427">
        <f>SUM(C9:C11)</f>
        <v>3809362188.5600004</v>
      </c>
      <c r="D8" s="427">
        <f t="shared" ref="D8:E8" si="0">SUM(D9:D11)</f>
        <v>0</v>
      </c>
      <c r="E8" s="427">
        <f t="shared" si="0"/>
        <v>3809362188.5600004</v>
      </c>
      <c r="I8" s="630"/>
      <c r="J8" s="630"/>
      <c r="K8" s="630"/>
    </row>
    <row r="9" spans="1:11">
      <c r="A9" s="426">
        <v>1.1000000000000001</v>
      </c>
      <c r="B9" s="380" t="s">
        <v>96</v>
      </c>
      <c r="C9" s="427">
        <v>988985400.5</v>
      </c>
      <c r="D9" s="427">
        <v>0</v>
      </c>
      <c r="E9" s="427">
        <v>988985400.5</v>
      </c>
      <c r="I9" s="630"/>
      <c r="J9" s="630"/>
      <c r="K9" s="630"/>
    </row>
    <row r="10" spans="1:11">
      <c r="A10" s="426">
        <v>1.2</v>
      </c>
      <c r="B10" s="380" t="s">
        <v>97</v>
      </c>
      <c r="C10" s="427">
        <v>1905107079.05</v>
      </c>
      <c r="D10" s="427">
        <v>0</v>
      </c>
      <c r="E10" s="427">
        <v>1905107079.05</v>
      </c>
      <c r="I10" s="630"/>
      <c r="J10" s="630"/>
      <c r="K10" s="630"/>
    </row>
    <row r="11" spans="1:11">
      <c r="A11" s="426">
        <v>1.3</v>
      </c>
      <c r="B11" s="380" t="s">
        <v>98</v>
      </c>
      <c r="C11" s="427">
        <v>915269709.00999999</v>
      </c>
      <c r="D11" s="427">
        <v>0</v>
      </c>
      <c r="E11" s="427">
        <v>915269709.00999999</v>
      </c>
      <c r="I11" s="630"/>
      <c r="J11" s="630"/>
      <c r="K11" s="630"/>
    </row>
    <row r="12" spans="1:11">
      <c r="A12" s="426">
        <v>2</v>
      </c>
      <c r="B12" s="381" t="s">
        <v>730</v>
      </c>
      <c r="C12" s="427">
        <v>102857541.58000001</v>
      </c>
      <c r="D12" s="427">
        <v>0</v>
      </c>
      <c r="E12" s="427">
        <v>102857541.58000001</v>
      </c>
      <c r="I12" s="630"/>
      <c r="J12" s="630"/>
      <c r="K12" s="630"/>
    </row>
    <row r="13" spans="1:11" ht="21">
      <c r="A13" s="426">
        <v>2.1</v>
      </c>
      <c r="B13" s="382" t="s">
        <v>731</v>
      </c>
      <c r="C13" s="427">
        <v>102857541.58000001</v>
      </c>
      <c r="D13" s="427">
        <v>0</v>
      </c>
      <c r="E13" s="427">
        <v>102857541.58000001</v>
      </c>
      <c r="I13" s="630"/>
      <c r="J13" s="630"/>
      <c r="K13" s="630"/>
    </row>
    <row r="14" spans="1:11" ht="34.15" customHeight="1">
      <c r="A14" s="426">
        <v>3</v>
      </c>
      <c r="B14" s="383" t="s">
        <v>732</v>
      </c>
      <c r="C14" s="427">
        <v>0</v>
      </c>
      <c r="D14" s="427">
        <v>0</v>
      </c>
      <c r="E14" s="427">
        <v>0</v>
      </c>
      <c r="I14" s="630"/>
      <c r="J14" s="630"/>
      <c r="K14" s="630"/>
    </row>
    <row r="15" spans="1:11" ht="32.65" customHeight="1">
      <c r="A15" s="426">
        <v>4</v>
      </c>
      <c r="B15" s="384" t="s">
        <v>733</v>
      </c>
      <c r="C15" s="427">
        <v>0</v>
      </c>
      <c r="D15" s="427">
        <v>0</v>
      </c>
      <c r="E15" s="427">
        <v>0</v>
      </c>
      <c r="I15" s="630"/>
      <c r="J15" s="630"/>
      <c r="K15" s="630"/>
    </row>
    <row r="16" spans="1:11" ht="22.9" customHeight="1">
      <c r="A16" s="426">
        <v>5</v>
      </c>
      <c r="B16" s="384" t="s">
        <v>734</v>
      </c>
      <c r="C16" s="427">
        <f>SUM(C17:C19)</f>
        <v>3072497224.2599993</v>
      </c>
      <c r="D16" s="427">
        <f t="shared" ref="D16:E16" si="1">SUM(D17:D19)</f>
        <v>0</v>
      </c>
      <c r="E16" s="427">
        <f t="shared" si="1"/>
        <v>3072497224.2599993</v>
      </c>
      <c r="I16" s="630"/>
      <c r="J16" s="630"/>
      <c r="K16" s="630"/>
    </row>
    <row r="17" spans="1:11">
      <c r="A17" s="426">
        <v>5.0999999999999996</v>
      </c>
      <c r="B17" s="385" t="s">
        <v>735</v>
      </c>
      <c r="C17" s="427">
        <v>635512.1</v>
      </c>
      <c r="D17" s="427">
        <v>0</v>
      </c>
      <c r="E17" s="427">
        <v>635512.1</v>
      </c>
      <c r="I17" s="630"/>
      <c r="J17" s="630"/>
      <c r="K17" s="630"/>
    </row>
    <row r="18" spans="1:11">
      <c r="A18" s="426">
        <v>5.2</v>
      </c>
      <c r="B18" s="385" t="s">
        <v>569</v>
      </c>
      <c r="C18" s="427">
        <v>3071861712.1599994</v>
      </c>
      <c r="D18" s="427">
        <v>0</v>
      </c>
      <c r="E18" s="427">
        <v>3071861712.1599994</v>
      </c>
      <c r="I18" s="630"/>
      <c r="J18" s="630"/>
      <c r="K18" s="630"/>
    </row>
    <row r="19" spans="1:11">
      <c r="A19" s="426">
        <v>5.3</v>
      </c>
      <c r="B19" s="385" t="s">
        <v>736</v>
      </c>
      <c r="C19" s="427">
        <v>0</v>
      </c>
      <c r="D19" s="427">
        <v>0</v>
      </c>
      <c r="E19" s="427">
        <v>0</v>
      </c>
      <c r="I19" s="630"/>
      <c r="J19" s="630"/>
      <c r="K19" s="630"/>
    </row>
    <row r="20" spans="1:11" ht="21">
      <c r="A20" s="426">
        <v>6</v>
      </c>
      <c r="B20" s="383" t="s">
        <v>737</v>
      </c>
      <c r="C20" s="427">
        <f>SUM(C21:C22)</f>
        <v>17568586090.259991</v>
      </c>
      <c r="D20" s="427">
        <f t="shared" ref="D20:E20" si="2">SUM(D21:D22)</f>
        <v>0</v>
      </c>
      <c r="E20" s="427">
        <f t="shared" si="2"/>
        <v>17568586090.259991</v>
      </c>
      <c r="I20" s="630"/>
      <c r="J20" s="630"/>
      <c r="K20" s="630"/>
    </row>
    <row r="21" spans="1:11">
      <c r="A21" s="426">
        <v>6.1</v>
      </c>
      <c r="B21" s="385" t="s">
        <v>569</v>
      </c>
      <c r="C21" s="427">
        <v>0</v>
      </c>
      <c r="D21" s="427">
        <v>0</v>
      </c>
      <c r="E21" s="427">
        <v>0</v>
      </c>
      <c r="I21" s="630"/>
      <c r="J21" s="630"/>
      <c r="K21" s="630"/>
    </row>
    <row r="22" spans="1:11">
      <c r="A22" s="426">
        <v>6.2</v>
      </c>
      <c r="B22" s="385" t="s">
        <v>736</v>
      </c>
      <c r="C22" s="427">
        <v>17568586090.259991</v>
      </c>
      <c r="D22" s="427">
        <v>0</v>
      </c>
      <c r="E22" s="427">
        <v>17568586090.259991</v>
      </c>
      <c r="I22" s="630"/>
      <c r="J22" s="630"/>
      <c r="K22" s="630"/>
    </row>
    <row r="23" spans="1:11" ht="21">
      <c r="A23" s="426">
        <v>7</v>
      </c>
      <c r="B23" s="386" t="s">
        <v>738</v>
      </c>
      <c r="C23" s="427">
        <v>34313660.317879997</v>
      </c>
      <c r="D23" s="427">
        <v>5205115.4499999993</v>
      </c>
      <c r="E23" s="427">
        <v>29108544.867879998</v>
      </c>
      <c r="I23" s="630"/>
      <c r="J23" s="630"/>
      <c r="K23" s="630"/>
    </row>
    <row r="24" spans="1:11" ht="21">
      <c r="A24" s="426">
        <v>8</v>
      </c>
      <c r="B24" s="387" t="s">
        <v>739</v>
      </c>
      <c r="C24" s="427">
        <v>0</v>
      </c>
      <c r="D24" s="427">
        <v>0</v>
      </c>
      <c r="E24" s="427">
        <v>0</v>
      </c>
      <c r="I24" s="630"/>
      <c r="J24" s="630"/>
      <c r="K24" s="630"/>
    </row>
    <row r="25" spans="1:11">
      <c r="A25" s="426">
        <v>9</v>
      </c>
      <c r="B25" s="384" t="s">
        <v>740</v>
      </c>
      <c r="C25" s="428">
        <f>SUM(C26:C27)</f>
        <v>526720018.00999999</v>
      </c>
      <c r="D25" s="428">
        <f t="shared" ref="D25:E25" si="3">SUM(D26:D27)</f>
        <v>0</v>
      </c>
      <c r="E25" s="428">
        <f t="shared" si="3"/>
        <v>526720018.00999999</v>
      </c>
      <c r="I25" s="630"/>
      <c r="J25" s="630"/>
      <c r="K25" s="630"/>
    </row>
    <row r="26" spans="1:11">
      <c r="A26" s="426">
        <v>9.1</v>
      </c>
      <c r="B26" s="388" t="s">
        <v>741</v>
      </c>
      <c r="C26" s="427">
        <v>506500183.53999996</v>
      </c>
      <c r="D26" s="427">
        <v>0</v>
      </c>
      <c r="E26" s="427">
        <v>506500183.53999996</v>
      </c>
      <c r="I26" s="630"/>
      <c r="J26" s="630"/>
      <c r="K26" s="630"/>
    </row>
    <row r="27" spans="1:11">
      <c r="A27" s="426">
        <v>9.1999999999999993</v>
      </c>
      <c r="B27" s="388" t="s">
        <v>742</v>
      </c>
      <c r="C27" s="427">
        <v>20219834.469999999</v>
      </c>
      <c r="D27" s="427">
        <v>0</v>
      </c>
      <c r="E27" s="427">
        <v>20219834.469999999</v>
      </c>
      <c r="I27" s="630"/>
      <c r="J27" s="630"/>
      <c r="K27" s="630"/>
    </row>
    <row r="28" spans="1:11">
      <c r="A28" s="426">
        <v>10</v>
      </c>
      <c r="B28" s="384" t="s">
        <v>36</v>
      </c>
      <c r="C28" s="428">
        <f>SUM(C29:C30)</f>
        <v>316390681.7403</v>
      </c>
      <c r="D28" s="428">
        <f t="shared" ref="D28:E28" si="4">SUM(D29:D30)</f>
        <v>316390681.7403</v>
      </c>
      <c r="E28" s="428">
        <f t="shared" si="4"/>
        <v>0</v>
      </c>
      <c r="I28" s="630"/>
      <c r="J28" s="630"/>
      <c r="K28" s="630"/>
    </row>
    <row r="29" spans="1:11">
      <c r="A29" s="426">
        <v>10.1</v>
      </c>
      <c r="B29" s="388" t="s">
        <v>743</v>
      </c>
      <c r="C29" s="427">
        <v>27502089.174000002</v>
      </c>
      <c r="D29" s="427">
        <v>27502089.174000002</v>
      </c>
      <c r="E29" s="427">
        <v>0</v>
      </c>
      <c r="I29" s="630"/>
      <c r="J29" s="630"/>
      <c r="K29" s="630"/>
    </row>
    <row r="30" spans="1:11">
      <c r="A30" s="426">
        <v>10.199999999999999</v>
      </c>
      <c r="B30" s="388" t="s">
        <v>744</v>
      </c>
      <c r="C30" s="427">
        <v>288888592.56629997</v>
      </c>
      <c r="D30" s="427">
        <v>288888592.56629997</v>
      </c>
      <c r="E30" s="427">
        <v>0</v>
      </c>
      <c r="I30" s="630"/>
      <c r="J30" s="630"/>
      <c r="K30" s="630"/>
    </row>
    <row r="31" spans="1:11">
      <c r="A31" s="426">
        <v>11</v>
      </c>
      <c r="B31" s="384" t="s">
        <v>745</v>
      </c>
      <c r="C31" s="428">
        <f>SUM(C32:C33)</f>
        <v>10554.780000000028</v>
      </c>
      <c r="D31" s="428">
        <f t="shared" ref="D31:E31" si="5">SUM(D32:D33)</f>
        <v>0</v>
      </c>
      <c r="E31" s="428">
        <f t="shared" si="5"/>
        <v>10554.780000000028</v>
      </c>
      <c r="I31" s="630"/>
      <c r="J31" s="630"/>
      <c r="K31" s="630"/>
    </row>
    <row r="32" spans="1:11">
      <c r="A32" s="426">
        <v>11.1</v>
      </c>
      <c r="B32" s="388" t="s">
        <v>746</v>
      </c>
      <c r="C32" s="427">
        <v>0</v>
      </c>
      <c r="D32" s="427">
        <v>0</v>
      </c>
      <c r="E32" s="427">
        <v>0</v>
      </c>
      <c r="I32" s="630"/>
      <c r="J32" s="630"/>
      <c r="K32" s="630"/>
    </row>
    <row r="33" spans="1:11">
      <c r="A33" s="426">
        <v>11.2</v>
      </c>
      <c r="B33" s="388" t="s">
        <v>747</v>
      </c>
      <c r="C33" s="427">
        <v>10554.780000000028</v>
      </c>
      <c r="D33" s="427">
        <v>0</v>
      </c>
      <c r="E33" s="427">
        <v>10554.780000000028</v>
      </c>
      <c r="I33" s="630"/>
      <c r="J33" s="630"/>
      <c r="K33" s="630"/>
    </row>
    <row r="34" spans="1:11">
      <c r="A34" s="426">
        <v>13</v>
      </c>
      <c r="B34" s="384" t="s">
        <v>99</v>
      </c>
      <c r="C34" s="427">
        <v>547310779.95000005</v>
      </c>
      <c r="D34" s="427">
        <v>0</v>
      </c>
      <c r="E34" s="427">
        <v>547310779.95000005</v>
      </c>
      <c r="I34" s="630"/>
      <c r="J34" s="630"/>
      <c r="K34" s="630"/>
    </row>
    <row r="35" spans="1:11">
      <c r="A35" s="426">
        <v>13.1</v>
      </c>
      <c r="B35" s="389" t="s">
        <v>748</v>
      </c>
      <c r="C35" s="427">
        <v>279233318.35069996</v>
      </c>
      <c r="D35" s="427">
        <v>0</v>
      </c>
      <c r="E35" s="427">
        <v>279233318.35069996</v>
      </c>
      <c r="I35" s="630"/>
      <c r="J35" s="630"/>
      <c r="K35" s="630"/>
    </row>
    <row r="36" spans="1:11">
      <c r="A36" s="426">
        <v>13.2</v>
      </c>
      <c r="B36" s="389" t="s">
        <v>749</v>
      </c>
      <c r="C36" s="427">
        <v>0</v>
      </c>
      <c r="D36" s="427">
        <v>0</v>
      </c>
      <c r="E36" s="427">
        <v>0</v>
      </c>
      <c r="I36" s="630"/>
      <c r="J36" s="630"/>
      <c r="K36" s="630"/>
    </row>
    <row r="37" spans="1:11" ht="39" thickBot="1">
      <c r="A37" s="218"/>
      <c r="B37" s="219" t="s">
        <v>320</v>
      </c>
      <c r="C37" s="183">
        <f>SUM(C8,C12,C14,C15,C16,C20,C23,C24,C25,C28,C31,C34)</f>
        <v>25978048739.458164</v>
      </c>
      <c r="D37" s="183">
        <f t="shared" ref="D37:E37" si="6">SUM(D8,D12,D14,D15,D16,D20,D23,D24,D25,D28,D31,D34)</f>
        <v>321595797.19029999</v>
      </c>
      <c r="E37" s="183">
        <f t="shared" si="6"/>
        <v>25656452942.267868</v>
      </c>
      <c r="I37" s="630"/>
      <c r="J37" s="630"/>
      <c r="K37" s="630"/>
    </row>
    <row r="38" spans="1:11">
      <c r="A38"/>
      <c r="B38"/>
      <c r="C38"/>
      <c r="D38"/>
      <c r="E38"/>
    </row>
    <row r="39" spans="1:11">
      <c r="A39"/>
      <c r="B39"/>
      <c r="C39"/>
      <c r="D39"/>
      <c r="E39"/>
    </row>
    <row r="41" spans="1:11" s="1" customFormat="1">
      <c r="B41" s="29"/>
      <c r="F41"/>
      <c r="G41"/>
    </row>
    <row r="42" spans="1:11" s="1" customFormat="1">
      <c r="B42" s="30"/>
      <c r="F42"/>
      <c r="G42"/>
    </row>
    <row r="43" spans="1:11" s="1" customFormat="1">
      <c r="B43" s="29"/>
      <c r="F43"/>
      <c r="G43"/>
    </row>
    <row r="44" spans="1:11" s="1" customFormat="1">
      <c r="B44" s="29"/>
      <c r="F44"/>
      <c r="G44"/>
    </row>
    <row r="45" spans="1:11" s="1" customFormat="1">
      <c r="B45" s="29"/>
      <c r="F45"/>
      <c r="G45"/>
    </row>
    <row r="46" spans="1:11" s="1" customFormat="1">
      <c r="B46" s="29"/>
      <c r="F46"/>
      <c r="G46"/>
    </row>
    <row r="47" spans="1:11" s="1" customFormat="1">
      <c r="B47" s="29"/>
      <c r="F47"/>
      <c r="G47"/>
    </row>
    <row r="48" spans="1:11" s="1" customFormat="1">
      <c r="B48" s="30"/>
      <c r="F48"/>
      <c r="G48"/>
    </row>
    <row r="49" spans="2:7" s="1" customFormat="1">
      <c r="B49" s="30"/>
      <c r="F49"/>
      <c r="G49"/>
    </row>
    <row r="50" spans="2:7" s="1" customFormat="1">
      <c r="B50" s="30"/>
      <c r="F50"/>
      <c r="G50"/>
    </row>
    <row r="51" spans="2:7" s="1" customFormat="1">
      <c r="B51" s="30"/>
      <c r="F51"/>
      <c r="G51"/>
    </row>
    <row r="52" spans="2:7" s="1" customFormat="1">
      <c r="B52" s="30"/>
      <c r="F52"/>
      <c r="G52"/>
    </row>
    <row r="53" spans="2:7" s="1" customFormat="1">
      <c r="B53" s="30"/>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9.9978637043366805E-2"/>
  </sheetPr>
  <dimension ref="A1:I33"/>
  <sheetViews>
    <sheetView zoomScale="85" zoomScaleNormal="85" workbookViewId="0">
      <pane xSplit="1" ySplit="4" topLeftCell="B5" activePane="bottomRight" state="frozen"/>
      <selection activeCell="H6" sqref="H6"/>
      <selection pane="topRight" activeCell="H6" sqref="H6"/>
      <selection pane="bottomLeft" activeCell="H6" sqref="H6"/>
      <selection pane="bottomRight" activeCell="B5" sqref="B5"/>
    </sheetView>
  </sheetViews>
  <sheetFormatPr defaultRowHeight="15" outlineLevelRow="1"/>
  <cols>
    <col min="1" max="1" width="9.5703125" style="1" bestFit="1" customWidth="1"/>
    <col min="2" max="2" width="114.28515625" style="1" customWidth="1"/>
    <col min="3" max="3" width="18.71093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6" ht="15.75">
      <c r="A1" s="13" t="s">
        <v>108</v>
      </c>
      <c r="B1" s="12" t="str">
        <f>Info!C2</f>
        <v>სს თიბისი ბანკი</v>
      </c>
    </row>
    <row r="2" spans="1:6" s="13" customFormat="1" ht="15.75" customHeight="1">
      <c r="A2" s="13" t="s">
        <v>109</v>
      </c>
      <c r="B2" s="314">
        <f>'1. key ratios'!B2</f>
        <v>45016</v>
      </c>
      <c r="C2"/>
      <c r="D2"/>
      <c r="E2"/>
      <c r="F2"/>
    </row>
    <row r="3" spans="1:6" s="13" customFormat="1" ht="15.75" customHeight="1">
      <c r="C3"/>
      <c r="D3"/>
      <c r="E3"/>
      <c r="F3"/>
    </row>
    <row r="4" spans="1:6" s="13" customFormat="1" ht="26.25" thickBot="1">
      <c r="A4" s="13" t="s">
        <v>256</v>
      </c>
      <c r="B4" s="126" t="s">
        <v>171</v>
      </c>
      <c r="C4" s="120" t="s">
        <v>87</v>
      </c>
      <c r="D4"/>
      <c r="E4"/>
      <c r="F4"/>
    </row>
    <row r="5" spans="1:6">
      <c r="A5" s="121">
        <v>1</v>
      </c>
      <c r="B5" s="122" t="s">
        <v>727</v>
      </c>
      <c r="C5" s="160">
        <f>'7. LI1'!E37</f>
        <v>25656452942.267868</v>
      </c>
    </row>
    <row r="6" spans="1:6">
      <c r="A6" s="70">
        <v>2.1</v>
      </c>
      <c r="B6" s="128" t="s">
        <v>861</v>
      </c>
      <c r="C6" s="161">
        <v>3340550673.9099998</v>
      </c>
    </row>
    <row r="7" spans="1:6" s="2" customFormat="1" ht="25.5" outlineLevel="1">
      <c r="A7" s="127">
        <v>2.2000000000000002</v>
      </c>
      <c r="B7" s="123" t="s">
        <v>862</v>
      </c>
      <c r="C7" s="161">
        <v>3846916676.9411592</v>
      </c>
    </row>
    <row r="8" spans="1:6" s="2" customFormat="1" ht="26.25">
      <c r="A8" s="127">
        <v>3</v>
      </c>
      <c r="B8" s="124" t="s">
        <v>728</v>
      </c>
      <c r="C8" s="162">
        <f>SUM(C5:C7)</f>
        <v>32843920293.119026</v>
      </c>
    </row>
    <row r="9" spans="1:6">
      <c r="A9" s="70">
        <v>4</v>
      </c>
      <c r="B9" s="131" t="s">
        <v>169</v>
      </c>
      <c r="C9" s="161">
        <v>0</v>
      </c>
    </row>
    <row r="10" spans="1:6" s="2" customFormat="1" ht="25.5" outlineLevel="1">
      <c r="A10" s="127">
        <v>5.0999999999999996</v>
      </c>
      <c r="B10" s="123" t="s">
        <v>175</v>
      </c>
      <c r="C10" s="161">
        <v>-1888461464.3080001</v>
      </c>
    </row>
    <row r="11" spans="1:6" s="2" customFormat="1" ht="25.5" outlineLevel="1">
      <c r="A11" s="127">
        <v>5.2</v>
      </c>
      <c r="B11" s="123" t="s">
        <v>176</v>
      </c>
      <c r="C11" s="161">
        <v>-3729361605.8054352</v>
      </c>
    </row>
    <row r="12" spans="1:6" s="2" customFormat="1">
      <c r="A12" s="127">
        <v>6</v>
      </c>
      <c r="B12" s="129" t="s">
        <v>438</v>
      </c>
      <c r="C12" s="161">
        <v>0</v>
      </c>
    </row>
    <row r="13" spans="1:6" s="2" customFormat="1" ht="15.75" thickBot="1">
      <c r="A13" s="130">
        <v>7</v>
      </c>
      <c r="B13" s="125" t="s">
        <v>170</v>
      </c>
      <c r="C13" s="163">
        <f>SUM(C8:C12)</f>
        <v>27226097223.005592</v>
      </c>
    </row>
    <row r="15" spans="1:6" ht="26.25">
      <c r="B15" s="17" t="s">
        <v>439</v>
      </c>
    </row>
    <row r="17" spans="2:9" s="1" customFormat="1">
      <c r="B17" s="31"/>
      <c r="C17"/>
      <c r="D17"/>
      <c r="E17"/>
      <c r="F17"/>
      <c r="G17"/>
      <c r="H17"/>
      <c r="I17"/>
    </row>
    <row r="18" spans="2:9" s="1" customFormat="1">
      <c r="B18" s="28"/>
      <c r="C18"/>
      <c r="D18"/>
      <c r="E18"/>
      <c r="F18"/>
      <c r="G18"/>
      <c r="H18"/>
      <c r="I18"/>
    </row>
    <row r="19" spans="2:9" s="1" customFormat="1">
      <c r="B19" s="28"/>
      <c r="C19"/>
      <c r="D19"/>
      <c r="E19"/>
      <c r="F19"/>
      <c r="G19"/>
      <c r="H19"/>
      <c r="I19"/>
    </row>
    <row r="20" spans="2:9" s="1" customFormat="1">
      <c r="B20" s="30"/>
      <c r="C20"/>
      <c r="D20"/>
      <c r="E20"/>
      <c r="F20"/>
      <c r="G20"/>
      <c r="H20"/>
      <c r="I20"/>
    </row>
    <row r="21" spans="2:9" s="1" customFormat="1">
      <c r="B21" s="29"/>
      <c r="C21"/>
      <c r="D21"/>
      <c r="E21"/>
      <c r="F21"/>
      <c r="G21"/>
      <c r="H21"/>
      <c r="I21"/>
    </row>
    <row r="22" spans="2:9" s="1" customFormat="1">
      <c r="B22" s="30"/>
      <c r="C22"/>
      <c r="D22"/>
      <c r="E22"/>
      <c r="F22"/>
      <c r="G22"/>
      <c r="H22"/>
      <c r="I22"/>
    </row>
    <row r="23" spans="2:9" s="1" customFormat="1">
      <c r="B23" s="29"/>
      <c r="C23"/>
      <c r="D23"/>
      <c r="E23"/>
      <c r="F23"/>
      <c r="G23"/>
      <c r="H23"/>
      <c r="I23"/>
    </row>
    <row r="24" spans="2:9" s="1" customFormat="1">
      <c r="B24" s="29"/>
      <c r="C24"/>
      <c r="D24"/>
      <c r="E24"/>
      <c r="F24"/>
      <c r="G24"/>
      <c r="H24"/>
      <c r="I24"/>
    </row>
    <row r="25" spans="2:9" s="1" customFormat="1">
      <c r="B25" s="29"/>
      <c r="C25"/>
      <c r="D25"/>
      <c r="E25"/>
      <c r="F25"/>
      <c r="G25"/>
      <c r="H25"/>
      <c r="I25"/>
    </row>
    <row r="26" spans="2:9" s="1" customFormat="1">
      <c r="B26" s="29"/>
      <c r="C26"/>
      <c r="D26"/>
      <c r="E26"/>
      <c r="F26"/>
      <c r="G26"/>
      <c r="H26"/>
      <c r="I26"/>
    </row>
    <row r="27" spans="2:9" s="1" customFormat="1">
      <c r="B27" s="29"/>
      <c r="C27"/>
      <c r="D27"/>
      <c r="E27"/>
      <c r="F27"/>
      <c r="G27"/>
      <c r="H27"/>
      <c r="I27"/>
    </row>
    <row r="28" spans="2:9" s="1" customFormat="1">
      <c r="B28" s="30"/>
      <c r="C28"/>
      <c r="D28"/>
      <c r="E28"/>
      <c r="F28"/>
      <c r="G28"/>
      <c r="H28"/>
      <c r="I28"/>
    </row>
    <row r="29" spans="2:9" s="1" customFormat="1">
      <c r="B29" s="30"/>
      <c r="C29"/>
      <c r="D29"/>
      <c r="E29"/>
      <c r="F29"/>
      <c r="G29"/>
      <c r="H29"/>
      <c r="I29"/>
    </row>
    <row r="30" spans="2:9" s="1" customFormat="1">
      <c r="B30" s="30"/>
      <c r="C30"/>
      <c r="D30"/>
      <c r="E30"/>
      <c r="F30"/>
      <c r="G30"/>
      <c r="H30"/>
      <c r="I30"/>
    </row>
    <row r="31" spans="2:9" s="1" customFormat="1">
      <c r="B31" s="30"/>
      <c r="C31"/>
      <c r="D31"/>
      <c r="E31"/>
      <c r="F31"/>
      <c r="G31"/>
      <c r="H31"/>
      <c r="I31"/>
    </row>
    <row r="32" spans="2:9" s="1" customFormat="1">
      <c r="B32" s="30"/>
      <c r="C32"/>
      <c r="D32"/>
      <c r="E32"/>
      <c r="F32"/>
      <c r="G32"/>
      <c r="H32"/>
      <c r="I32"/>
    </row>
    <row r="33" spans="2:9" s="1" customFormat="1">
      <c r="B33" s="30"/>
      <c r="C33"/>
      <c r="D33"/>
      <c r="E33"/>
      <c r="F33"/>
      <c r="G33"/>
      <c r="H33"/>
      <c r="I33"/>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45328034826CD4882477D0D5A9E055F" ma:contentTypeVersion="10" ma:contentTypeDescription="Create a new document." ma:contentTypeScope="" ma:versionID="51181da21e017ca835e05032958730c0">
  <xsd:schema xmlns:xsd="http://www.w3.org/2001/XMLSchema" xmlns:xs="http://www.w3.org/2001/XMLSchema" xmlns:p="http://schemas.microsoft.com/office/2006/metadata/properties" xmlns:ns2="ec3469e5-aab8-4975-9fe1-62e62bd0dd80" xmlns:ns3="65220a8a-aa18-4551-bd81-99025109b754" targetNamespace="http://schemas.microsoft.com/office/2006/metadata/properties" ma:root="true" ma:fieldsID="7f4dad0ac038054926c4c4faeef440b1" ns2:_="" ns3:_="">
    <xsd:import namespace="ec3469e5-aab8-4975-9fe1-62e62bd0dd80"/>
    <xsd:import namespace="65220a8a-aa18-4551-bd81-99025109b75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3469e5-aab8-4975-9fe1-62e62bd0dd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0aa51f3-13c3-4d78-a57d-c6bfcd83b4e4"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220a8a-aa18-4551-bd81-99025109b75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de044b6-cd12-4987-b6c5-ac9b7f9e1c1d}" ma:internalName="TaxCatchAll" ma:showField="CatchAllData" ma:web="65220a8a-aa18-4551-bd81-99025109b7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A255846F-E6AA-4FED-AEDA-73797259DD18}">
  <ds:schemaRefs>
    <ds:schemaRef ds:uri="http://schemas.microsoft.com/sharepoint/v3/contenttype/forms"/>
  </ds:schemaRefs>
</ds:datastoreItem>
</file>

<file path=customXml/itemProps3.xml><?xml version="1.0" encoding="utf-8"?>
<ds:datastoreItem xmlns:ds="http://schemas.openxmlformats.org/officeDocument/2006/customXml" ds:itemID="{B775D82A-1338-4491-8068-7F26D6F1B2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3469e5-aab8-4975-9fe1-62e62bd0dd80"/>
    <ds:schemaRef ds:uri="65220a8a-aa18-4551-bd81-99025109b7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19A14A9-7483-4D4D-A05E-6C685D988F6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2025-08-07T10:41:11Z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8a8606a7-6dc7-4b13-b479-a5c6e07a95a8</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