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26C70AC-3F90-46C6-8512-FCC32F065CE8}" xr6:coauthVersionLast="47" xr6:coauthVersionMax="47" xr10:uidLastSave="{00000000-0000-0000-0000-000000000000}"/>
  <bookViews>
    <workbookView xWindow="-108" yWindow="-108" windowWidth="23256" windowHeight="12720" tabRatio="919" firstSheet="13" activeTab="24"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97" l="1"/>
  <c r="E34" i="97"/>
  <c r="F34" i="97"/>
  <c r="G34" i="97"/>
  <c r="C34" i="97"/>
  <c r="C5" i="6" l="1"/>
  <c r="D5" i="6"/>
  <c r="E5" i="6"/>
  <c r="F5" i="6"/>
  <c r="G5" i="6"/>
  <c r="C26" i="79" l="1"/>
  <c r="C22" i="74"/>
  <c r="C22" i="95"/>
  <c r="H21" i="95"/>
  <c r="B1" i="94" l="1"/>
  <c r="B1" i="93"/>
  <c r="B1" i="92"/>
  <c r="B1" i="104" l="1"/>
  <c r="B1" i="103"/>
  <c r="B1" i="102"/>
  <c r="B1" i="101"/>
  <c r="B1" i="100"/>
  <c r="B1" i="99"/>
  <c r="B1" i="98"/>
  <c r="B1" i="97"/>
  <c r="B1" i="96"/>
  <c r="B1" i="95"/>
  <c r="C10" i="99" l="1"/>
  <c r="C18" i="99" s="1"/>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H7" i="96"/>
  <c r="H8" i="96"/>
  <c r="H9" i="96"/>
  <c r="H10" i="96"/>
  <c r="H11" i="96"/>
  <c r="H12" i="96"/>
  <c r="H13" i="96"/>
  <c r="H14" i="96"/>
  <c r="H15" i="96"/>
  <c r="H16" i="96"/>
  <c r="H17" i="96"/>
  <c r="H18" i="96"/>
  <c r="H19" i="96"/>
  <c r="H20" i="96"/>
  <c r="H23" i="96"/>
  <c r="H8" i="95"/>
  <c r="H9" i="95"/>
  <c r="H10" i="95"/>
  <c r="H11" i="95"/>
  <c r="H12" i="95"/>
  <c r="H13" i="95"/>
  <c r="H14" i="95"/>
  <c r="H15" i="95"/>
  <c r="H16" i="95"/>
  <c r="H17" i="95"/>
  <c r="H18" i="95"/>
  <c r="H19" i="95"/>
  <c r="H20" i="95"/>
  <c r="D22" i="95"/>
  <c r="E22" i="95"/>
  <c r="F22" i="95"/>
  <c r="G22" i="95"/>
  <c r="H34" i="97" l="1"/>
  <c r="H21" i="96"/>
  <c r="H22" i="95"/>
  <c r="C62" i="69"/>
  <c r="C58" i="69"/>
  <c r="C46" i="69"/>
  <c r="C40" i="69"/>
  <c r="C29" i="69"/>
  <c r="C26" i="69"/>
  <c r="C23" i="69"/>
  <c r="C18" i="69"/>
  <c r="C14" i="69"/>
  <c r="C6" i="69"/>
  <c r="D8" i="72"/>
  <c r="E8" i="72"/>
  <c r="D16" i="72"/>
  <c r="E16" i="72"/>
  <c r="D20" i="72"/>
  <c r="E20" i="72"/>
  <c r="D25" i="72"/>
  <c r="E25" i="72"/>
  <c r="D28" i="72"/>
  <c r="E28" i="72"/>
  <c r="D31" i="72"/>
  <c r="E31" i="72"/>
  <c r="C31" i="72"/>
  <c r="C28" i="72"/>
  <c r="C25" i="72"/>
  <c r="C20" i="72"/>
  <c r="C16" i="72"/>
  <c r="C8" i="72"/>
  <c r="C67" i="69" l="1"/>
  <c r="C35" i="69"/>
  <c r="C52" i="69"/>
  <c r="E37" i="72"/>
  <c r="D37" i="72"/>
  <c r="C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D37" i="93"/>
  <c r="C37" i="93"/>
  <c r="H36" i="93"/>
  <c r="E36" i="93"/>
  <c r="H35" i="93"/>
  <c r="E35" i="93"/>
  <c r="G34" i="93"/>
  <c r="F34" i="93"/>
  <c r="D34" i="93"/>
  <c r="C34" i="93"/>
  <c r="H33" i="93"/>
  <c r="E33" i="93"/>
  <c r="H32" i="93"/>
  <c r="E32" i="93"/>
  <c r="H31" i="93"/>
  <c r="E31" i="93"/>
  <c r="H30" i="93"/>
  <c r="E30" i="93"/>
  <c r="G29" i="93"/>
  <c r="F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 i="93"/>
  <c r="F6" i="93"/>
  <c r="D6" i="93"/>
  <c r="C6" i="93"/>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H46" i="92"/>
  <c r="E46" i="92"/>
  <c r="H45" i="92"/>
  <c r="E45" i="92"/>
  <c r="H44" i="92"/>
  <c r="E44" i="92"/>
  <c r="H43" i="92"/>
  <c r="E43" i="92"/>
  <c r="H42" i="92"/>
  <c r="E42" i="92"/>
  <c r="H40" i="92"/>
  <c r="E40" i="92"/>
  <c r="H39" i="92"/>
  <c r="E39" i="92"/>
  <c r="H38" i="92"/>
  <c r="E38" i="92"/>
  <c r="H35" i="92"/>
  <c r="E35" i="92"/>
  <c r="H34" i="92"/>
  <c r="E34" i="92"/>
  <c r="H33" i="92"/>
  <c r="E33" i="92"/>
  <c r="H32" i="92"/>
  <c r="E32" i="92"/>
  <c r="H31" i="92"/>
  <c r="E31" i="92"/>
  <c r="G30" i="92"/>
  <c r="F30" i="92"/>
  <c r="D30" i="92"/>
  <c r="C30" i="92"/>
  <c r="H29" i="92"/>
  <c r="E29" i="92"/>
  <c r="H28" i="92"/>
  <c r="E28" i="92"/>
  <c r="G27" i="92"/>
  <c r="F27" i="92"/>
  <c r="D27" i="92"/>
  <c r="C27" i="92"/>
  <c r="H26" i="92"/>
  <c r="E26" i="92"/>
  <c r="H25" i="92"/>
  <c r="E25" i="92"/>
  <c r="G24" i="92"/>
  <c r="F24" i="92"/>
  <c r="D24" i="92"/>
  <c r="C24" i="92"/>
  <c r="H23" i="92"/>
  <c r="E23" i="92"/>
  <c r="H22" i="92"/>
  <c r="E22" i="92"/>
  <c r="H21" i="92"/>
  <c r="E21" i="92"/>
  <c r="H20" i="92"/>
  <c r="E20" i="92"/>
  <c r="G19" i="92"/>
  <c r="F19" i="92"/>
  <c r="D19" i="92"/>
  <c r="C19" i="92"/>
  <c r="H18" i="92"/>
  <c r="E18" i="92"/>
  <c r="H17" i="92"/>
  <c r="E17" i="92"/>
  <c r="H16" i="92"/>
  <c r="E16" i="92"/>
  <c r="G15" i="92"/>
  <c r="F15" i="92"/>
  <c r="D15" i="92"/>
  <c r="C15" i="92"/>
  <c r="H14" i="92"/>
  <c r="E14" i="92"/>
  <c r="H13" i="92"/>
  <c r="E13" i="92"/>
  <c r="H12" i="92"/>
  <c r="E12" i="92"/>
  <c r="H11" i="92"/>
  <c r="E11" i="92"/>
  <c r="H10" i="92"/>
  <c r="E10" i="92"/>
  <c r="H9" i="92"/>
  <c r="E9" i="92"/>
  <c r="H8" i="92"/>
  <c r="E8" i="92"/>
  <c r="G7" i="92"/>
  <c r="F7" i="92"/>
  <c r="D7" i="92"/>
  <c r="C7" i="92"/>
  <c r="E37" i="93" l="1"/>
  <c r="E24" i="92"/>
  <c r="E27" i="92"/>
  <c r="C68" i="92"/>
  <c r="H29" i="93"/>
  <c r="C68" i="69"/>
  <c r="D68" i="92"/>
  <c r="E38" i="94"/>
  <c r="H7" i="92"/>
  <c r="C53" i="92"/>
  <c r="H19" i="92"/>
  <c r="G53" i="92"/>
  <c r="H27" i="92"/>
  <c r="D53" i="92"/>
  <c r="E13" i="93"/>
  <c r="H34" i="93"/>
  <c r="H30" i="94"/>
  <c r="H37" i="93"/>
  <c r="F43" i="93"/>
  <c r="F45" i="93" s="1"/>
  <c r="G43" i="93"/>
  <c r="G45" i="93" s="1"/>
  <c r="H13" i="93"/>
  <c r="E34" i="93"/>
  <c r="E29" i="93"/>
  <c r="C43" i="93"/>
  <c r="C45" i="93" s="1"/>
  <c r="E6" i="93"/>
  <c r="E63" i="92"/>
  <c r="E59" i="92"/>
  <c r="H47" i="92"/>
  <c r="H41" i="92"/>
  <c r="E47" i="92"/>
  <c r="E41" i="92"/>
  <c r="H30" i="92"/>
  <c r="G36" i="92"/>
  <c r="H15" i="92"/>
  <c r="F36" i="92"/>
  <c r="E30" i="92"/>
  <c r="D36" i="92"/>
  <c r="E19" i="92"/>
  <c r="C36" i="92"/>
  <c r="E15" i="92"/>
  <c r="H8" i="94"/>
  <c r="E8" i="94"/>
  <c r="E14" i="94"/>
  <c r="H38" i="94"/>
  <c r="E30" i="94"/>
  <c r="E11" i="94"/>
  <c r="E17" i="94"/>
  <c r="H11" i="94"/>
  <c r="H14" i="94"/>
  <c r="H6" i="93"/>
  <c r="D43" i="93"/>
  <c r="D45" i="93" s="1"/>
  <c r="H69" i="92"/>
  <c r="H68" i="92"/>
  <c r="F53" i="92"/>
  <c r="E7" i="92"/>
  <c r="H24" i="92"/>
  <c r="E68" i="92" l="1"/>
  <c r="D69" i="92"/>
  <c r="H53" i="92"/>
  <c r="H45" i="93"/>
  <c r="H43" i="93"/>
  <c r="H36" i="92"/>
  <c r="E36" i="92"/>
  <c r="E45" i="93"/>
  <c r="E43" i="93"/>
  <c r="C69" i="92"/>
  <c r="E69" i="92" s="1"/>
  <c r="E53" i="92"/>
  <c r="B1" i="80" l="1"/>
  <c r="G6" i="71" l="1"/>
  <c r="G13" i="71" s="1"/>
  <c r="F6" i="71"/>
  <c r="F13" i="71" s="1"/>
  <c r="E6" i="71"/>
  <c r="E13" i="71" s="1"/>
  <c r="D6" i="71"/>
  <c r="D13" i="71" s="1"/>
  <c r="C6" i="71"/>
  <c r="C13" i="71" s="1"/>
  <c r="C35" i="79" l="1"/>
  <c r="B1" i="79" l="1"/>
  <c r="B1" i="37"/>
  <c r="B1" i="36"/>
  <c r="B1" i="74"/>
  <c r="B1" i="64"/>
  <c r="B1" i="35"/>
  <c r="B1" i="69"/>
  <c r="B1" i="77"/>
  <c r="B1" i="28"/>
  <c r="B1" i="73"/>
  <c r="B1" i="72"/>
  <c r="B1" i="52"/>
  <c r="B1" i="71"/>
  <c r="B1" i="6"/>
  <c r="C30" i="79" l="1"/>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M21" i="37" l="1"/>
  <c r="L21" i="37"/>
  <c r="F21" i="37"/>
  <c r="G21" i="37"/>
  <c r="H21" i="37"/>
  <c r="I21" i="37"/>
  <c r="J21" i="37"/>
  <c r="N14" i="37"/>
  <c r="E14" i="37"/>
  <c r="E7" i="37"/>
  <c r="C21" i="37"/>
  <c r="N8" i="37"/>
  <c r="E21" i="37" l="1"/>
  <c r="C12" i="79" s="1"/>
  <c r="N7" i="37"/>
  <c r="N21" i="37" s="1"/>
  <c r="K7" i="37"/>
  <c r="K21" i="37" s="1"/>
  <c r="C18" i="79" l="1"/>
  <c r="C36" i="79" s="1"/>
  <c r="C38" i="79" s="1"/>
  <c r="C5" i="73"/>
  <c r="S20" i="35" l="1"/>
  <c r="S19" i="35"/>
  <c r="S12" i="35"/>
  <c r="S11" i="35"/>
  <c r="S10" i="35"/>
  <c r="S9" i="35"/>
  <c r="S8" i="35"/>
  <c r="D22" i="35" l="1"/>
  <c r="E22" i="35"/>
  <c r="G22" i="35"/>
  <c r="I22" i="35"/>
  <c r="K22" i="35"/>
  <c r="M22" i="35"/>
  <c r="O22" i="35"/>
  <c r="Q22" i="35"/>
  <c r="C22" i="35"/>
  <c r="V7" i="64" l="1"/>
  <c r="T21" i="64" l="1"/>
  <c r="V9" i="64"/>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B2" i="80"/>
  <c r="B2" i="101"/>
  <c r="B2" i="64"/>
  <c r="B2" i="99"/>
  <c r="B2" i="35"/>
  <c r="B2" i="104"/>
  <c r="B2" i="100"/>
  <c r="B2" i="72"/>
  <c r="B2" i="96"/>
  <c r="B2" i="98"/>
  <c r="B2" i="52"/>
  <c r="B2" i="79"/>
  <c r="B2" i="28"/>
  <c r="K5" i="6"/>
  <c r="B2" i="71"/>
  <c r="G5" i="71" s="1"/>
  <c r="J5" i="6"/>
  <c r="I5" i="6"/>
  <c r="L5" i="6"/>
  <c r="C5" i="71" l="1"/>
  <c r="E5" i="71"/>
  <c r="F5" i="71"/>
  <c r="D5" i="71"/>
  <c r="S14" i="35" l="1"/>
  <c r="U21" i="64"/>
  <c r="H21" i="74"/>
  <c r="R22" i="35"/>
  <c r="H10" i="74"/>
  <c r="S18" i="35"/>
  <c r="E22" i="74"/>
  <c r="H15" i="74"/>
  <c r="H17" i="74"/>
  <c r="P22" i="35"/>
  <c r="H22" i="35"/>
  <c r="H11" i="74"/>
  <c r="S16" i="35"/>
  <c r="S17" i="35"/>
  <c r="N22" i="35"/>
  <c r="H16" i="74"/>
  <c r="H18" i="74"/>
  <c r="G22" i="74"/>
  <c r="H8" i="74"/>
  <c r="S15" i="35"/>
  <c r="S21" i="35"/>
  <c r="J22" i="35"/>
  <c r="F22" i="74"/>
  <c r="L22" i="35"/>
  <c r="D22" i="74"/>
  <c r="H13" i="74"/>
  <c r="H14" i="74"/>
  <c r="H22" i="74" l="1"/>
  <c r="S13" i="35" l="1"/>
  <c r="S22" i="35" s="1"/>
  <c r="F22" i="35"/>
  <c r="C7" i="98" l="1"/>
  <c r="C10" i="98" l="1"/>
  <c r="C15" i="98" s="1"/>
  <c r="D7" i="98" l="1"/>
  <c r="D10" i="98"/>
  <c r="D15" i="98" l="1"/>
</calcChain>
</file>

<file path=xl/sharedStrings.xml><?xml version="1.0" encoding="utf-8"?>
<sst xmlns="http://schemas.openxmlformats.org/spreadsheetml/2006/main" count="1594" uniqueCount="994">
  <si>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</si>
  <si>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</si>
  <si>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</si>
  <si>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</si>
  <si>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</si>
  <si>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</si>
  <si>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</si>
  <si>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</si>
  <si>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</si>
  <si>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</si>
  <si>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</si>
  <si>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</si>
  <si>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</si>
  <si>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</si>
  <si>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</si>
  <si>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</si>
  <si>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</si>
  <si>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</si>
  <si>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</si>
  <si>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</si>
  <si>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</si>
  <si>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</si>
  <si>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</si>
  <si>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</si>
  <si>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</si>
  <si>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</si>
  <si>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</si>
  <si>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</si>
  <si>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</si>
  <si>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</si>
  <si>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</si>
  <si>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</si>
  <si>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</si>
  <si>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</si>
  <si>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</si>
  <si>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</si>
  <si>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</si>
  <si>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</si>
  <si>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</si>
  <si>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</si>
  <si>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</si>
  <si>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</si>
  <si>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</si>
  <si>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</si>
  <si>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</si>
  <si>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</si>
  <si>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</si>
  <si>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</si>
  <si>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</si>
  <si>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</si>
  <si>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</si>
  <si>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</si>
  <si>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</si>
  <si>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</si>
  <si>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</si>
  <si>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</si>
  <si>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</si>
  <si>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</si>
  <si>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</si>
  <si>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</si>
  <si>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</si>
  <si>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</si>
  <si>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</si>
  <si>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</si>
  <si>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</si>
  <si>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</si>
  <si>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</si>
  <si>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</si>
  <si>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</si>
  <si>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</si>
  <si>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</si>
  <si>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</si>
  <si>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</si>
  <si>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</si>
  <si>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</si>
  <si>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</si>
  <si>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</si>
  <si>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</si>
  <si>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</si>
  <si>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</si>
  <si>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</si>
  <si>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</si>
  <si>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</si>
  <si>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</si>
  <si>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</si>
  <si>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</si>
  <si>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</si>
  <si>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</si>
  <si>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</si>
  <si>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</si>
  <si>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</si>
  <si>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</si>
  <si>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</si>
  <si>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</si>
  <si>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</si>
  <si>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</si>
  <si>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</si>
  <si>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</si>
  <si>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</si>
  <si>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</si>
  <si>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</si>
  <si>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</si>
  <si>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</si>
  <si>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</si>
  <si>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</si>
  <si>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</si>
  <si>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</si>
  <si>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</si>
  <si>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</si>
  <si>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</si>
  <si>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</si>
  <si>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</si>
  <si>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</si>
  <si>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</si>
  <si>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</si>
  <si>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</si>
  <si>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</si>
  <si>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</si>
  <si>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</si>
  <si>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</si>
  <si>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</si>
  <si>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</si>
  <si>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</si>
  <si>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</si>
  <si>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</si>
  <si>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</si>
  <si>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</si>
  <si>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</si>
  <si>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</si>
  <si>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</si>
  <si>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</si>
  <si>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</si>
  <si>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</si>
  <si>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</si>
  <si>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</si>
  <si>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</si>
  <si>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</si>
  <si>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</si>
  <si>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</si>
  <si>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</si>
  <si>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</si>
  <si>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</si>
  <si>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</si>
  <si>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</si>
  <si>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</si>
  <si>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</si>
  <si>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</si>
  <si>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</si>
  <si>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</si>
  <si>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</si>
  <si>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</si>
  <si>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</si>
  <si>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</si>
  <si>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</si>
  <si>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</si>
  <si>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</si>
  <si>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</si>
  <si>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</si>
  <si>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</si>
  <si>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</si>
  <si>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</si>
  <si>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</si>
  <si>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</si>
  <si>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</si>
  <si>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</si>
  <si>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</si>
  <si>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</si>
  <si>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</si>
  <si>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</si>
  <si>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</si>
  <si>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</si>
  <si>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</si>
  <si>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</si>
  <si>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</si>
  <si>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</si>
  <si>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</si>
  <si>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</si>
  <si>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</si>
  <si>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</si>
  <si>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</si>
  <si>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</si>
  <si>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</si>
  <si>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</si>
  <si>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</si>
  <si>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</si>
  <si>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</si>
  <si>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</si>
  <si>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</si>
  <si>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</si>
  <si>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</si>
  <si>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</si>
  <si>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</si>
  <si>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</si>
  <si>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</si>
  <si>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</si>
  <si>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</si>
  <si>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</si>
  <si>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</si>
  <si>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</si>
  <si>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</si>
  <si>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</si>
  <si>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</si>
  <si>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</si>
  <si>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</si>
  <si>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</si>
  <si>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</si>
  <si>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</si>
  <si>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</si>
  <si>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</si>
  <si>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</si>
  <si>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</si>
  <si>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</si>
  <si>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</si>
  <si>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</si>
  <si>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</si>
  <si>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</si>
  <si>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</si>
  <si>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</si>
  <si>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</si>
  <si>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</si>
  <si>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</si>
  <si>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</si>
  <si>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</si>
  <si>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</si>
  <si>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</si>
  <si>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</si>
  <si>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</si>
  <si>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</si>
  <si>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</si>
  <si>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</si>
  <si>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</si>
  <si>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</si>
  <si>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</si>
  <si>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</si>
  <si>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</si>
  <si>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</si>
  <si>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</si>
  <si>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</si>
  <si>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</si>
  <si>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</si>
  <si>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</si>
  <si>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</si>
  <si>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</si>
  <si>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</si>
  <si>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</si>
  <si>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</si>
  <si>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</si>
  <si>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</si>
  <si>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</si>
  <si>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</si>
  <si>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</si>
  <si>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</si>
  <si>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</si>
  <si>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</si>
  <si>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</si>
  <si>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</si>
  <si>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</si>
  <si>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</si>
  <si>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</si>
  <si>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</si>
  <si>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</si>
  <si>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</si>
  <si>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</si>
  <si>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</si>
  <si>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</si>
  <si>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</si>
  <si>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</si>
  <si>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</si>
  <si>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</si>
  <si>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</si>
  <si>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</si>
  <si>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</si>
  <si>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</si>
  <si>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</si>
  <si>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</si>
  <si>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</si>
  <si>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</si>
  <si>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</si>
  <si>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</si>
  <si>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</si>
  <si>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</si>
  <si>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</si>
  <si>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</si>
  <si>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</si>
  <si>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</si>
  <si>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</si>
  <si>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</si>
  <si>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</si>
  <si>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</si>
  <si>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</si>
  <si>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</si>
  <si>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</si>
  <si>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</si>
  <si>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</si>
  <si>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</si>
  <si>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</si>
  <si>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</si>
  <si>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</si>
  <si>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</si>
  <si>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</si>
  <si>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</si>
  <si>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</si>
  <si>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</si>
  <si>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</si>
  <si>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</si>
  <si>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</si>
  <si>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</si>
  <si>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</si>
  <si>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</si>
  <si>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</si>
  <si>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</si>
  <si>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</si>
  <si>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</si>
  <si>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</si>
  <si>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</si>
  <si>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</si>
  <si>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</si>
  <si>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</si>
  <si>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</si>
  <si>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</si>
  <si>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</si>
  <si>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</si>
  <si>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</si>
  <si>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</si>
  <si>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</si>
  <si>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</si>
  <si>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</si>
  <si>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</si>
  <si>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</si>
  <si>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</si>
  <si>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</si>
  <si>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</si>
  <si>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</si>
  <si>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</si>
  <si>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</si>
  <si>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</si>
  <si>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</si>
  <si>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</si>
  <si>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</si>
  <si>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</si>
  <si>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</si>
  <si>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</si>
  <si>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</si>
  <si>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</si>
  <si>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</si>
  <si>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</si>
  <si>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</si>
  <si>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</si>
  <si>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</si>
  <si>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</si>
  <si>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</si>
  <si>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</si>
  <si>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</si>
  <si>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</si>
  <si>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</si>
  <si>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</si>
  <si>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</si>
  <si>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</si>
  <si>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</si>
  <si>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</si>
  <si>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</si>
  <si>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</si>
  <si>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</si>
  <si>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</si>
  <si>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</si>
  <si>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</si>
  <si>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</si>
  <si>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</si>
  <si>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</si>
  <si>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</si>
  <si>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</si>
  <si>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</si>
  <si>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</si>
  <si>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</si>
  <si>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</si>
  <si>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</si>
  <si>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</si>
  <si>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</si>
  <si>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</si>
  <si>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</si>
  <si>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</si>
  <si>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</si>
  <si>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</si>
  <si>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</si>
  <si>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</si>
  <si>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</si>
  <si>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</si>
  <si>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</si>
  <si>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</si>
  <si>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</si>
  <si>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</si>
  <si>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</si>
  <si>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</si>
  <si>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</si>
  <si>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</si>
  <si>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</si>
  <si>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</si>
  <si>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</si>
  <si>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</si>
  <si>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</si>
  <si>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</si>
  <si>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</si>
  <si>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</si>
  <si>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</si>
  <si>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</si>
  <si>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</si>
  <si>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</si>
  <si>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</si>
  <si>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</si>
  <si>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</si>
  <si>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</si>
  <si>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</si>
  <si>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</si>
  <si>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</si>
  <si>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</si>
  <si>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</si>
  <si>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</si>
  <si>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</si>
  <si>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</si>
  <si>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</si>
  <si>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</si>
  <si>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</si>
  <si>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</si>
  <si>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</si>
  <si>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</si>
  <si>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</si>
  <si>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</si>
  <si>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</si>
  <si>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</si>
  <si>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</si>
  <si>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</si>
  <si>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</si>
  <si>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</si>
  <si>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</si>
  <si>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</si>
  <si>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</si>
  <si>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</si>
  <si>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</si>
  <si>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</si>
  <si>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</si>
  <si>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</si>
  <si>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</si>
  <si>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</si>
  <si>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</si>
  <si>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</si>
  <si>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</si>
  <si>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</si>
  <si>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</si>
  <si>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</si>
  <si>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</si>
  <si>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</si>
  <si>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</si>
  <si>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</si>
  <si>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</si>
  <si>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</si>
  <si>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</si>
  <si>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</si>
  <si>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</si>
  <si>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</si>
  <si>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</si>
  <si>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</si>
  <si>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</si>
  <si>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</si>
  <si>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</si>
  <si>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</si>
  <si>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</si>
  <si>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</si>
  <si>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</si>
  <si>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</si>
  <si>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</si>
  <si>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</si>
  <si>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</si>
  <si>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</si>
  <si>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</si>
  <si>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</si>
  <si>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</si>
  <si>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</si>
  <si>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</si>
  <si>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</si>
  <si>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</si>
  <si>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</si>
  <si>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</si>
  <si>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</si>
  <si>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</si>
  <si>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</si>
  <si>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</si>
  <si>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</si>
  <si>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</si>
  <si>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</si>
  <si>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</si>
  <si>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</si>
  <si>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</si>
  <si>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</si>
  <si>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</si>
  <si>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</si>
  <si>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</si>
  <si>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</si>
  <si>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</si>
  <si>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</si>
  <si>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</si>
  <si>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</si>
  <si>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</si>
  <si>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</si>
  <si>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</si>
  <si>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</si>
  <si>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</si>
  <si>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</si>
  <si>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</si>
  <si>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</si>
  <si>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</si>
  <si>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</si>
  <si>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</si>
  <si>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</si>
  <si>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</si>
  <si>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</si>
  <si>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</si>
  <si>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</si>
  <si>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</si>
  <si>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</si>
  <si>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</si>
  <si>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</si>
  <si>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</si>
  <si>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</si>
  <si>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</si>
  <si>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</si>
  <si>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</si>
  <si>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</si>
  <si>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</si>
  <si>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</si>
  <si>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</si>
  <si>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</si>
  <si>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</si>
  <si>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</si>
  <si>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</si>
  <si>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</si>
  <si>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</si>
  <si>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</si>
  <si>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</si>
  <si>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</si>
  <si>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</si>
  <si>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</si>
  <si>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</si>
  <si>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</si>
  <si>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</si>
  <si>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</si>
  <si>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</si>
  <si>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</si>
  <si>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</si>
  <si>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</si>
  <si>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</si>
  <si>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</si>
  <si>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</si>
  <si>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</si>
  <si>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</si>
  <si>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</si>
  <si>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</si>
  <si>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</si>
  <si>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</si>
  <si>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</si>
  <si>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</si>
  <si>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</si>
  <si>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</si>
  <si>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</si>
  <si>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</si>
  <si>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</si>
  <si>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</si>
  <si>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</si>
  <si>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</si>
  <si>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</si>
  <si>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</si>
  <si>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</si>
  <si>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</si>
  <si>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</si>
  <si>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</si>
  <si>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</si>
  <si>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</si>
  <si>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</si>
  <si>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</si>
  <si>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</si>
  <si>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</si>
  <si>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</si>
  <si>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</si>
  <si>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</si>
  <si>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</si>
  <si>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</si>
  <si>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</si>
  <si>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</si>
  <si>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</si>
  <si>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</si>
  <si>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</si>
  <si>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</si>
  <si>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</si>
  <si>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</si>
  <si>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</si>
  <si>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</si>
  <si>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</si>
  <si>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</si>
  <si>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</si>
  <si>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</si>
  <si>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</si>
  <si>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</si>
  <si>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</si>
  <si>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</si>
  <si>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</si>
  <si>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</si>
  <si>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</si>
  <si>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</si>
  <si>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</si>
  <si>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</si>
  <si>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</si>
  <si>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</si>
  <si>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</si>
  <si>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</si>
  <si>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</si>
  <si>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</si>
  <si>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</si>
  <si>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</si>
  <si>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</si>
  <si>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</si>
  <si>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</si>
  <si>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</si>
  <si>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</si>
  <si>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</si>
  <si>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</si>
  <si>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</si>
  <si>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</si>
  <si>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</si>
  <si>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</si>
  <si>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</si>
  <si>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</si>
  <si>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</si>
  <si>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</si>
  <si>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</si>
  <si>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</si>
  <si>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</si>
  <si>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</si>
  <si>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</si>
  <si>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</si>
  <si>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</si>
  <si>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</si>
  <si>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</si>
  <si>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</si>
  <si>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</si>
  <si>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</si>
  <si>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</si>
  <si>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</si>
  <si>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</si>
  <si>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</si>
  <si>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</si>
  <si>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</si>
  <si>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</si>
  <si>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</si>
  <si>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</si>
  <si>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</si>
  <si>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</si>
  <si>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</si>
  <si>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</si>
  <si>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</si>
  <si>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</si>
  <si>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</si>
  <si>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</si>
  <si>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</si>
  <si>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</si>
  <si>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</si>
  <si>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</si>
  <si>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</si>
  <si>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</si>
  <si>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</si>
  <si>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</si>
  <si>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</si>
  <si>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</si>
  <si>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</si>
  <si>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</si>
  <si>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</si>
  <si>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</si>
  <si>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</si>
  <si>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</si>
  <si>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</si>
  <si>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</si>
  <si>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</si>
  <si>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</si>
  <si>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</si>
  <si>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</si>
  <si>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</si>
  <si>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</si>
  <si>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</si>
  <si>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</si>
  <si>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</si>
  <si>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</si>
  <si>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</si>
  <si>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</si>
  <si>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</si>
  <si>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</si>
  <si>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</si>
  <si>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</si>
  <si>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</si>
  <si>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</si>
  <si>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</si>
  <si>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</si>
  <si>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</si>
  <si>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</si>
  <si>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</si>
  <si>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</si>
  <si>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</si>
  <si>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</si>
  <si>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</si>
  <si>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</si>
  <si>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</si>
  <si>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</si>
  <si>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</si>
  <si>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</si>
  <si>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</si>
  <si>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</si>
  <si>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</si>
  <si>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</si>
  <si>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</si>
  <si>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</si>
  <si>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</si>
  <si>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</si>
  <si>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</si>
  <si>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</si>
  <si>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</si>
  <si>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</si>
  <si>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</si>
  <si>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</si>
  <si>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</si>
  <si>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</si>
  <si>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</si>
  <si>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</si>
  <si>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</si>
  <si>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</si>
  <si>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</si>
  <si>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</si>
  <si>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</si>
  <si>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</si>
  <si>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</si>
  <si>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</si>
  <si>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</si>
  <si>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</si>
  <si>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</si>
  <si>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</si>
  <si>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</si>
  <si>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</si>
  <si>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</si>
  <si>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</si>
  <si>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</si>
  <si>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</si>
  <si>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</si>
  <si>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</si>
  <si>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</si>
  <si>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</si>
  <si>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</si>
  <si>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</si>
  <si>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</si>
  <si>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</si>
  <si>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</si>
  <si>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</si>
  <si>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</si>
  <si>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</si>
  <si>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</si>
  <si>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</si>
  <si>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</si>
  <si>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</si>
  <si>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</si>
  <si>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</si>
  <si>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</si>
  <si>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</si>
  <si>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</si>
  <si>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</si>
  <si>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</si>
  <si>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</si>
  <si>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</si>
  <si>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</si>
  <si>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</si>
  <si>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</si>
  <si>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</si>
  <si>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</si>
  <si>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</si>
  <si>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</si>
  <si>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</si>
  <si>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</si>
  <si>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</si>
  <si>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</si>
  <si>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</si>
  <si>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</si>
  <si>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</si>
  <si>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</si>
  <si>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</si>
  <si>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</si>
  <si>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</si>
  <si>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</si>
  <si>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</si>
  <si>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</si>
  <si>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</si>
  <si>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</si>
  <si>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</si>
  <si>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</si>
  <si>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</si>
  <si>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</si>
  <si>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</si>
  <si>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</si>
  <si>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</si>
  <si>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</si>
  <si>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</si>
  <si>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</si>
  <si>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</si>
  <si>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</si>
  <si>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</si>
  <si>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</si>
  <si>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</si>
  <si>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</si>
  <si>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</si>
  <si>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</si>
  <si>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</si>
  <si>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</si>
  <si>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</si>
  <si>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</si>
  <si>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</si>
  <si>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</si>
  <si>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</si>
  <si>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</si>
  <si>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</si>
  <si>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</si>
  <si>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</si>
  <si>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</si>
  <si>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</si>
  <si>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</si>
  <si>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</si>
  <si>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</si>
  <si>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</si>
  <si>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</si>
  <si>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</si>
  <si>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</si>
  <si>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</si>
  <si>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</si>
  <si>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</si>
  <si>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</si>
  <si>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</si>
  <si>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</si>
  <si>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</si>
  <si>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</si>
  <si>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</si>
  <si>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</si>
  <si>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</si>
  <si>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</si>
  <si>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</si>
  <si>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</si>
  <si>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</si>
  <si>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</si>
  <si>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</si>
  <si>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</si>
  <si>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</si>
  <si>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</si>
  <si>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</si>
  <si>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</si>
  <si>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</si>
  <si>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</si>
  <si>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</si>
  <si>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</si>
  <si>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</si>
  <si>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</si>
  <si>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</si>
  <si>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</si>
  <si>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</si>
  <si>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</si>
  <si>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</si>
  <si>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</si>
  <si>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</si>
  <si>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</si>
  <si>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</si>
  <si>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</si>
  <si>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</si>
  <si>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</si>
  <si>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</si>
  <si>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</si>
  <si>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</si>
  <si>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</si>
  <si>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</si>
  <si>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</si>
  <si>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</si>
  <si>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</si>
  <si>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</si>
  <si>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</si>
  <si>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</si>
  <si>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</si>
  <si>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</si>
  <si>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</si>
  <si>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</si>
  <si>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</si>
  <si>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</si>
  <si>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</si>
  <si>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</si>
  <si>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</si>
  <si>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</si>
  <si>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</si>
  <si>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</si>
  <si>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</si>
  <si>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</si>
  <si>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</si>
  <si>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</si>
  <si>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</si>
  <si>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</si>
  <si>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</si>
  <si>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</si>
  <si>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</si>
  <si>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</si>
  <si>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</si>
  <si>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</si>
  <si>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</si>
  <si>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</si>
  <si>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</si>
  <si>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</si>
  <si>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</si>
  <si>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</si>
  <si>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</si>
  <si>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</si>
  <si>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</si>
  <si>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</si>
  <si>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</si>
  <si>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</si>
  <si>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</si>
  <si>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</si>
  <si>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</si>
  <si>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</si>
  <si>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</si>
  <si>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</si>
  <si>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</si>
  <si>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</si>
  <si>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</si>
  <si>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</si>
  <si>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</si>
  <si>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</si>
  <si>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</si>
  <si>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</si>
  <si>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</si>
  <si>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</si>
  <si>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</si>
  <si>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</si>
  <si>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</si>
  <si>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</si>
  <si>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</si>
  <si>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</si>
  <si>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</si>
  <si>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</si>
  <si>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</si>
  <si>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</si>
  <si>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</si>
  <si>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</si>
  <si>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</si>
  <si>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</si>
  <si>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</si>
  <si>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</si>
  <si>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</si>
  <si>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</si>
  <si>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</si>
  <si>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</si>
  <si>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</si>
  <si>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</si>
  <si>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</si>
  <si>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თიბისი ბანკი</t>
  </si>
  <si>
    <t>www.tbcbank.com.ge</t>
  </si>
  <si>
    <t>სტენ არნე ბერგრენი</t>
  </si>
  <si>
    <t>დამოუკიდებელი თავმჯდომარე</t>
  </si>
  <si>
    <t>ცირა კემულარია</t>
  </si>
  <si>
    <t>დამოუკიდებელი წევრი</t>
  </si>
  <si>
    <t>ეფტიმიოს კირიაკოპულოსი</t>
  </si>
  <si>
    <t>ერან კლაინი</t>
  </si>
  <si>
    <t>პერ ანდერს იორგენ ფასტი</t>
  </si>
  <si>
    <t>ვენერა სუქნიძე</t>
  </si>
  <si>
    <t>რაჯივ ლოჩან სოუნი</t>
  </si>
  <si>
    <t>ვახტანგ ბუცხრიკიძე</t>
  </si>
  <si>
    <t>გენერალური დირექტორი</t>
  </si>
  <si>
    <t>თორნიკე გოგიჩაიშვილი</t>
  </si>
  <si>
    <t>გენერალური დირექტორის მოადგილე, საცალო, მცირე და საშუალო ბიზნესის მართვა</t>
  </si>
  <si>
    <t>ნინო მასურაშვილი</t>
  </si>
  <si>
    <t>გენერალური დირექტორის მოადგილე, რისკების მართვა</t>
  </si>
  <si>
    <t>გიორგი მეგრელიშვილი</t>
  </si>
  <si>
    <t>გენერალური დირექტორის მოადგილე, ფინანსების მართვა</t>
  </si>
  <si>
    <t>ნიკოლოზ ქურდიანი</t>
  </si>
  <si>
    <t xml:space="preserve">გენერალური დირექტორის მოადგილე, ბრენდის გამოცდილების და მარკეტინგის მართვა </t>
  </si>
  <si>
    <t>გიორგი თხელიძე</t>
  </si>
  <si>
    <t>გენერალური დირექტორის მოადგილე, კორპორატიული და საინვესტიციო საბანკო ბიზნესის მართვა</t>
  </si>
  <si>
    <t>TBC Bank Group PLC</t>
  </si>
  <si>
    <t>მამუკა ხაზარაძე</t>
  </si>
  <si>
    <t>ბადრი ჯაფარიძე</t>
  </si>
  <si>
    <t>Dunross &amp; Co.</t>
  </si>
  <si>
    <t>Allan Gray Investment Management</t>
  </si>
  <si>
    <t>არნე ბერგრენი</t>
  </si>
  <si>
    <t xml:space="preserve"> ცხრილი 9 (Capital), N10 </t>
  </si>
  <si>
    <t xml:space="preserve"> ცხრილი 9 (Capital), N2</t>
  </si>
  <si>
    <t xml:space="preserve"> ცხრილი 9 (Capital), N3</t>
  </si>
  <si>
    <t xml:space="preserve"> ცხრილი 9 (Capital), N5</t>
  </si>
  <si>
    <t xml:space="preserve"> ცხრილი 9 (Capital), N4</t>
  </si>
  <si>
    <t xml:space="preserve"> ცხრილი 9 (Capital), N11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</si>
</sst>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sz val="12"/>
      <name val="Arial"/>
      <family val="2"/>
      <charset val="204"/>
    </font>
    <font>
      <sz val="10"/>
      <color rgb="FFFF0000"/>
      <name val="Sylfae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9" fontId="40"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9" fillId="9" borderId="30"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0" fontId="38"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168" fontId="40" fillId="64" borderId="37" applyNumberFormat="0" applyAlignment="0" applyProtection="0"/>
    <xf numFmtId="169" fontId="40" fillId="64" borderId="37" applyNumberFormat="0" applyAlignment="0" applyProtection="0"/>
    <xf numFmtId="168" fontId="40" fillId="64" borderId="37" applyNumberFormat="0" applyAlignment="0" applyProtection="0"/>
    <xf numFmtId="0" fontId="38" fillId="64" borderId="37" applyNumberFormat="0" applyAlignment="0" applyProtection="0"/>
    <xf numFmtId="0" fontId="41"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0" fontId="42" fillId="10" borderId="33"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169" fontId="43" fillId="65" borderId="38" applyNumberFormat="0" applyAlignment="0" applyProtection="0"/>
    <xf numFmtId="168" fontId="43" fillId="65" borderId="38" applyNumberFormat="0" applyAlignment="0" applyProtection="0"/>
    <xf numFmtId="0" fontId="41"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39">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0" applyNumberFormat="0" applyFill="0" applyAlignment="0" applyProtection="0"/>
    <xf numFmtId="169" fontId="55" fillId="0" borderId="40" applyNumberFormat="0" applyFill="0" applyAlignment="0" applyProtection="0"/>
    <xf numFmtId="0"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168" fontId="55" fillId="0" borderId="40" applyNumberFormat="0" applyFill="0" applyAlignment="0" applyProtection="0"/>
    <xf numFmtId="169" fontId="55" fillId="0" borderId="40" applyNumberFormat="0" applyFill="0" applyAlignment="0" applyProtection="0"/>
    <xf numFmtId="168" fontId="55" fillId="0" borderId="40" applyNumberFormat="0" applyFill="0" applyAlignment="0" applyProtection="0"/>
    <xf numFmtId="0" fontId="55" fillId="0" borderId="40" applyNumberFormat="0" applyFill="0" applyAlignment="0" applyProtection="0"/>
    <xf numFmtId="0" fontId="56" fillId="0" borderId="41" applyNumberFormat="0" applyFill="0" applyAlignment="0" applyProtection="0"/>
    <xf numFmtId="169" fontId="56" fillId="0" borderId="41" applyNumberFormat="0" applyFill="0" applyAlignment="0" applyProtection="0"/>
    <xf numFmtId="0"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168" fontId="56" fillId="0" borderId="41" applyNumberFormat="0" applyFill="0" applyAlignment="0" applyProtection="0"/>
    <xf numFmtId="169" fontId="56" fillId="0" borderId="41" applyNumberFormat="0" applyFill="0" applyAlignment="0" applyProtection="0"/>
    <xf numFmtId="168"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169"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168" fontId="57" fillId="0" borderId="42" applyNumberFormat="0" applyFill="0" applyAlignment="0" applyProtection="0"/>
    <xf numFmtId="169" fontId="57" fillId="0" borderId="42" applyNumberFormat="0" applyFill="0" applyAlignment="0" applyProtection="0"/>
    <xf numFmtId="168" fontId="57" fillId="0" borderId="42" applyNumberFormat="0" applyFill="0" applyAlignment="0" applyProtection="0"/>
    <xf numFmtId="0" fontId="57" fillId="0" borderId="42"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9" fontId="68"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7" fillId="8" borderId="30"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0" fontId="66"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168" fontId="68" fillId="43" borderId="37" applyNumberFormat="0" applyAlignment="0" applyProtection="0"/>
    <xf numFmtId="169" fontId="68" fillId="43" borderId="37" applyNumberFormat="0" applyAlignment="0" applyProtection="0"/>
    <xf numFmtId="168" fontId="68" fillId="43" borderId="37" applyNumberFormat="0" applyAlignment="0" applyProtection="0"/>
    <xf numFmtId="0" fontId="66" fillId="43" borderId="37"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3"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0" fontId="69" fillId="0" borderId="43"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168" fontId="71" fillId="0" borderId="43" applyNumberFormat="0" applyFill="0" applyAlignment="0" applyProtection="0"/>
    <xf numFmtId="169" fontId="71" fillId="0" borderId="43" applyNumberFormat="0" applyFill="0" applyAlignment="0" applyProtection="0"/>
    <xf numFmtId="168" fontId="71" fillId="0" borderId="43" applyNumberFormat="0" applyFill="0" applyAlignment="0" applyProtection="0"/>
    <xf numFmtId="0" fontId="69"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4"/>
    <xf numFmtId="169" fontId="26" fillId="0" borderId="44"/>
    <xf numFmtId="168" fontId="26"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168" fontId="2" fillId="0" borderId="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169"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0" borderId="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8" fillId="11" borderId="34"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7"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9" fontId="85"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4" fillId="9" borderId="31"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0" fontId="83"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168" fontId="85" fillId="64" borderId="46" applyNumberFormat="0" applyAlignment="0" applyProtection="0"/>
    <xf numFmtId="169" fontId="85" fillId="64" borderId="46" applyNumberFormat="0" applyAlignment="0" applyProtection="0"/>
    <xf numFmtId="168" fontId="85" fillId="64" borderId="46" applyNumberFormat="0" applyAlignment="0" applyProtection="0"/>
    <xf numFmtId="0" fontId="83" fillId="64" borderId="46"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9" fontId="94"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6" fillId="0" borderId="35"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0" fontId="47"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168" fontId="94" fillId="0" borderId="47" applyNumberFormat="0" applyFill="0" applyAlignment="0" applyProtection="0"/>
    <xf numFmtId="169" fontId="94" fillId="0" borderId="47" applyNumberFormat="0" applyFill="0" applyAlignment="0" applyProtection="0"/>
    <xf numFmtId="168" fontId="94" fillId="0" borderId="47" applyNumberFormat="0" applyFill="0" applyAlignment="0" applyProtection="0"/>
    <xf numFmtId="0" fontId="47" fillId="0" borderId="47" applyNumberFormat="0" applyFill="0" applyAlignment="0" applyProtection="0"/>
    <xf numFmtId="0" fontId="25" fillId="0" borderId="48"/>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168" fontId="94" fillId="0" borderId="101" applyNumberFormat="0" applyFill="0" applyAlignment="0" applyProtection="0"/>
    <xf numFmtId="169" fontId="94"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9"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68" fontId="94"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0" fontId="47" fillId="0" borderId="101" applyNumberFormat="0" applyFill="0" applyAlignment="0" applyProtection="0"/>
    <xf numFmtId="188" fontId="2" fillId="70" borderId="95" applyFont="0">
      <alignment horizontal="right" vertical="center"/>
    </xf>
    <xf numFmtId="3" fontId="2" fillId="70" borderId="95" applyFont="0">
      <alignment horizontal="right" vertical="center"/>
    </xf>
    <xf numFmtId="0" fontId="83"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168" fontId="85" fillId="64" borderId="100" applyNumberFormat="0" applyAlignment="0" applyProtection="0"/>
    <xf numFmtId="169" fontId="85"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9"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168" fontId="85"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0" fontId="83" fillId="64" borderId="100" applyNumberFormat="0" applyAlignment="0" applyProtection="0"/>
    <xf numFmtId="3" fontId="2" fillId="75" borderId="95" applyFont="0">
      <alignment horizontal="right" vertical="center"/>
      <protection locked="0"/>
    </xf>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0" fontId="27" fillId="74" borderId="99" applyNumberFormat="0" applyFont="0" applyAlignment="0" applyProtection="0"/>
    <xf numFmtId="3" fontId="2" fillId="72" borderId="95" applyFont="0">
      <alignment horizontal="right" vertical="center"/>
      <protection locked="0"/>
    </xf>
    <xf numFmtId="0" fontId="66"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168" fontId="68" fillId="43" borderId="98" applyNumberFormat="0" applyAlignment="0" applyProtection="0"/>
    <xf numFmtId="169" fontId="68"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9"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168" fontId="68"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66" fillId="43" borderId="98" applyNumberFormat="0" applyAlignment="0" applyProtection="0"/>
    <xf numFmtId="0" fontId="2" fillId="71" borderId="96" applyNumberFormat="0" applyFont="0" applyBorder="0" applyProtection="0">
      <alignment horizontal="left" vertical="center"/>
    </xf>
    <xf numFmtId="9" fontId="2" fillId="71" borderId="95" applyFont="0" applyProtection="0">
      <alignment horizontal="right" vertical="center"/>
    </xf>
    <xf numFmtId="3" fontId="2" fillId="71" borderId="95" applyFont="0" applyProtection="0">
      <alignment horizontal="right" vertical="center"/>
    </xf>
    <xf numFmtId="0" fontId="62" fillId="70" borderId="96" applyFont="0" applyBorder="0">
      <alignment horizontal="center" wrapText="1"/>
    </xf>
    <xf numFmtId="168" fontId="54" fillId="0" borderId="93">
      <alignment horizontal="left" vertical="center"/>
    </xf>
    <xf numFmtId="0" fontId="54" fillId="0" borderId="93">
      <alignment horizontal="left" vertical="center"/>
    </xf>
    <xf numFmtId="0" fontId="54" fillId="0" borderId="93">
      <alignment horizontal="left" vertical="center"/>
    </xf>
    <xf numFmtId="0" fontId="2" fillId="69" borderId="95" applyNumberFormat="0" applyFont="0" applyBorder="0" applyProtection="0">
      <alignment horizontal="center" vertical="center"/>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6" fillId="0" borderId="95" applyNumberFormat="0" applyAlignment="0">
      <alignment horizontal="right"/>
      <protection locked="0"/>
    </xf>
    <xf numFmtId="0" fontId="38"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168" fontId="40" fillId="64" borderId="98" applyNumberFormat="0" applyAlignment="0" applyProtection="0"/>
    <xf numFmtId="169" fontId="40"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9"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168" fontId="40"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38" fillId="64" borderId="98"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5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3" xfId="0" applyFont="1" applyBorder="1"/>
    <xf numFmtId="0" fontId="20" fillId="0" borderId="22" xfId="0" applyFont="1" applyBorder="1" applyAlignment="1">
      <alignment horizontal="center" vertical="center" wrapText="1"/>
    </xf>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57" xfId="0" applyNumberFormat="1" applyFont="1" applyBorder="1" applyAlignment="1">
      <alignment horizontal="center"/>
    </xf>
    <xf numFmtId="167" fontId="19" fillId="0" borderId="57" xfId="0" applyNumberFormat="1" applyFont="1" applyBorder="1" applyAlignment="1">
      <alignment horizontal="center"/>
    </xf>
    <xf numFmtId="167" fontId="23" fillId="0" borderId="59" xfId="0" applyNumberFormat="1" applyFont="1" applyBorder="1" applyAlignment="1">
      <alignment horizontal="center"/>
    </xf>
    <xf numFmtId="167" fontId="23" fillId="0" borderId="60"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74" xfId="0" applyNumberFormat="1" applyFont="1" applyFill="1" applyBorder="1" applyAlignment="1">
      <alignment horizontal="right" vertical="center"/>
    </xf>
    <xf numFmtId="49" fontId="106" fillId="0" borderId="77" xfId="0" applyNumberFormat="1" applyFont="1" applyFill="1" applyBorder="1" applyAlignment="1">
      <alignment horizontal="right" vertical="center"/>
    </xf>
    <xf numFmtId="49" fontId="106" fillId="0" borderId="82"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2"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36" borderId="23" xfId="0" applyNumberFormat="1" applyFont="1" applyFill="1" applyBorder="1"/>
    <xf numFmtId="193" fontId="4" fillId="36" borderId="50"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1"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23"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6" fillId="36" borderId="23"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0" xfId="20" applyBorder="1"/>
    <xf numFmtId="169" fontId="26" fillId="37" borderId="90" xfId="20" applyBorder="1"/>
    <xf numFmtId="0" fontId="4" fillId="0" borderId="7" xfId="0" applyFont="1" applyFill="1" applyBorder="1" applyAlignment="1">
      <alignment vertical="center"/>
    </xf>
    <xf numFmtId="0" fontId="4" fillId="0" borderId="95" xfId="0" applyFont="1" applyFill="1" applyBorder="1" applyAlignment="1">
      <alignment vertical="center"/>
    </xf>
    <xf numFmtId="0" fontId="6" fillId="0" borderId="95" xfId="0" applyFont="1" applyFill="1" applyBorder="1" applyAlignment="1">
      <alignment vertical="center"/>
    </xf>
    <xf numFmtId="0" fontId="4" fillId="0" borderId="17" xfId="0" applyFont="1" applyFill="1" applyBorder="1" applyAlignment="1">
      <alignment vertical="center"/>
    </xf>
    <xf numFmtId="0" fontId="4" fillId="0" borderId="91" xfId="0" applyFont="1" applyFill="1" applyBorder="1" applyAlignment="1">
      <alignment vertical="center"/>
    </xf>
    <xf numFmtId="0" fontId="4" fillId="0" borderId="92" xfId="0" applyFont="1" applyFill="1" applyBorder="1" applyAlignment="1">
      <alignment vertical="center"/>
    </xf>
    <xf numFmtId="0" fontId="4" fillId="0" borderId="16"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5" xfId="0" applyFont="1" applyFill="1" applyBorder="1" applyAlignment="1">
      <alignment horizontal="center" vertical="center"/>
    </xf>
    <xf numFmtId="169" fontId="26" fillId="37" borderId="106"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3" xfId="0" applyFont="1" applyFill="1" applyBorder="1" applyAlignment="1">
      <alignment vertical="center"/>
    </xf>
    <xf numFmtId="0" fontId="14" fillId="3" borderId="107" xfId="0" applyFont="1" applyFill="1" applyBorder="1" applyAlignment="1">
      <alignment horizontal="left"/>
    </xf>
    <xf numFmtId="0" fontId="14" fillId="3" borderId="108" xfId="0" applyFont="1" applyFill="1" applyBorder="1" applyAlignment="1">
      <alignment horizontal="left"/>
    </xf>
    <xf numFmtId="0" fontId="4" fillId="0" borderId="0" xfId="0" applyFont="1"/>
    <xf numFmtId="0" fontId="4" fillId="0" borderId="0" xfId="0" applyFont="1" applyFill="1"/>
    <xf numFmtId="0" fontId="4" fillId="0" borderId="95" xfId="0" applyFont="1" applyFill="1" applyBorder="1" applyAlignment="1">
      <alignment horizontal="center" vertical="center" wrapText="1"/>
    </xf>
    <xf numFmtId="0" fontId="106" fillId="0" borderId="84" xfId="0" applyFont="1" applyFill="1" applyBorder="1" applyAlignment="1">
      <alignment horizontal="right" vertical="center"/>
    </xf>
    <xf numFmtId="0" fontId="4" fillId="0" borderId="109" xfId="0" applyFont="1" applyFill="1" applyBorder="1" applyAlignment="1">
      <alignment horizontal="center" vertical="center" wrapText="1"/>
    </xf>
    <xf numFmtId="0" fontId="6" fillId="3" borderId="110" xfId="0" applyFont="1" applyFill="1" applyBorder="1" applyAlignment="1">
      <alignment vertical="center"/>
    </xf>
    <xf numFmtId="0" fontId="4" fillId="3" borderId="21" xfId="0" applyFont="1" applyFill="1" applyBorder="1" applyAlignment="1">
      <alignment vertical="center"/>
    </xf>
    <xf numFmtId="0" fontId="4" fillId="0" borderId="111" xfId="0" applyFont="1" applyFill="1" applyBorder="1" applyAlignment="1">
      <alignment horizontal="center" vertical="center"/>
    </xf>
    <xf numFmtId="0" fontId="6" fillId="0" borderId="23" xfId="0" applyFont="1" applyFill="1" applyBorder="1" applyAlignment="1">
      <alignment vertical="center"/>
    </xf>
    <xf numFmtId="169" fontId="26" fillId="37" borderId="25" xfId="20" applyBorder="1"/>
    <xf numFmtId="0" fontId="4" fillId="0" borderId="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1" xfId="0" applyBorder="1"/>
    <xf numFmtId="0" fontId="0" fillId="0" borderId="22" xfId="0" applyBorder="1"/>
    <xf numFmtId="0" fontId="6" fillId="36" borderId="112" xfId="0" applyFont="1" applyFill="1" applyBorder="1" applyAlignment="1">
      <alignment vertical="center"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1"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6" fillId="36" borderId="109" xfId="0" applyFont="1" applyFill="1" applyBorder="1" applyAlignment="1">
      <alignment horizontal="left" vertical="center" wrapText="1"/>
    </xf>
    <xf numFmtId="0" fontId="4" fillId="0" borderId="111" xfId="0" applyFont="1" applyFill="1" applyBorder="1" applyAlignment="1">
      <alignment horizontal="right" vertical="center" wrapText="1"/>
    </xf>
    <xf numFmtId="0" fontId="4" fillId="0" borderId="95" xfId="0" applyFont="1" applyFill="1" applyBorder="1" applyAlignment="1">
      <alignment horizontal="left" vertical="center" wrapText="1"/>
    </xf>
    <xf numFmtId="0" fontId="109" fillId="0" borderId="111" xfId="0" applyFont="1" applyFill="1" applyBorder="1" applyAlignment="1">
      <alignment horizontal="right" vertical="center" wrapText="1"/>
    </xf>
    <xf numFmtId="0" fontId="109" fillId="0" borderId="95" xfId="0" applyFont="1" applyFill="1" applyBorder="1" applyAlignment="1">
      <alignment horizontal="left" vertical="center" wrapText="1"/>
    </xf>
    <xf numFmtId="0" fontId="6" fillId="0" borderId="11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2" xfId="5" applyNumberFormat="1" applyFont="1" applyFill="1" applyBorder="1" applyAlignment="1" applyProtection="1">
      <alignment horizontal="left" vertical="center"/>
      <protection locked="0"/>
    </xf>
    <xf numFmtId="0" fontId="111" fillId="0" borderId="23" xfId="9" applyFont="1" applyFill="1" applyBorder="1" applyAlignment="1" applyProtection="1">
      <alignment horizontal="left" vertical="center" wrapText="1"/>
      <protection locked="0"/>
    </xf>
    <xf numFmtId="0" fontId="20" fillId="0" borderId="111" xfId="0" applyFont="1" applyBorder="1" applyAlignment="1">
      <alignment horizontal="center" vertical="center" wrapText="1"/>
    </xf>
    <xf numFmtId="3" fontId="21" fillId="36" borderId="95" xfId="0" applyNumberFormat="1" applyFont="1" applyFill="1" applyBorder="1" applyAlignment="1">
      <alignment vertical="center" wrapText="1"/>
    </xf>
    <xf numFmtId="3" fontId="21" fillId="36" borderId="109" xfId="0" applyNumberFormat="1" applyFont="1" applyFill="1" applyBorder="1" applyAlignment="1">
      <alignment vertical="center" wrapText="1"/>
    </xf>
    <xf numFmtId="14" fontId="7" fillId="3" borderId="95" xfId="8" quotePrefix="1" applyNumberFormat="1" applyFont="1" applyFill="1" applyBorder="1" applyAlignment="1" applyProtection="1">
      <alignment horizontal="left" vertical="center" wrapText="1" indent="2"/>
      <protection locked="0"/>
    </xf>
    <xf numFmtId="3" fontId="21" fillId="0" borderId="95" xfId="0" applyNumberFormat="1" applyFont="1" applyBorder="1" applyAlignment="1">
      <alignment vertical="center" wrapText="1"/>
    </xf>
    <xf numFmtId="14" fontId="7" fillId="3" borderId="95" xfId="8" quotePrefix="1" applyNumberFormat="1" applyFont="1" applyFill="1" applyBorder="1" applyAlignment="1" applyProtection="1">
      <alignment horizontal="left" vertical="center" wrapText="1" indent="3"/>
      <protection locked="0"/>
    </xf>
    <xf numFmtId="0" fontId="11" fillId="0" borderId="95" xfId="17" applyFill="1" applyBorder="1" applyAlignment="1" applyProtection="1"/>
    <xf numFmtId="49" fontId="109" fillId="0" borderId="111" xfId="0" applyNumberFormat="1" applyFont="1" applyFill="1" applyBorder="1" applyAlignment="1">
      <alignment horizontal="right" vertical="center" wrapText="1"/>
    </xf>
    <xf numFmtId="0" fontId="7" fillId="3" borderId="95" xfId="20960" applyFont="1" applyFill="1" applyBorder="1" applyAlignment="1" applyProtection="1"/>
    <xf numFmtId="0" fontId="103" fillId="0" borderId="95" xfId="20960" applyFont="1" applyFill="1" applyBorder="1" applyAlignment="1" applyProtection="1">
      <alignment horizontal="center" vertical="center"/>
    </xf>
    <xf numFmtId="0" fontId="4" fillId="0" borderId="95" xfId="0" applyFont="1" applyBorder="1"/>
    <xf numFmtId="0" fontId="11" fillId="0" borderId="95" xfId="17" applyFill="1" applyBorder="1" applyAlignment="1" applyProtection="1">
      <alignment horizontal="left" vertical="center" wrapText="1"/>
    </xf>
    <xf numFmtId="49" fontId="109" fillId="0" borderId="95" xfId="0" applyNumberFormat="1" applyFont="1" applyFill="1" applyBorder="1" applyAlignment="1">
      <alignment horizontal="right" vertical="center" wrapText="1"/>
    </xf>
    <xf numFmtId="0" fontId="11" fillId="0" borderId="95" xfId="17" applyFill="1" applyBorder="1" applyAlignment="1" applyProtection="1">
      <alignment horizontal="left" vertical="center"/>
    </xf>
    <xf numFmtId="0" fontId="4" fillId="0" borderId="95" xfId="0" applyFont="1" applyFill="1" applyBorder="1"/>
    <xf numFmtId="0" fontId="20" fillId="0" borderId="111" xfId="0" applyFont="1" applyFill="1" applyBorder="1" applyAlignment="1">
      <alignment horizontal="center" vertical="center" wrapText="1"/>
    </xf>
    <xf numFmtId="0" fontId="112" fillId="78" borderId="96" xfId="21412" applyFont="1" applyFill="1" applyBorder="1" applyAlignment="1" applyProtection="1">
      <alignment vertical="center" wrapText="1"/>
      <protection locked="0"/>
    </xf>
    <xf numFmtId="0" fontId="113" fillId="70" borderId="91" xfId="21412" applyFont="1" applyFill="1" applyBorder="1" applyAlignment="1" applyProtection="1">
      <alignment horizontal="center" vertical="center"/>
      <protection locked="0"/>
    </xf>
    <xf numFmtId="0" fontId="112" fillId="79" borderId="95" xfId="21412" applyFont="1" applyFill="1" applyBorder="1" applyAlignment="1" applyProtection="1">
      <alignment horizontal="center" vertical="center"/>
      <protection locked="0"/>
    </xf>
    <xf numFmtId="0" fontId="112" fillId="78" borderId="96" xfId="21412" applyFont="1" applyFill="1" applyBorder="1" applyAlignment="1" applyProtection="1">
      <alignment vertical="center"/>
      <protection locked="0"/>
    </xf>
    <xf numFmtId="0" fontId="114" fillId="70" borderId="91" xfId="21412" applyFont="1" applyFill="1" applyBorder="1" applyAlignment="1" applyProtection="1">
      <alignment horizontal="center" vertical="center"/>
      <protection locked="0"/>
    </xf>
    <xf numFmtId="0" fontId="114" fillId="3" borderId="91" xfId="21412" applyFont="1" applyFill="1" applyBorder="1" applyAlignment="1" applyProtection="1">
      <alignment horizontal="center" vertical="center"/>
      <protection locked="0"/>
    </xf>
    <xf numFmtId="0" fontId="114" fillId="0" borderId="91" xfId="21412" applyFont="1" applyFill="1" applyBorder="1" applyAlignment="1" applyProtection="1">
      <alignment horizontal="center" vertical="center"/>
      <protection locked="0"/>
    </xf>
    <xf numFmtId="0" fontId="115" fillId="79" borderId="95" xfId="21412" applyFont="1" applyFill="1" applyBorder="1" applyAlignment="1" applyProtection="1">
      <alignment horizontal="center" vertical="center"/>
      <protection locked="0"/>
    </xf>
    <xf numFmtId="0" fontId="112" fillId="78" borderId="96" xfId="21412" applyFont="1" applyFill="1" applyBorder="1" applyAlignment="1" applyProtection="1">
      <alignment horizontal="center" vertical="center"/>
      <protection locked="0"/>
    </xf>
    <xf numFmtId="0" fontId="62" fillId="78" borderId="96" xfId="21412" applyFont="1" applyFill="1" applyBorder="1" applyAlignment="1" applyProtection="1">
      <alignment vertical="center"/>
      <protection locked="0"/>
    </xf>
    <xf numFmtId="0" fontId="114" fillId="70" borderId="95" xfId="21412" applyFont="1" applyFill="1" applyBorder="1" applyAlignment="1" applyProtection="1">
      <alignment horizontal="center" vertical="center"/>
      <protection locked="0"/>
    </xf>
    <xf numFmtId="0" fontId="36" fillId="70" borderId="95" xfId="21412" applyFont="1" applyFill="1" applyBorder="1" applyAlignment="1" applyProtection="1">
      <alignment horizontal="center" vertical="center"/>
      <protection locked="0"/>
    </xf>
    <xf numFmtId="0" fontId="62" fillId="78" borderId="94" xfId="21412" applyFont="1" applyFill="1" applyBorder="1" applyAlignment="1" applyProtection="1">
      <alignment vertical="center"/>
      <protection locked="0"/>
    </xf>
    <xf numFmtId="0" fontId="113" fillId="0" borderId="94" xfId="21412" applyFont="1" applyFill="1" applyBorder="1" applyAlignment="1" applyProtection="1">
      <alignment horizontal="left" vertical="center" wrapText="1"/>
      <protection locked="0"/>
    </xf>
    <xf numFmtId="164" fontId="113" fillId="0" borderId="95" xfId="948" applyNumberFormat="1" applyFont="1" applyFill="1" applyBorder="1" applyAlignment="1" applyProtection="1">
      <alignment horizontal="right" vertical="center"/>
      <protection locked="0"/>
    </xf>
    <xf numFmtId="0" fontId="112" fillId="79" borderId="94" xfId="21412" applyFont="1" applyFill="1" applyBorder="1" applyAlignment="1" applyProtection="1">
      <alignment vertical="top" wrapText="1"/>
      <protection locked="0"/>
    </xf>
    <xf numFmtId="164" fontId="113" fillId="79" borderId="95" xfId="948" applyNumberFormat="1" applyFont="1" applyFill="1" applyBorder="1" applyAlignment="1" applyProtection="1">
      <alignment horizontal="right" vertical="center"/>
    </xf>
    <xf numFmtId="164" fontId="62" fillId="78" borderId="94" xfId="948" applyNumberFormat="1" applyFont="1" applyFill="1" applyBorder="1" applyAlignment="1" applyProtection="1">
      <alignment horizontal="right" vertical="center"/>
      <protection locked="0"/>
    </xf>
    <xf numFmtId="0" fontId="113" fillId="70" borderId="94" xfId="21412" applyFont="1" applyFill="1" applyBorder="1" applyAlignment="1" applyProtection="1">
      <alignment vertical="center" wrapText="1"/>
      <protection locked="0"/>
    </xf>
    <xf numFmtId="0" fontId="113" fillId="70" borderId="94" xfId="21412" applyFont="1" applyFill="1" applyBorder="1" applyAlignment="1" applyProtection="1">
      <alignment horizontal="left" vertical="center" wrapText="1"/>
      <protection locked="0"/>
    </xf>
    <xf numFmtId="0" fontId="113" fillId="0" borderId="94" xfId="21412" applyFont="1" applyFill="1" applyBorder="1" applyAlignment="1" applyProtection="1">
      <alignment vertical="center" wrapText="1"/>
      <protection locked="0"/>
    </xf>
    <xf numFmtId="0" fontId="113" fillId="3" borderId="94" xfId="21412" applyFont="1" applyFill="1" applyBorder="1" applyAlignment="1" applyProtection="1">
      <alignment horizontal="left" vertical="center" wrapText="1"/>
      <protection locked="0"/>
    </xf>
    <xf numFmtId="0" fontId="112" fillId="79" borderId="94" xfId="21412" applyFont="1" applyFill="1" applyBorder="1" applyAlignment="1" applyProtection="1">
      <alignment vertical="center" wrapText="1"/>
      <protection locked="0"/>
    </xf>
    <xf numFmtId="164" fontId="112" fillId="78" borderId="94" xfId="948" applyNumberFormat="1" applyFont="1" applyFill="1" applyBorder="1" applyAlignment="1" applyProtection="1">
      <alignment horizontal="right" vertical="center"/>
      <protection locked="0"/>
    </xf>
    <xf numFmtId="1" fontId="6" fillId="36" borderId="109" xfId="0" applyNumberFormat="1" applyFont="1" applyFill="1" applyBorder="1" applyAlignment="1">
      <alignment horizontal="right" vertical="center" wrapText="1"/>
    </xf>
    <xf numFmtId="1" fontId="6" fillId="36" borderId="109" xfId="0" applyNumberFormat="1" applyFont="1" applyFill="1" applyBorder="1" applyAlignment="1">
      <alignment horizontal="center" vertical="center" wrapText="1"/>
    </xf>
    <xf numFmtId="10" fontId="7" fillId="0"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left" vertical="center" wrapText="1"/>
    </xf>
    <xf numFmtId="10" fontId="109" fillId="0" borderId="95" xfId="20961" applyNumberFormat="1" applyFont="1" applyFill="1" applyBorder="1" applyAlignment="1">
      <alignment horizontal="left" vertical="center" wrapText="1"/>
    </xf>
    <xf numFmtId="10" fontId="6" fillId="36" borderId="95" xfId="20961" applyNumberFormat="1" applyFont="1" applyFill="1" applyBorder="1" applyAlignment="1">
      <alignment horizontal="left" vertical="center" wrapText="1"/>
    </xf>
    <xf numFmtId="10" fontId="6" fillId="36" borderId="95" xfId="0" applyNumberFormat="1" applyFont="1" applyFill="1" applyBorder="1" applyAlignment="1">
      <alignment horizontal="center" vertical="center" wrapText="1"/>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1" xfId="0" applyFont="1" applyBorder="1" applyAlignment="1">
      <alignment horizontal="right" vertical="center" wrapText="1"/>
    </xf>
    <xf numFmtId="0" fontId="9" fillId="0" borderId="111" xfId="0" applyFont="1" applyFill="1" applyBorder="1" applyAlignment="1">
      <alignment horizontal="right" vertical="center" wrapText="1"/>
    </xf>
    <xf numFmtId="0" fontId="7" fillId="0" borderId="95" xfId="0" applyFont="1" applyFill="1" applyBorder="1" applyAlignment="1">
      <alignment vertical="center" wrapText="1"/>
    </xf>
    <xf numFmtId="0" fontId="4" fillId="0" borderId="95" xfId="0" applyFont="1" applyBorder="1" applyAlignment="1">
      <alignment vertical="center" wrapText="1"/>
    </xf>
    <xf numFmtId="0" fontId="4" fillId="0" borderId="95" xfId="0" applyFont="1" applyFill="1" applyBorder="1" applyAlignment="1">
      <alignment horizontal="left" vertical="center" wrapText="1" indent="2"/>
    </xf>
    <xf numFmtId="0" fontId="4" fillId="0" borderId="95" xfId="0" applyFont="1" applyFill="1" applyBorder="1" applyAlignment="1">
      <alignment vertical="center" wrapText="1"/>
    </xf>
    <xf numFmtId="3" fontId="21" fillId="36" borderId="96"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36" xfId="0" applyNumberFormat="1" applyFont="1" applyFill="1" applyBorder="1" applyAlignment="1">
      <alignment vertical="center" wrapText="1"/>
    </xf>
    <xf numFmtId="0" fontId="6" fillId="0" borderId="23" xfId="0" applyFont="1" applyBorder="1" applyAlignment="1">
      <alignment vertical="center" wrapText="1"/>
    </xf>
    <xf numFmtId="0" fontId="4" fillId="0" borderId="109" xfId="0" applyFont="1" applyBorder="1" applyAlignment="1"/>
    <xf numFmtId="0" fontId="9" fillId="0" borderId="109" xfId="0" applyFont="1" applyBorder="1" applyAlignment="1"/>
    <xf numFmtId="0" fontId="9" fillId="0" borderId="109" xfId="0" applyFont="1" applyBorder="1" applyAlignment="1">
      <alignment wrapText="1"/>
    </xf>
    <xf numFmtId="0" fontId="10" fillId="0" borderId="18" xfId="0" applyFont="1" applyBorder="1" applyAlignment="1">
      <alignment horizontal="center"/>
    </xf>
    <xf numFmtId="0" fontId="10" fillId="0" borderId="109"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1" xfId="0" applyFont="1" applyFill="1" applyBorder="1" applyAlignment="1">
      <alignment horizontal="center" vertical="center" wrapText="1"/>
    </xf>
    <xf numFmtId="0" fontId="15" fillId="0" borderId="95" xfId="0" applyFont="1" applyFill="1" applyBorder="1" applyAlignment="1">
      <alignment horizontal="center" vertical="center" wrapText="1"/>
    </xf>
    <xf numFmtId="0" fontId="16" fillId="0" borderId="95" xfId="0" applyFont="1" applyFill="1" applyBorder="1" applyAlignment="1">
      <alignment horizontal="left" vertical="center" wrapText="1"/>
    </xf>
    <xf numFmtId="193" fontId="7" fillId="0" borderId="95" xfId="0" applyNumberFormat="1" applyFont="1" applyFill="1" applyBorder="1" applyAlignment="1" applyProtection="1">
      <alignment vertical="center" wrapText="1"/>
      <protection locked="0"/>
    </xf>
    <xf numFmtId="193" fontId="4" fillId="0" borderId="95" xfId="0" applyNumberFormat="1" applyFont="1" applyFill="1" applyBorder="1" applyAlignment="1" applyProtection="1">
      <alignment vertical="center" wrapText="1"/>
      <protection locked="0"/>
    </xf>
    <xf numFmtId="193" fontId="4" fillId="0" borderId="109" xfId="0" applyNumberFormat="1" applyFont="1" applyFill="1" applyBorder="1" applyAlignment="1" applyProtection="1">
      <alignment vertical="center" wrapText="1"/>
      <protection locked="0"/>
    </xf>
    <xf numFmtId="0" fontId="7" fillId="0" borderId="95" xfId="0" applyFont="1" applyBorder="1" applyAlignment="1">
      <alignment vertical="center" wrapText="1"/>
    </xf>
    <xf numFmtId="0" fontId="9" fillId="2" borderId="111" xfId="0" applyFont="1" applyFill="1" applyBorder="1" applyAlignment="1">
      <alignment horizontal="right" vertical="center"/>
    </xf>
    <xf numFmtId="0" fontId="9" fillId="2" borderId="95" xfId="0" applyFont="1" applyFill="1" applyBorder="1" applyAlignment="1">
      <alignment vertical="center"/>
    </xf>
    <xf numFmtId="193" fontId="9" fillId="2" borderId="95" xfId="0" applyNumberFormat="1" applyFont="1" applyFill="1" applyBorder="1" applyAlignment="1" applyProtection="1">
      <alignment vertical="center"/>
      <protection locked="0"/>
    </xf>
    <xf numFmtId="193" fontId="17" fillId="2" borderId="95" xfId="0" applyNumberFormat="1" applyFont="1" applyFill="1" applyBorder="1" applyAlignment="1" applyProtection="1">
      <alignment vertical="center"/>
      <protection locked="0"/>
    </xf>
    <xf numFmtId="193" fontId="17" fillId="2" borderId="109" xfId="0" applyNumberFormat="1" applyFont="1" applyFill="1" applyBorder="1" applyAlignment="1" applyProtection="1">
      <alignment vertical="center"/>
      <protection locked="0"/>
    </xf>
    <xf numFmtId="193" fontId="9" fillId="2" borderId="109" xfId="0" applyNumberFormat="1" applyFont="1" applyFill="1" applyBorder="1" applyAlignment="1" applyProtection="1">
      <alignment vertical="center"/>
      <protection locked="0"/>
    </xf>
    <xf numFmtId="0" fontId="15" fillId="0" borderId="111" xfId="0" applyFont="1" applyFill="1" applyBorder="1" applyAlignment="1">
      <alignment horizontal="center" vertical="center" wrapText="1"/>
    </xf>
    <xf numFmtId="14" fontId="4" fillId="0" borderId="0" xfId="0" applyNumberFormat="1" applyFont="1"/>
    <xf numFmtId="10" fontId="4" fillId="0" borderId="95" xfId="20961" applyNumberFormat="1" applyFont="1" applyBorder="1" applyAlignment="1" applyProtection="1">
      <alignment vertical="center" wrapText="1"/>
      <protection locked="0"/>
    </xf>
    <xf numFmtId="10" fontId="4" fillId="0" borderId="109"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53" xfId="0" applyFont="1" applyFill="1" applyBorder="1"/>
    <xf numFmtId="0" fontId="4" fillId="3" borderId="114" xfId="0" applyFont="1" applyFill="1" applyBorder="1" applyAlignment="1">
      <alignment wrapText="1"/>
    </xf>
    <xf numFmtId="0" fontId="4" fillId="3" borderId="115" xfId="0" applyFont="1" applyFill="1" applyBorder="1"/>
    <xf numFmtId="0" fontId="6" fillId="3" borderId="11" xfId="0" applyFont="1" applyFill="1" applyBorder="1" applyAlignment="1">
      <alignment horizontal="center" wrapText="1"/>
    </xf>
    <xf numFmtId="0" fontId="4" fillId="0" borderId="95" xfId="0" applyFont="1" applyFill="1" applyBorder="1" applyAlignment="1">
      <alignment horizontal="center"/>
    </xf>
    <xf numFmtId="0" fontId="4" fillId="0" borderId="95" xfId="0" applyFont="1" applyBorder="1" applyAlignment="1">
      <alignment horizontal="center"/>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4" fillId="0" borderId="111" xfId="0" applyFont="1" applyBorder="1"/>
    <xf numFmtId="0" fontId="4" fillId="0" borderId="95" xfId="0" applyFont="1" applyBorder="1" applyAlignment="1">
      <alignment wrapText="1"/>
    </xf>
    <xf numFmtId="164" fontId="4" fillId="0" borderId="95" xfId="7" applyNumberFormat="1" applyFont="1" applyBorder="1"/>
    <xf numFmtId="164" fontId="4" fillId="0" borderId="109" xfId="7" applyNumberFormat="1" applyFont="1" applyBorder="1"/>
    <xf numFmtId="0" fontId="14" fillId="0" borderId="95" xfId="0" applyFont="1" applyBorder="1" applyAlignment="1">
      <alignment horizontal="left" wrapText="1" indent="2"/>
    </xf>
    <xf numFmtId="169" fontId="26" fillId="37" borderId="95" xfId="20" applyBorder="1"/>
    <xf numFmtId="164" fontId="4" fillId="0" borderId="95" xfId="7" applyNumberFormat="1" applyFont="1" applyBorder="1" applyAlignment="1">
      <alignment vertical="center"/>
    </xf>
    <xf numFmtId="0" fontId="6" fillId="0" borderId="111" xfId="0" applyFont="1" applyBorder="1"/>
    <xf numFmtId="0" fontId="6" fillId="0" borderId="95" xfId="0" applyFont="1" applyBorder="1" applyAlignment="1">
      <alignment wrapText="1"/>
    </xf>
    <xf numFmtId="164" fontId="6" fillId="0" borderId="109" xfId="7" applyNumberFormat="1" applyFont="1" applyBorder="1"/>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164" fontId="4" fillId="0" borderId="95" xfId="7" applyNumberFormat="1" applyFont="1" applyFill="1" applyBorder="1"/>
    <xf numFmtId="164" fontId="4" fillId="0" borderId="95" xfId="7" applyNumberFormat="1" applyFont="1" applyFill="1" applyBorder="1" applyAlignment="1">
      <alignment vertical="center"/>
    </xf>
    <xf numFmtId="0" fontId="14" fillId="0" borderId="95"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0" xfId="0" applyFont="1" applyFill="1" applyBorder="1"/>
    <xf numFmtId="0" fontId="6" fillId="0" borderId="22" xfId="0" applyFont="1" applyBorder="1"/>
    <xf numFmtId="0" fontId="6" fillId="0" borderId="23" xfId="0" applyFont="1" applyBorder="1" applyAlignment="1">
      <alignment wrapText="1"/>
    </xf>
    <xf numFmtId="169" fontId="26" fillId="37" borderId="112" xfId="20" applyBorder="1"/>
    <xf numFmtId="10" fontId="6" fillId="0" borderId="24" xfId="20961" applyNumberFormat="1" applyFont="1" applyBorder="1"/>
    <xf numFmtId="0" fontId="9" fillId="2" borderId="103" xfId="0" applyFont="1" applyFill="1" applyBorder="1" applyAlignment="1">
      <alignment horizontal="right" vertical="center"/>
    </xf>
    <xf numFmtId="0" fontId="9" fillId="2" borderId="91" xfId="0" applyFont="1" applyFill="1" applyBorder="1" applyAlignment="1">
      <alignment vertical="center"/>
    </xf>
    <xf numFmtId="193" fontId="17" fillId="2" borderId="91" xfId="0" applyNumberFormat="1" applyFont="1" applyFill="1" applyBorder="1" applyAlignment="1" applyProtection="1">
      <alignment vertical="center"/>
      <protection locked="0"/>
    </xf>
    <xf numFmtId="193" fontId="17" fillId="2" borderId="104" xfId="0" applyNumberFormat="1" applyFont="1" applyFill="1" applyBorder="1" applyAlignment="1" applyProtection="1">
      <alignment vertical="center"/>
      <protection locked="0"/>
    </xf>
    <xf numFmtId="0" fontId="9" fillId="0" borderId="95" xfId="0" applyFont="1" applyFill="1" applyBorder="1" applyAlignment="1">
      <alignment horizontal="left" vertical="center" wrapText="1"/>
    </xf>
    <xf numFmtId="0" fontId="6" fillId="3" borderId="0" xfId="0" applyFont="1" applyFill="1" applyBorder="1" applyAlignment="1">
      <alignment horizontal="center"/>
    </xf>
    <xf numFmtId="0" fontId="106" fillId="0" borderId="84" xfId="0" applyFont="1" applyFill="1" applyBorder="1" applyAlignment="1">
      <alignment horizontal="left" vertical="center"/>
    </xf>
    <xf numFmtId="0" fontId="106" fillId="0" borderId="82" xfId="0" applyFont="1" applyFill="1" applyBorder="1" applyAlignment="1">
      <alignment vertical="center" wrapText="1"/>
    </xf>
    <xf numFmtId="0" fontId="106" fillId="0" borderId="82"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Fill="1"/>
    <xf numFmtId="0" fontId="117" fillId="0" borderId="0" xfId="0" applyFont="1" applyBorder="1"/>
    <xf numFmtId="0" fontId="117" fillId="0" borderId="0" xfId="0" applyFont="1" applyBorder="1" applyAlignment="1">
      <alignment horizontal="left"/>
    </xf>
    <xf numFmtId="0" fontId="119" fillId="0" borderId="125" xfId="0" applyNumberFormat="1" applyFont="1" applyFill="1" applyBorder="1" applyAlignment="1">
      <alignment horizontal="left" vertical="center" wrapText="1"/>
    </xf>
    <xf numFmtId="0" fontId="125" fillId="0" borderId="0" xfId="0" applyFont="1"/>
    <xf numFmtId="49" fontId="106" fillId="0" borderId="95" xfId="0" applyNumberFormat="1" applyFont="1" applyFill="1" applyBorder="1" applyAlignment="1">
      <alignment horizontal="right" vertical="center"/>
    </xf>
    <xf numFmtId="0" fontId="126" fillId="0" borderId="0" xfId="0" applyFont="1" applyFill="1" applyBorder="1" applyAlignment="1"/>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17" fillId="0" borderId="0" xfId="0" applyFont="1" applyFill="1" applyAlignment="1">
      <alignment horizontal="left" vertical="top" wrapText="1"/>
    </xf>
    <xf numFmtId="0" fontId="3" fillId="0" borderId="95" xfId="0" applyFont="1" applyBorder="1" applyAlignment="1">
      <alignment horizontal="center" vertical="center"/>
    </xf>
    <xf numFmtId="0" fontId="130" fillId="3" borderId="95" xfId="21414" applyFont="1" applyFill="1" applyBorder="1" applyAlignment="1">
      <alignment horizontal="left" vertical="center" wrapText="1"/>
    </xf>
    <xf numFmtId="0" fontId="131" fillId="0" borderId="95" xfId="21414" applyFont="1" applyFill="1" applyBorder="1" applyAlignment="1">
      <alignment horizontal="left" vertical="center" wrapText="1" indent="1"/>
    </xf>
    <xf numFmtId="0" fontId="132" fillId="3" borderId="95" xfId="21414" applyFont="1" applyFill="1" applyBorder="1" applyAlignment="1">
      <alignment horizontal="left" vertical="center" wrapText="1"/>
    </xf>
    <xf numFmtId="0" fontId="131" fillId="3" borderId="95" xfId="21414" applyFont="1" applyFill="1" applyBorder="1" applyAlignment="1">
      <alignment horizontal="left" vertical="center" wrapText="1" indent="1"/>
    </xf>
    <xf numFmtId="0" fontId="130" fillId="0" borderId="132" xfId="0" applyFont="1" applyFill="1" applyBorder="1" applyAlignment="1">
      <alignment horizontal="left" vertical="center" wrapText="1"/>
    </xf>
    <xf numFmtId="0" fontId="132" fillId="0" borderId="132" xfId="0" applyFont="1" applyFill="1" applyBorder="1" applyAlignment="1">
      <alignment horizontal="left" vertical="center" wrapText="1"/>
    </xf>
    <xf numFmtId="0" fontId="133" fillId="3" borderId="132" xfId="0" applyFont="1" applyFill="1" applyBorder="1" applyAlignment="1">
      <alignment horizontal="left" vertical="center" wrapText="1" indent="1"/>
    </xf>
    <xf numFmtId="0" fontId="132" fillId="3" borderId="132" xfId="0" applyFont="1" applyFill="1" applyBorder="1" applyAlignment="1">
      <alignment horizontal="left" vertical="center" wrapText="1"/>
    </xf>
    <xf numFmtId="0" fontId="132" fillId="3" borderId="133" xfId="0" applyFont="1" applyFill="1" applyBorder="1" applyAlignment="1">
      <alignment horizontal="left" vertical="center" wrapText="1"/>
    </xf>
    <xf numFmtId="0" fontId="133" fillId="0" borderId="132" xfId="0" applyFont="1" applyFill="1" applyBorder="1" applyAlignment="1">
      <alignment horizontal="left" vertical="center" wrapText="1" indent="1"/>
    </xf>
    <xf numFmtId="0" fontId="133" fillId="0" borderId="95" xfId="21414" applyFont="1" applyFill="1" applyBorder="1" applyAlignment="1">
      <alignment horizontal="left" vertical="center" wrapText="1" indent="1"/>
    </xf>
    <xf numFmtId="0" fontId="132" fillId="0" borderId="95" xfId="21414" applyFont="1" applyFill="1" applyBorder="1" applyAlignment="1">
      <alignment horizontal="left" vertical="center" wrapText="1"/>
    </xf>
    <xf numFmtId="0" fontId="134" fillId="0" borderId="95" xfId="21414" applyFont="1" applyFill="1" applyBorder="1" applyAlignment="1">
      <alignment horizontal="center" vertical="center" wrapText="1"/>
    </xf>
    <xf numFmtId="0" fontId="132" fillId="3" borderId="134" xfId="0" applyFont="1" applyFill="1" applyBorder="1" applyAlignment="1">
      <alignment horizontal="left" vertical="center" wrapText="1"/>
    </xf>
    <xf numFmtId="0" fontId="131" fillId="3" borderId="135" xfId="21414" applyFont="1" applyFill="1" applyBorder="1" applyAlignment="1">
      <alignment horizontal="left" vertical="center" wrapText="1" indent="1"/>
    </xf>
    <xf numFmtId="0" fontId="131" fillId="3" borderId="132" xfId="0" applyFont="1" applyFill="1" applyBorder="1" applyAlignment="1">
      <alignment horizontal="left" vertical="center" wrapText="1" indent="1"/>
    </xf>
    <xf numFmtId="0" fontId="131" fillId="0" borderId="135" xfId="21414" applyFont="1" applyFill="1" applyBorder="1" applyAlignment="1">
      <alignment horizontal="left" vertical="center" wrapText="1" indent="1"/>
    </xf>
    <xf numFmtId="0" fontId="132" fillId="0" borderId="132" xfId="0" applyFont="1" applyBorder="1" applyAlignment="1">
      <alignment horizontal="left" vertical="center" wrapText="1"/>
    </xf>
    <xf numFmtId="0" fontId="131" fillId="0" borderId="132" xfId="0" applyFont="1" applyBorder="1" applyAlignment="1">
      <alignment horizontal="left" vertical="center" wrapText="1" indent="1"/>
    </xf>
    <xf numFmtId="0" fontId="131" fillId="0" borderId="133" xfId="0" applyFont="1" applyBorder="1" applyAlignment="1">
      <alignment horizontal="left" vertical="center" wrapText="1" indent="1"/>
    </xf>
    <xf numFmtId="0" fontId="132" fillId="0" borderId="135" xfId="21414" applyFont="1" applyFill="1" applyBorder="1" applyAlignment="1">
      <alignment horizontal="left" vertical="center" wrapText="1"/>
    </xf>
    <xf numFmtId="0" fontId="132" fillId="3" borderId="135" xfId="21414" applyFont="1" applyFill="1" applyBorder="1" applyAlignment="1">
      <alignment horizontal="left" vertical="center" wrapText="1"/>
    </xf>
    <xf numFmtId="0" fontId="134" fillId="0" borderId="135" xfId="21414" applyFont="1" applyFill="1" applyBorder="1" applyAlignment="1">
      <alignment horizontal="center" vertical="center" wrapText="1"/>
    </xf>
    <xf numFmtId="0" fontId="132" fillId="0" borderId="135" xfId="21414" applyFont="1" applyBorder="1" applyAlignment="1">
      <alignment horizontal="left" vertical="center" wrapText="1"/>
    </xf>
    <xf numFmtId="0" fontId="131" fillId="0" borderId="132" xfId="0" applyFont="1" applyFill="1" applyBorder="1" applyAlignment="1">
      <alignment horizontal="left" vertical="center" wrapText="1" indent="1"/>
    </xf>
    <xf numFmtId="0" fontId="135" fillId="0" borderId="135" xfId="0" applyFont="1" applyBorder="1" applyAlignment="1">
      <alignment horizontal="left"/>
    </xf>
    <xf numFmtId="0" fontId="132" fillId="0" borderId="135" xfId="0" applyFont="1" applyFill="1" applyBorder="1" applyAlignment="1">
      <alignment horizontal="left" vertical="center" wrapText="1"/>
    </xf>
    <xf numFmtId="0" fontId="0" fillId="0" borderId="0" xfId="0" applyAlignment="1">
      <alignment horizontal="left" vertical="center"/>
    </xf>
    <xf numFmtId="0" fontId="132" fillId="0" borderId="140" xfId="0" applyFont="1" applyFill="1" applyBorder="1" applyAlignment="1">
      <alignment horizontal="justify" vertical="center" wrapText="1"/>
    </xf>
    <xf numFmtId="0" fontId="131" fillId="0" borderId="134" xfId="0" applyFont="1" applyFill="1" applyBorder="1" applyAlignment="1">
      <alignment horizontal="left" vertical="center" wrapText="1" indent="1"/>
    </xf>
    <xf numFmtId="0" fontId="131" fillId="0" borderId="133" xfId="0" applyFont="1" applyFill="1" applyBorder="1" applyAlignment="1">
      <alignment horizontal="left" vertical="center" wrapText="1" indent="1"/>
    </xf>
    <xf numFmtId="0" fontId="132" fillId="0" borderId="132" xfId="0" applyFont="1" applyFill="1" applyBorder="1" applyAlignment="1">
      <alignment horizontal="justify" vertical="center" wrapText="1"/>
    </xf>
    <xf numFmtId="0" fontId="130" fillId="0" borderId="132" xfId="0" applyFont="1" applyFill="1" applyBorder="1" applyAlignment="1">
      <alignment horizontal="justify" vertical="center" wrapText="1"/>
    </xf>
    <xf numFmtId="0" fontId="132" fillId="3" borderId="132" xfId="0" applyFont="1" applyFill="1" applyBorder="1" applyAlignment="1">
      <alignment horizontal="justify" vertical="center" wrapText="1"/>
    </xf>
    <xf numFmtId="0" fontId="132" fillId="0" borderId="133" xfId="0" applyFont="1" applyFill="1" applyBorder="1" applyAlignment="1">
      <alignment horizontal="justify" vertical="center" wrapText="1"/>
    </xf>
    <xf numFmtId="0" fontId="132" fillId="0" borderId="134" xfId="0" applyFont="1" applyFill="1" applyBorder="1" applyAlignment="1">
      <alignment horizontal="justify" vertical="center" wrapText="1"/>
    </xf>
    <xf numFmtId="0" fontId="132" fillId="0" borderId="135" xfId="21414" applyFont="1" applyFill="1" applyBorder="1" applyAlignment="1">
      <alignment horizontal="justify" vertical="center" wrapText="1"/>
    </xf>
    <xf numFmtId="0" fontId="133" fillId="0" borderId="126" xfId="0" applyFont="1" applyFill="1" applyBorder="1" applyAlignment="1">
      <alignment horizontal="left" vertical="center" wrapText="1" indent="1"/>
    </xf>
    <xf numFmtId="0" fontId="130" fillId="0" borderId="132" xfId="0" applyFont="1" applyFill="1" applyBorder="1" applyAlignment="1">
      <alignment vertical="center" wrapText="1"/>
    </xf>
    <xf numFmtId="0" fontId="132" fillId="0" borderId="132" xfId="0" applyFont="1" applyFill="1" applyBorder="1" applyAlignment="1">
      <alignment vertical="center" wrapText="1"/>
    </xf>
    <xf numFmtId="0" fontId="132" fillId="0" borderId="135" xfId="21414" applyFont="1" applyFill="1" applyBorder="1" applyAlignment="1">
      <alignment vertical="center" wrapText="1"/>
    </xf>
    <xf numFmtId="0" fontId="0" fillId="0" borderId="135" xfId="0" applyBorder="1" applyAlignment="1">
      <alignment horizontal="center"/>
    </xf>
    <xf numFmtId="0" fontId="15" fillId="0" borderId="135" xfId="0" applyNumberFormat="1" applyFont="1" applyFill="1" applyBorder="1" applyAlignment="1">
      <alignment vertical="center" wrapText="1"/>
    </xf>
    <xf numFmtId="0" fontId="7" fillId="0" borderId="135" xfId="0" applyNumberFormat="1" applyFont="1" applyFill="1" applyBorder="1" applyAlignment="1">
      <alignment horizontal="left" vertical="center" wrapText="1" indent="1"/>
    </xf>
    <xf numFmtId="0" fontId="3" fillId="0" borderId="135" xfId="0" applyFont="1" applyBorder="1" applyAlignment="1">
      <alignment vertical="center"/>
    </xf>
    <xf numFmtId="0" fontId="136" fillId="0" borderId="135" xfId="0" applyFont="1" applyFill="1" applyBorder="1" applyAlignment="1" applyProtection="1">
      <alignment horizontal="left" vertical="center" indent="1"/>
      <protection locked="0"/>
    </xf>
    <xf numFmtId="0" fontId="137" fillId="0" borderId="135" xfId="0" applyFont="1" applyFill="1" applyBorder="1" applyAlignment="1" applyProtection="1">
      <alignment horizontal="left" vertical="center" indent="3"/>
      <protection locked="0"/>
    </xf>
    <xf numFmtId="0" fontId="138" fillId="0" borderId="135" xfId="0" applyFont="1" applyFill="1" applyBorder="1" applyAlignment="1" applyProtection="1">
      <alignment horizontal="left" vertical="center" indent="3"/>
      <protection locked="0"/>
    </xf>
    <xf numFmtId="0" fontId="3" fillId="0" borderId="135" xfId="0" applyFont="1" applyFill="1" applyBorder="1" applyAlignment="1">
      <alignment vertical="center"/>
    </xf>
    <xf numFmtId="0" fontId="3" fillId="0" borderId="135" xfId="0" applyFont="1" applyBorder="1"/>
    <xf numFmtId="0" fontId="0" fillId="0" borderId="0" xfId="0" applyAlignment="1">
      <alignment horizontal="center"/>
    </xf>
    <xf numFmtId="49" fontId="106" fillId="0" borderId="135" xfId="0" applyNumberFormat="1" applyFont="1" applyFill="1" applyBorder="1" applyAlignment="1">
      <alignment horizontal="right" vertical="center"/>
    </xf>
    <xf numFmtId="0" fontId="0" fillId="0" borderId="135" xfId="0" applyBorder="1" applyAlignment="1">
      <alignment horizontal="center" vertical="center"/>
    </xf>
    <xf numFmtId="43" fontId="4" fillId="0" borderId="135" xfId="7" applyFont="1" applyFill="1" applyBorder="1" applyAlignment="1">
      <alignment vertical="center" wrapText="1"/>
    </xf>
    <xf numFmtId="43" fontId="4" fillId="0" borderId="135" xfId="7" applyFont="1" applyBorder="1" applyAlignment="1">
      <alignment vertical="center"/>
    </xf>
    <xf numFmtId="0" fontId="0" fillId="0" borderId="139" xfId="0" applyBorder="1" applyAlignment="1">
      <alignment horizontal="center"/>
    </xf>
    <xf numFmtId="0" fontId="131" fillId="0" borderId="139"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2" fillId="0" borderId="135" xfId="0" applyFont="1" applyBorder="1" applyAlignment="1">
      <alignment horizontal="left" vertical="center" wrapText="1"/>
    </xf>
    <xf numFmtId="0" fontId="131" fillId="0" borderId="135" xfId="0" applyFont="1" applyBorder="1" applyAlignment="1">
      <alignment horizontal="left" vertical="center" wrapText="1" indent="1"/>
    </xf>
    <xf numFmtId="0" fontId="131" fillId="0" borderId="135" xfId="0" applyFont="1" applyFill="1" applyBorder="1" applyAlignment="1">
      <alignment horizontal="left" vertical="center" wrapText="1" indent="1"/>
    </xf>
    <xf numFmtId="0" fontId="133" fillId="3" borderId="135" xfId="0" applyFont="1" applyFill="1" applyBorder="1" applyAlignment="1">
      <alignment horizontal="left" vertical="center" wrapText="1" indent="1"/>
    </xf>
    <xf numFmtId="0" fontId="133" fillId="0" borderId="135" xfId="0" applyFont="1" applyFill="1" applyBorder="1" applyAlignment="1">
      <alignment horizontal="left" vertical="center" wrapText="1" indent="1"/>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0" fontId="120" fillId="0" borderId="135" xfId="0" applyFont="1" applyBorder="1"/>
    <xf numFmtId="49" fontId="122" fillId="0" borderId="135" xfId="5" applyNumberFormat="1" applyFont="1" applyFill="1" applyBorder="1" applyAlignment="1" applyProtection="1">
      <alignment horizontal="right" vertical="center"/>
      <protection locked="0"/>
    </xf>
    <xf numFmtId="0" fontId="121" fillId="3" borderId="135" xfId="13" applyFont="1" applyFill="1" applyBorder="1" applyAlignment="1" applyProtection="1">
      <alignment horizontal="left" vertical="center" wrapText="1"/>
      <protection locked="0"/>
    </xf>
    <xf numFmtId="49" fontId="121" fillId="3" borderId="135" xfId="5" applyNumberFormat="1" applyFont="1" applyFill="1" applyBorder="1" applyAlignment="1" applyProtection="1">
      <alignment horizontal="right" vertical="center"/>
      <protection locked="0"/>
    </xf>
    <xf numFmtId="0" fontId="121" fillId="0" borderId="135" xfId="13" applyFont="1" applyFill="1" applyBorder="1" applyAlignment="1" applyProtection="1">
      <alignment horizontal="left" vertical="center" wrapText="1"/>
      <protection locked="0"/>
    </xf>
    <xf numFmtId="49" fontId="121" fillId="0" borderId="135" xfId="5" applyNumberFormat="1" applyFont="1" applyFill="1" applyBorder="1" applyAlignment="1" applyProtection="1">
      <alignment horizontal="right" vertical="center"/>
      <protection locked="0"/>
    </xf>
    <xf numFmtId="0" fontId="123" fillId="0" borderId="135" xfId="13" applyFont="1" applyFill="1" applyBorder="1" applyAlignment="1" applyProtection="1">
      <alignment horizontal="left" vertical="center" wrapText="1"/>
      <protection locked="0"/>
    </xf>
    <xf numFmtId="166" fontId="116" fillId="36" borderId="143" xfId="21413" applyFont="1" applyFill="1" applyBorder="1"/>
    <xf numFmtId="0" fontId="116" fillId="0" borderId="143" xfId="0" applyFont="1" applyBorder="1"/>
    <xf numFmtId="0" fontId="116" fillId="0" borderId="143" xfId="0" applyFont="1" applyFill="1" applyBorder="1"/>
    <xf numFmtId="0" fontId="116" fillId="0" borderId="143" xfId="0" applyFont="1" applyBorder="1" applyAlignment="1">
      <alignment horizontal="left" indent="8"/>
    </xf>
    <xf numFmtId="0" fontId="116" fillId="0" borderId="143" xfId="0" applyFont="1" applyBorder="1" applyAlignment="1">
      <alignment wrapText="1"/>
    </xf>
    <xf numFmtId="0" fontId="119" fillId="0" borderId="143" xfId="0" applyFont="1" applyBorder="1"/>
    <xf numFmtId="49" fontId="122" fillId="0" borderId="143" xfId="5" applyNumberFormat="1" applyFont="1" applyFill="1" applyBorder="1" applyAlignment="1" applyProtection="1">
      <alignment horizontal="right" vertical="center" wrapText="1"/>
      <protection locked="0"/>
    </xf>
    <xf numFmtId="49" fontId="121" fillId="3" borderId="143" xfId="5" applyNumberFormat="1" applyFont="1" applyFill="1" applyBorder="1" applyAlignment="1" applyProtection="1">
      <alignment horizontal="right" vertical="center" wrapText="1"/>
      <protection locked="0"/>
    </xf>
    <xf numFmtId="49" fontId="121" fillId="0" borderId="143" xfId="5" applyNumberFormat="1" applyFont="1" applyFill="1" applyBorder="1" applyAlignment="1" applyProtection="1">
      <alignment horizontal="right" vertical="center" wrapText="1"/>
      <protection locked="0"/>
    </xf>
    <xf numFmtId="0" fontId="116" fillId="0" borderId="143" xfId="0" applyFont="1" applyBorder="1" applyAlignment="1">
      <alignment horizontal="center" vertical="center" wrapText="1"/>
    </xf>
    <xf numFmtId="0" fontId="116" fillId="0" borderId="144" xfId="0" applyFont="1" applyFill="1" applyBorder="1" applyAlignment="1">
      <alignment horizontal="center" vertical="center" wrapText="1"/>
    </xf>
    <xf numFmtId="0" fontId="116" fillId="0" borderId="143"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9" fillId="0" borderId="143" xfId="0" applyFont="1" applyFill="1" applyBorder="1"/>
    <xf numFmtId="0" fontId="116" fillId="0" borderId="143" xfId="0" applyNumberFormat="1" applyFont="1" applyFill="1" applyBorder="1" applyAlignment="1">
      <alignment horizontal="left" vertical="center" wrapText="1"/>
    </xf>
    <xf numFmtId="0" fontId="119" fillId="0" borderId="143" xfId="0" applyFont="1" applyFill="1" applyBorder="1" applyAlignment="1">
      <alignment horizontal="left" wrapText="1" indent="1"/>
    </xf>
    <xf numFmtId="0" fontId="119" fillId="0" borderId="143" xfId="0" applyFont="1" applyFill="1" applyBorder="1" applyAlignment="1">
      <alignment horizontal="left" vertical="center" indent="1"/>
    </xf>
    <xf numFmtId="0" fontId="117" fillId="0" borderId="143" xfId="0" applyFont="1" applyBorder="1"/>
    <xf numFmtId="0" fontId="116" fillId="0" borderId="143" xfId="0" applyFont="1" applyFill="1" applyBorder="1" applyAlignment="1">
      <alignment horizontal="left" wrapText="1" indent="1"/>
    </xf>
    <xf numFmtId="0" fontId="116" fillId="0" borderId="143" xfId="0" applyFont="1" applyFill="1" applyBorder="1" applyAlignment="1">
      <alignment horizontal="left" indent="1"/>
    </xf>
    <xf numFmtId="0" fontId="116" fillId="0" borderId="143" xfId="0" applyFont="1" applyFill="1" applyBorder="1" applyAlignment="1">
      <alignment horizontal="left" wrapText="1" indent="4"/>
    </xf>
    <xf numFmtId="0" fontId="116" fillId="0" borderId="143" xfId="0" applyNumberFormat="1" applyFont="1" applyFill="1" applyBorder="1" applyAlignment="1">
      <alignment horizontal="left" indent="3"/>
    </xf>
    <xf numFmtId="0" fontId="119" fillId="0" borderId="143" xfId="0" applyFont="1" applyFill="1" applyBorder="1" applyAlignment="1">
      <alignment horizontal="left" indent="1"/>
    </xf>
    <xf numFmtId="0" fontId="120" fillId="0" borderId="143" xfId="0" applyFont="1" applyFill="1" applyBorder="1" applyAlignment="1">
      <alignment horizontal="center" vertical="center" wrapText="1"/>
    </xf>
    <xf numFmtId="0" fontId="119" fillId="0" borderId="7" xfId="0" applyFont="1" applyBorder="1"/>
    <xf numFmtId="0" fontId="116" fillId="0" borderId="143" xfId="0" applyFont="1" applyFill="1" applyBorder="1" applyAlignment="1">
      <alignment horizontal="left" wrapText="1" indent="2"/>
    </xf>
    <xf numFmtId="0" fontId="116" fillId="0" borderId="143" xfId="0" applyFont="1" applyFill="1" applyBorder="1" applyAlignment="1">
      <alignment horizontal="left" wrapText="1"/>
    </xf>
    <xf numFmtId="0" fontId="116" fillId="0" borderId="0" xfId="0" applyFont="1" applyBorder="1"/>
    <xf numFmtId="0" fontId="116" fillId="0" borderId="143" xfId="0" applyFont="1" applyBorder="1" applyAlignment="1">
      <alignment horizontal="left" indent="1"/>
    </xf>
    <xf numFmtId="0" fontId="116" fillId="0" borderId="143" xfId="0" applyFont="1" applyBorder="1" applyAlignment="1">
      <alignment horizontal="center"/>
    </xf>
    <xf numFmtId="0" fontId="116" fillId="0" borderId="0" xfId="0" applyFont="1" applyBorder="1" applyAlignment="1">
      <alignment horizontal="center" vertical="center"/>
    </xf>
    <xf numFmtId="0" fontId="116" fillId="0" borderId="143" xfId="0" applyFont="1" applyFill="1" applyBorder="1" applyAlignment="1">
      <alignment horizontal="center" vertical="center" wrapText="1"/>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2" xfId="0" applyFont="1" applyBorder="1" applyAlignment="1">
      <alignment wrapText="1"/>
    </xf>
    <xf numFmtId="0" fontId="116" fillId="0" borderId="7" xfId="0" applyFont="1" applyBorder="1" applyAlignment="1">
      <alignment wrapText="1"/>
    </xf>
    <xf numFmtId="0" fontId="116" fillId="0" borderId="0" xfId="0" applyFont="1" applyBorder="1" applyAlignment="1">
      <alignment horizontal="center" vertical="center" wrapText="1"/>
    </xf>
    <xf numFmtId="0" fontId="116" fillId="0" borderId="142"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45" xfId="0" applyFont="1" applyFill="1" applyBorder="1" applyAlignment="1">
      <alignment horizontal="center" vertical="center" wrapText="1"/>
    </xf>
    <xf numFmtId="0" fontId="116" fillId="0" borderId="141" xfId="0" applyFont="1" applyFill="1" applyBorder="1" applyAlignment="1">
      <alignment horizontal="center" vertical="center" wrapText="1"/>
    </xf>
    <xf numFmtId="0" fontId="116" fillId="0" borderId="0" xfId="0" applyFont="1" applyFill="1"/>
    <xf numFmtId="49" fontId="116" fillId="0" borderId="149" xfId="0" applyNumberFormat="1" applyFont="1" applyFill="1" applyBorder="1" applyAlignment="1">
      <alignment horizontal="left" wrapText="1" indent="1"/>
    </xf>
    <xf numFmtId="0" fontId="116" fillId="0" borderId="151" xfId="0" applyNumberFormat="1" applyFont="1" applyFill="1" applyBorder="1" applyAlignment="1">
      <alignment horizontal="left" wrapText="1" indent="1"/>
    </xf>
    <xf numFmtId="49" fontId="116" fillId="0" borderId="152" xfId="0" applyNumberFormat="1" applyFont="1" applyFill="1" applyBorder="1" applyAlignment="1">
      <alignment horizontal="left" wrapText="1" indent="1"/>
    </xf>
    <xf numFmtId="0" fontId="116" fillId="0" borderId="153" xfId="0" applyNumberFormat="1" applyFont="1" applyFill="1" applyBorder="1" applyAlignment="1">
      <alignment horizontal="left" wrapText="1" indent="1"/>
    </xf>
    <xf numFmtId="49" fontId="116" fillId="0" borderId="153" xfId="0" applyNumberFormat="1" applyFont="1" applyFill="1" applyBorder="1" applyAlignment="1">
      <alignment horizontal="left" wrapText="1" indent="3"/>
    </xf>
    <xf numFmtId="49" fontId="116" fillId="0" borderId="152" xfId="0" applyNumberFormat="1" applyFont="1" applyFill="1" applyBorder="1" applyAlignment="1">
      <alignment horizontal="left" wrapText="1" indent="3"/>
    </xf>
    <xf numFmtId="49" fontId="116" fillId="0" borderId="152" xfId="0" applyNumberFormat="1" applyFont="1" applyFill="1" applyBorder="1" applyAlignment="1">
      <alignment horizontal="left" wrapText="1" indent="2"/>
    </xf>
    <xf numFmtId="49" fontId="116" fillId="0" borderId="153" xfId="0" applyNumberFormat="1" applyFont="1" applyBorder="1" applyAlignment="1">
      <alignment horizontal="left" wrapText="1" indent="2"/>
    </xf>
    <xf numFmtId="49" fontId="116" fillId="0" borderId="152" xfId="0" applyNumberFormat="1" applyFont="1" applyFill="1" applyBorder="1" applyAlignment="1">
      <alignment horizontal="left" vertical="top" wrapText="1" indent="2"/>
    </xf>
    <xf numFmtId="0" fontId="116" fillId="81" borderId="143" xfId="0" applyFont="1" applyFill="1" applyBorder="1"/>
    <xf numFmtId="49" fontId="116" fillId="0" borderId="152" xfId="0" applyNumberFormat="1" applyFont="1" applyFill="1" applyBorder="1" applyAlignment="1">
      <alignment horizontal="left" indent="1"/>
    </xf>
    <xf numFmtId="0" fontId="116" fillId="0" borderId="153" xfId="0" applyNumberFormat="1" applyFont="1" applyBorder="1" applyAlignment="1">
      <alignment horizontal="left" indent="1"/>
    </xf>
    <xf numFmtId="49" fontId="116" fillId="0" borderId="153" xfId="0" applyNumberFormat="1" applyFont="1" applyBorder="1" applyAlignment="1">
      <alignment horizontal="left" indent="1"/>
    </xf>
    <xf numFmtId="49" fontId="116" fillId="0" borderId="152" xfId="0" applyNumberFormat="1" applyFont="1" applyFill="1" applyBorder="1" applyAlignment="1">
      <alignment horizontal="left" indent="3"/>
    </xf>
    <xf numFmtId="49" fontId="116" fillId="0" borderId="153" xfId="0" applyNumberFormat="1" applyFont="1" applyBorder="1" applyAlignment="1">
      <alignment horizontal="left" indent="3"/>
    </xf>
    <xf numFmtId="0" fontId="116" fillId="0" borderId="153" xfId="0" applyFont="1" applyBorder="1" applyAlignment="1">
      <alignment horizontal="left" indent="2"/>
    </xf>
    <xf numFmtId="0" fontId="116" fillId="0" borderId="152" xfId="0" applyFont="1" applyBorder="1" applyAlignment="1">
      <alignment horizontal="left" indent="2"/>
    </xf>
    <xf numFmtId="0" fontId="116" fillId="0" borderId="153" xfId="0" applyFont="1" applyBorder="1" applyAlignment="1">
      <alignment horizontal="left" indent="1"/>
    </xf>
    <xf numFmtId="0" fontId="116" fillId="0" borderId="152" xfId="0" applyFont="1" applyBorder="1" applyAlignment="1">
      <alignment horizontal="left" indent="1"/>
    </xf>
    <xf numFmtId="0" fontId="119" fillId="0" borderId="62" xfId="0" applyFont="1" applyBorder="1"/>
    <xf numFmtId="0" fontId="116" fillId="0" borderId="67" xfId="0" applyFont="1" applyBorder="1"/>
    <xf numFmtId="0" fontId="116" fillId="0" borderId="0" xfId="0" applyFont="1" applyBorder="1" applyAlignment="1">
      <alignment wrapText="1"/>
    </xf>
    <xf numFmtId="0" fontId="116" fillId="0" borderId="0" xfId="0" applyFont="1" applyAlignment="1">
      <alignment horizontal="center" vertical="center"/>
    </xf>
    <xf numFmtId="0" fontId="116" fillId="0" borderId="0" xfId="0" applyFont="1" applyBorder="1" applyAlignment="1">
      <alignment horizontal="left"/>
    </xf>
    <xf numFmtId="0" fontId="119" fillId="0" borderId="143" xfId="0" applyNumberFormat="1" applyFont="1" applyFill="1" applyBorder="1" applyAlignment="1">
      <alignment horizontal="left" vertical="center" wrapText="1"/>
    </xf>
    <xf numFmtId="0" fontId="116" fillId="0" borderId="7" xfId="0" applyFont="1" applyFill="1" applyBorder="1" applyAlignment="1">
      <alignment horizontal="center" vertical="center" wrapText="1"/>
    </xf>
    <xf numFmtId="0" fontId="9" fillId="0" borderId="0" xfId="0" applyFont="1" applyFill="1" applyBorder="1" applyAlignment="1">
      <alignment wrapText="1"/>
    </xf>
    <xf numFmtId="0" fontId="119" fillId="0" borderId="143"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0" xfId="0" applyNumberFormat="1" applyFont="1" applyFill="1" applyBorder="1" applyAlignment="1">
      <alignment horizontal="left" vertical="center" wrapText="1" indent="1" readingOrder="1"/>
    </xf>
    <xf numFmtId="0" fontId="121" fillId="0" borderId="143" xfId="0" applyFont="1" applyBorder="1" applyAlignment="1">
      <alignment horizontal="left" indent="3"/>
    </xf>
    <xf numFmtId="0" fontId="119" fillId="0" borderId="143" xfId="0" applyNumberFormat="1" applyFont="1" applyFill="1" applyBorder="1" applyAlignment="1">
      <alignment vertical="center" wrapText="1" readingOrder="1"/>
    </xf>
    <xf numFmtId="0" fontId="121" fillId="0" borderId="143" xfId="0" applyFont="1" applyFill="1" applyBorder="1" applyAlignment="1">
      <alignment horizontal="left" indent="2"/>
    </xf>
    <xf numFmtId="0" fontId="116" fillId="0" borderId="131" xfId="0" applyNumberFormat="1" applyFont="1" applyFill="1" applyBorder="1" applyAlignment="1">
      <alignment vertical="center" wrapText="1" readingOrder="1"/>
    </xf>
    <xf numFmtId="0" fontId="121" fillId="0" borderId="144" xfId="0" applyFont="1" applyBorder="1" applyAlignment="1">
      <alignment horizontal="left" indent="2"/>
    </xf>
    <xf numFmtId="0" fontId="116" fillId="0" borderId="130" xfId="0" applyNumberFormat="1" applyFont="1" applyFill="1" applyBorder="1" applyAlignment="1">
      <alignment vertical="center" wrapText="1" readingOrder="1"/>
    </xf>
    <xf numFmtId="0" fontId="121" fillId="0" borderId="143" xfId="0" applyFont="1" applyBorder="1" applyAlignment="1">
      <alignment horizontal="left" indent="2"/>
    </xf>
    <xf numFmtId="0" fontId="116" fillId="0" borderId="129" xfId="0" applyNumberFormat="1" applyFont="1" applyFill="1" applyBorder="1" applyAlignment="1">
      <alignment vertical="center" wrapText="1" readingOrder="1"/>
    </xf>
    <xf numFmtId="0" fontId="139" fillId="0" borderId="7" xfId="0" applyFont="1" applyBorder="1"/>
    <xf numFmtId="0" fontId="106" fillId="0" borderId="143" xfId="0" applyFont="1" applyFill="1" applyBorder="1" applyAlignment="1">
      <alignment vertical="center" wrapText="1"/>
    </xf>
    <xf numFmtId="0" fontId="106" fillId="0" borderId="143" xfId="0" applyFont="1" applyBorder="1" applyAlignment="1">
      <alignment horizontal="left" vertical="center" wrapText="1"/>
    </xf>
    <xf numFmtId="0" fontId="106" fillId="0" borderId="143" xfId="0" applyFont="1" applyBorder="1" applyAlignment="1">
      <alignment horizontal="left" indent="2"/>
    </xf>
    <xf numFmtId="0" fontId="106" fillId="0" borderId="143" xfId="0" applyNumberFormat="1" applyFont="1" applyFill="1" applyBorder="1" applyAlignment="1">
      <alignment vertical="center" wrapText="1"/>
    </xf>
    <xf numFmtId="0" fontId="106" fillId="0" borderId="143" xfId="0" applyNumberFormat="1" applyFont="1" applyFill="1" applyBorder="1" applyAlignment="1">
      <alignment horizontal="left" vertical="center" indent="1"/>
    </xf>
    <xf numFmtId="0" fontId="106" fillId="0" borderId="143" xfId="0" applyNumberFormat="1" applyFont="1" applyFill="1" applyBorder="1" applyAlignment="1">
      <alignment horizontal="left" vertical="center" wrapText="1" indent="1"/>
    </xf>
    <xf numFmtId="0" fontId="106" fillId="0" borderId="143" xfId="0" applyNumberFormat="1" applyFont="1" applyFill="1" applyBorder="1" applyAlignment="1">
      <alignment horizontal="right" vertical="center"/>
    </xf>
    <xf numFmtId="49" fontId="106" fillId="0" borderId="143" xfId="0" applyNumberFormat="1" applyFont="1" applyFill="1" applyBorder="1" applyAlignment="1">
      <alignment horizontal="right" vertical="center"/>
    </xf>
    <xf numFmtId="0" fontId="106" fillId="0" borderId="144" xfId="0" applyNumberFormat="1" applyFont="1" applyFill="1" applyBorder="1" applyAlignment="1">
      <alignment horizontal="left" vertical="top" wrapText="1"/>
    </xf>
    <xf numFmtId="49" fontId="106" fillId="0" borderId="143" xfId="0" applyNumberFormat="1" applyFont="1" applyFill="1" applyBorder="1" applyAlignment="1">
      <alignment vertical="top" wrapText="1"/>
    </xf>
    <xf numFmtId="49" fontId="106" fillId="0" borderId="143" xfId="0" applyNumberFormat="1" applyFont="1" applyFill="1" applyBorder="1" applyAlignment="1">
      <alignment horizontal="left" vertical="top" wrapText="1" indent="2"/>
    </xf>
    <xf numFmtId="49" fontId="106" fillId="0" borderId="143" xfId="0" applyNumberFormat="1" applyFont="1" applyFill="1" applyBorder="1" applyAlignment="1">
      <alignment horizontal="left" vertical="center" wrapText="1" indent="3"/>
    </xf>
    <xf numFmtId="49" fontId="106" fillId="0" borderId="143" xfId="0" applyNumberFormat="1" applyFont="1" applyFill="1" applyBorder="1" applyAlignment="1">
      <alignment horizontal="left" wrapText="1" indent="2"/>
    </xf>
    <xf numFmtId="49" fontId="106" fillId="0" borderId="143" xfId="0" applyNumberFormat="1" applyFont="1" applyFill="1" applyBorder="1" applyAlignment="1">
      <alignment horizontal="left" vertical="top" wrapText="1"/>
    </xf>
    <xf numFmtId="49" fontId="106" fillId="0" borderId="143" xfId="0" applyNumberFormat="1" applyFont="1" applyFill="1" applyBorder="1" applyAlignment="1">
      <alignment horizontal="left" wrapText="1" indent="3"/>
    </xf>
    <xf numFmtId="49" fontId="106" fillId="0" borderId="143" xfId="0" applyNumberFormat="1" applyFont="1" applyFill="1" applyBorder="1" applyAlignment="1">
      <alignment vertical="center"/>
    </xf>
    <xf numFmtId="0" fontId="106" fillId="0" borderId="143" xfId="0" applyFont="1" applyFill="1" applyBorder="1" applyAlignment="1">
      <alignment horizontal="left" vertical="center" wrapText="1"/>
    </xf>
    <xf numFmtId="49" fontId="106" fillId="0" borderId="143" xfId="0" applyNumberFormat="1" applyFont="1" applyFill="1" applyBorder="1" applyAlignment="1">
      <alignment horizontal="left" indent="3"/>
    </xf>
    <xf numFmtId="0" fontId="106" fillId="0" borderId="143" xfId="0" applyFont="1" applyBorder="1" applyAlignment="1">
      <alignment horizontal="left" indent="1"/>
    </xf>
    <xf numFmtId="0" fontId="106" fillId="0" borderId="143" xfId="0" applyNumberFormat="1" applyFont="1" applyFill="1" applyBorder="1" applyAlignment="1">
      <alignment horizontal="left" vertical="center" wrapText="1"/>
    </xf>
    <xf numFmtId="0" fontId="106" fillId="0" borderId="143" xfId="0" applyFont="1" applyFill="1" applyBorder="1" applyAlignment="1">
      <alignment horizontal="left" wrapText="1" indent="2"/>
    </xf>
    <xf numFmtId="0" fontId="106" fillId="0" borderId="143" xfId="0" applyFont="1" applyBorder="1" applyAlignment="1">
      <alignment horizontal="left" vertical="top" wrapText="1"/>
    </xf>
    <xf numFmtId="0" fontId="105" fillId="0" borderId="7" xfId="0" applyFont="1" applyBorder="1" applyAlignment="1">
      <alignment wrapText="1"/>
    </xf>
    <xf numFmtId="0" fontId="106" fillId="0" borderId="143" xfId="0" applyFont="1" applyBorder="1" applyAlignment="1">
      <alignment horizontal="left" vertical="top" wrapText="1" indent="2"/>
    </xf>
    <xf numFmtId="0" fontId="106" fillId="0" borderId="143" xfId="0" applyFont="1" applyBorder="1" applyAlignment="1">
      <alignment horizontal="left" wrapText="1"/>
    </xf>
    <xf numFmtId="0" fontId="106" fillId="0" borderId="143" xfId="12672" applyFont="1" applyFill="1" applyBorder="1" applyAlignment="1">
      <alignment horizontal="left" vertical="center" wrapText="1" indent="2"/>
    </xf>
    <xf numFmtId="0" fontId="106" fillId="0" borderId="143" xfId="0" applyFont="1" applyBorder="1" applyAlignment="1">
      <alignment horizontal="left" wrapText="1" indent="2"/>
    </xf>
    <xf numFmtId="0" fontId="106" fillId="0" borderId="143" xfId="0" applyFont="1" applyBorder="1" applyAlignment="1">
      <alignment wrapText="1"/>
    </xf>
    <xf numFmtId="0" fontId="106" fillId="0" borderId="143" xfId="0" applyFont="1" applyBorder="1"/>
    <xf numFmtId="0" fontId="106" fillId="0" borderId="143" xfId="12672" applyFont="1" applyFill="1" applyBorder="1" applyAlignment="1">
      <alignment horizontal="left" vertical="center" wrapText="1"/>
    </xf>
    <xf numFmtId="0" fontId="105" fillId="0" borderId="143" xfId="0" applyFont="1" applyBorder="1" applyAlignment="1">
      <alignment wrapText="1"/>
    </xf>
    <xf numFmtId="0" fontId="106" fillId="0" borderId="145" xfId="0" applyNumberFormat="1" applyFont="1" applyFill="1" applyBorder="1" applyAlignment="1">
      <alignment horizontal="left" vertical="center" wrapText="1"/>
    </xf>
    <xf numFmtId="0" fontId="106" fillId="3" borderId="143" xfId="5" applyNumberFormat="1" applyFont="1" applyFill="1" applyBorder="1" applyAlignment="1" applyProtection="1">
      <alignment horizontal="right" vertical="center"/>
      <protection locked="0"/>
    </xf>
    <xf numFmtId="2" fontId="106" fillId="3" borderId="143" xfId="5" applyNumberFormat="1" applyFont="1" applyFill="1" applyBorder="1" applyAlignment="1" applyProtection="1">
      <alignment horizontal="right" vertical="center"/>
      <protection locked="0"/>
    </xf>
    <xf numFmtId="0" fontId="106" fillId="0" borderId="143" xfId="0" applyNumberFormat="1" applyFont="1" applyFill="1" applyBorder="1" applyAlignment="1">
      <alignment vertical="center"/>
    </xf>
    <xf numFmtId="0" fontId="106" fillId="0" borderId="145" xfId="13" applyFont="1" applyFill="1" applyBorder="1" applyAlignment="1" applyProtection="1">
      <alignment horizontal="left" vertical="top" wrapText="1"/>
      <protection locked="0"/>
    </xf>
    <xf numFmtId="0" fontId="106" fillId="0" borderId="146" xfId="13" applyFont="1" applyFill="1" applyBorder="1" applyAlignment="1" applyProtection="1">
      <alignment horizontal="left" vertical="top" wrapText="1"/>
      <protection locked="0"/>
    </xf>
    <xf numFmtId="0" fontId="106" fillId="0" borderId="144" xfId="0" applyFont="1" applyFill="1" applyBorder="1" applyAlignment="1">
      <alignment vertical="center" wrapText="1"/>
    </xf>
    <xf numFmtId="0" fontId="125" fillId="0" borderId="0" xfId="0" applyFont="1" applyBorder="1" applyAlignment="1">
      <alignment horizontal="left" indent="2"/>
    </xf>
    <xf numFmtId="0" fontId="116" fillId="0" borderId="0" xfId="0" applyNumberFormat="1" applyFont="1" applyFill="1" applyBorder="1" applyAlignment="1">
      <alignment horizontal="left" vertical="center" indent="1"/>
    </xf>
    <xf numFmtId="0" fontId="116" fillId="0" borderId="0" xfId="0" applyNumberFormat="1" applyFont="1" applyFill="1" applyBorder="1" applyAlignment="1">
      <alignment vertical="center" wrapText="1"/>
    </xf>
    <xf numFmtId="0" fontId="116" fillId="0" borderId="0" xfId="0" applyFont="1" applyFill="1" applyBorder="1" applyAlignment="1">
      <alignment vertical="center" wrapText="1"/>
    </xf>
    <xf numFmtId="0" fontId="127" fillId="0" borderId="0" xfId="0" applyNumberFormat="1" applyFont="1" applyFill="1" applyBorder="1" applyAlignment="1">
      <alignment horizontal="left" vertical="center" wrapText="1" readingOrder="1"/>
    </xf>
    <xf numFmtId="0" fontId="125" fillId="0" borderId="0" xfId="0" applyFont="1" applyBorder="1" applyAlignment="1">
      <alignment horizontal="left" vertical="center" wrapText="1"/>
    </xf>
    <xf numFmtId="0" fontId="116" fillId="0" borderId="0" xfId="0" applyFont="1" applyFill="1" applyBorder="1" applyAlignment="1">
      <alignment horizontal="left" vertical="center" wrapText="1"/>
    </xf>
    <xf numFmtId="0" fontId="106" fillId="0" borderId="144" xfId="0" applyFont="1" applyBorder="1" applyAlignment="1">
      <alignment horizontal="left" indent="2"/>
    </xf>
    <xf numFmtId="0" fontId="106" fillId="0" borderId="131" xfId="0" applyNumberFormat="1" applyFont="1" applyFill="1" applyBorder="1" applyAlignment="1">
      <alignment horizontal="left" vertical="center" wrapText="1" readingOrder="1"/>
    </xf>
    <xf numFmtId="0" fontId="106" fillId="0" borderId="143"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6" fillId="37" borderId="61" xfId="20" applyBorder="1"/>
    <xf numFmtId="193" fontId="4" fillId="0" borderId="153" xfId="0" applyNumberFormat="1" applyFont="1" applyFill="1" applyBorder="1" applyAlignment="1" applyProtection="1">
      <alignment vertical="center" wrapText="1"/>
      <protection locked="0"/>
    </xf>
    <xf numFmtId="193" fontId="4" fillId="0" borderId="143" xfId="0" applyNumberFormat="1" applyFont="1" applyFill="1" applyBorder="1" applyAlignment="1" applyProtection="1">
      <alignment vertical="center" wrapText="1"/>
      <protection locked="0"/>
    </xf>
    <xf numFmtId="193" fontId="4" fillId="0" borderId="152" xfId="0" applyNumberFormat="1" applyFont="1" applyFill="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10" fontId="4" fillId="0" borderId="143" xfId="20961" applyNumberFormat="1" applyFont="1" applyBorder="1" applyAlignment="1" applyProtection="1">
      <alignment vertical="center" wrapText="1"/>
      <protection locked="0"/>
    </xf>
    <xf numFmtId="10" fontId="4" fillId="0" borderId="152" xfId="20961" applyNumberFormat="1" applyFont="1" applyBorder="1" applyAlignment="1" applyProtection="1">
      <alignment vertical="center" wrapText="1"/>
      <protection locked="0"/>
    </xf>
    <xf numFmtId="193" fontId="17" fillId="2" borderId="153" xfId="0" applyNumberFormat="1" applyFont="1" applyFill="1" applyBorder="1" applyAlignment="1" applyProtection="1">
      <alignment vertical="center"/>
      <protection locked="0"/>
    </xf>
    <xf numFmtId="193" fontId="17" fillId="2" borderId="143" xfId="0" applyNumberFormat="1" applyFont="1" applyFill="1" applyBorder="1" applyAlignment="1" applyProtection="1">
      <alignment vertical="center"/>
      <protection locked="0"/>
    </xf>
    <xf numFmtId="193" fontId="17" fillId="2" borderId="152" xfId="0" applyNumberFormat="1" applyFont="1" applyFill="1" applyBorder="1" applyAlignment="1" applyProtection="1">
      <alignment vertical="center"/>
      <protection locked="0"/>
    </xf>
    <xf numFmtId="193" fontId="9" fillId="2" borderId="153" xfId="0" applyNumberFormat="1" applyFont="1" applyFill="1" applyBorder="1" applyAlignment="1" applyProtection="1">
      <alignment vertical="center"/>
      <protection locked="0"/>
    </xf>
    <xf numFmtId="193" fontId="9" fillId="2" borderId="143" xfId="0" applyNumberFormat="1" applyFont="1" applyFill="1" applyBorder="1" applyAlignment="1" applyProtection="1">
      <alignment vertical="center"/>
      <protection locked="0"/>
    </xf>
    <xf numFmtId="193" fontId="9" fillId="2" borderId="152"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44" xfId="0" applyNumberFormat="1" applyFont="1" applyFill="1" applyBorder="1" applyAlignment="1" applyProtection="1">
      <alignment vertical="center"/>
      <protection locked="0"/>
    </xf>
    <xf numFmtId="0" fontId="11" fillId="0" borderId="95" xfId="17" applyFill="1" applyBorder="1" applyAlignment="1" applyProtection="1">
      <alignment horizontal="left" vertical="top" wrapText="1"/>
    </xf>
    <xf numFmtId="0" fontId="106" fillId="0" borderId="0" xfId="0" applyFont="1" applyFill="1" applyBorder="1" applyAlignment="1">
      <alignment wrapText="1"/>
    </xf>
    <xf numFmtId="10" fontId="9" fillId="2" borderId="143" xfId="20961" applyNumberFormat="1" applyFont="1" applyFill="1" applyBorder="1" applyAlignment="1" applyProtection="1">
      <alignment vertical="center"/>
      <protection locked="0"/>
    </xf>
    <xf numFmtId="10" fontId="17" fillId="2" borderId="143" xfId="20961" applyNumberFormat="1" applyFont="1" applyFill="1" applyBorder="1" applyAlignment="1" applyProtection="1">
      <alignment vertical="center"/>
      <protection locked="0"/>
    </xf>
    <xf numFmtId="10" fontId="17" fillId="2" borderId="152" xfId="20961" applyNumberFormat="1" applyFont="1" applyFill="1" applyBorder="1" applyAlignment="1" applyProtection="1">
      <alignment vertical="center"/>
      <protection locked="0"/>
    </xf>
    <xf numFmtId="10" fontId="9" fillId="2" borderId="152" xfId="20961" applyNumberFormat="1" applyFont="1" applyFill="1" applyBorder="1" applyAlignment="1" applyProtection="1">
      <alignment vertical="center"/>
      <protection locked="0"/>
    </xf>
    <xf numFmtId="10" fontId="17" fillId="2" borderId="150" xfId="20961" applyNumberFormat="1" applyFont="1" applyFill="1" applyBorder="1" applyAlignment="1" applyProtection="1">
      <alignment vertical="center"/>
      <protection locked="0"/>
    </xf>
    <xf numFmtId="10" fontId="17" fillId="2" borderId="149" xfId="20961" applyNumberFormat="1" applyFont="1" applyFill="1" applyBorder="1" applyAlignment="1" applyProtection="1">
      <alignment vertical="center"/>
      <protection locked="0"/>
    </xf>
    <xf numFmtId="10" fontId="9" fillId="2" borderId="95" xfId="20961" applyNumberFormat="1" applyFont="1" applyFill="1" applyBorder="1" applyAlignment="1" applyProtection="1">
      <alignment vertical="center"/>
      <protection locked="0"/>
    </xf>
    <xf numFmtId="10" fontId="17" fillId="2" borderId="95" xfId="20961" applyNumberFormat="1" applyFont="1" applyFill="1" applyBorder="1" applyAlignment="1" applyProtection="1">
      <alignment vertical="center"/>
      <protection locked="0"/>
    </xf>
    <xf numFmtId="10" fontId="17" fillId="2" borderId="109" xfId="20961" applyNumberFormat="1" applyFont="1" applyFill="1" applyBorder="1" applyAlignment="1" applyProtection="1">
      <alignment vertical="center"/>
      <protection locked="0"/>
    </xf>
    <xf numFmtId="10" fontId="26" fillId="37" borderId="0" xfId="20961" applyNumberFormat="1" applyFont="1" applyFill="1" applyBorder="1"/>
    <xf numFmtId="10" fontId="26" fillId="37" borderId="90" xfId="20961" applyNumberFormat="1" applyFont="1" applyFill="1" applyBorder="1"/>
    <xf numFmtId="10" fontId="9" fillId="2" borderId="109"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17" fillId="2" borderId="24" xfId="20961" applyNumberFormat="1" applyFont="1" applyFill="1" applyBorder="1" applyAlignment="1" applyProtection="1">
      <alignment vertical="center"/>
      <protection locked="0"/>
    </xf>
    <xf numFmtId="10" fontId="17" fillId="2" borderId="151" xfId="20961" applyNumberFormat="1" applyFont="1" applyFill="1" applyBorder="1" applyAlignment="1" applyProtection="1">
      <alignment vertical="center"/>
      <protection locked="0"/>
    </xf>
    <xf numFmtId="10" fontId="9" fillId="2" borderId="153" xfId="20961" applyNumberFormat="1" applyFont="1" applyFill="1" applyBorder="1" applyAlignment="1" applyProtection="1">
      <alignment vertical="center"/>
      <protection locked="0"/>
    </xf>
    <xf numFmtId="10" fontId="17" fillId="2" borderId="153" xfId="20961" applyNumberFormat="1" applyFont="1" applyFill="1" applyBorder="1" applyAlignment="1" applyProtection="1">
      <alignment vertical="center"/>
      <protection locked="0"/>
    </xf>
    <xf numFmtId="10" fontId="26" fillId="37" borderId="61" xfId="20961" applyNumberFormat="1" applyFont="1" applyFill="1" applyBorder="1"/>
    <xf numFmtId="0" fontId="143" fillId="70" borderId="143" xfId="0" applyFont="1" applyFill="1" applyBorder="1" applyAlignment="1" applyProtection="1">
      <alignment horizontal="right"/>
      <protection locked="0"/>
    </xf>
    <xf numFmtId="0" fontId="102" fillId="0" borderId="143" xfId="0" applyFont="1" applyBorder="1" applyAlignment="1">
      <alignment horizontal="right"/>
    </xf>
    <xf numFmtId="43" fontId="0" fillId="0" borderId="0" xfId="7" applyFont="1"/>
    <xf numFmtId="164" fontId="7" fillId="0" borderId="0" xfId="7" applyNumberFormat="1" applyFont="1"/>
    <xf numFmtId="164" fontId="4" fillId="0" borderId="0" xfId="7" applyNumberFormat="1" applyFont="1"/>
    <xf numFmtId="164" fontId="0" fillId="0" borderId="0" xfId="7" applyNumberFormat="1" applyFont="1"/>
    <xf numFmtId="164" fontId="7" fillId="0" borderId="0" xfId="7" applyNumberFormat="1" applyFont="1" applyBorder="1"/>
    <xf numFmtId="164" fontId="4" fillId="0" borderId="0" xfId="7" applyNumberFormat="1" applyFont="1" applyBorder="1"/>
    <xf numFmtId="164" fontId="0" fillId="0" borderId="0" xfId="7" applyNumberFormat="1" applyFont="1" applyBorder="1"/>
    <xf numFmtId="164" fontId="9" fillId="0" borderId="95" xfId="7" applyNumberFormat="1" applyFont="1" applyFill="1" applyBorder="1" applyAlignment="1" applyProtection="1">
      <alignment horizontal="center" vertical="center" wrapText="1"/>
    </xf>
    <xf numFmtId="164" fontId="0" fillId="0" borderId="95" xfId="7" applyNumberFormat="1" applyFont="1" applyBorder="1"/>
    <xf numFmtId="164" fontId="0" fillId="36" borderId="95" xfId="7" applyNumberFormat="1" applyFont="1" applyFill="1" applyBorder="1"/>
    <xf numFmtId="164" fontId="0" fillId="0" borderId="95" xfId="7" applyNumberFormat="1" applyFont="1" applyBorder="1" applyAlignment="1">
      <alignment vertical="center"/>
    </xf>
    <xf numFmtId="164" fontId="0" fillId="36" borderId="95" xfId="7" applyNumberFormat="1" applyFont="1" applyFill="1" applyBorder="1" applyAlignment="1">
      <alignment vertical="center"/>
    </xf>
    <xf numFmtId="164" fontId="0" fillId="0" borderId="135" xfId="7" applyNumberFormat="1" applyFont="1" applyBorder="1"/>
    <xf numFmtId="164" fontId="0" fillId="36" borderId="135" xfId="7" applyNumberFormat="1" applyFont="1" applyFill="1" applyBorder="1"/>
    <xf numFmtId="164" fontId="0" fillId="0" borderId="0" xfId="0" applyNumberFormat="1"/>
    <xf numFmtId="164" fontId="9" fillId="0" borderId="135" xfId="7" applyNumberFormat="1" applyFont="1" applyFill="1" applyBorder="1" applyAlignment="1" applyProtection="1">
      <alignment horizontal="center" vertical="center" wrapText="1"/>
    </xf>
    <xf numFmtId="164" fontId="0" fillId="0" borderId="135" xfId="7" applyNumberFormat="1" applyFont="1" applyBorder="1" applyProtection="1"/>
    <xf numFmtId="164" fontId="9" fillId="0" borderId="109" xfId="7" applyNumberFormat="1" applyFont="1" applyFill="1" applyBorder="1" applyAlignment="1" applyProtection="1">
      <alignment horizontal="center" vertical="center" wrapText="1"/>
    </xf>
    <xf numFmtId="164" fontId="9" fillId="0" borderId="135" xfId="7" applyNumberFormat="1" applyFont="1" applyFill="1" applyBorder="1" applyAlignment="1" applyProtection="1">
      <alignment horizontal="right"/>
    </xf>
    <xf numFmtId="164" fontId="9" fillId="36" borderId="135" xfId="7" applyNumberFormat="1" applyFont="1" applyFill="1" applyBorder="1" applyAlignment="1" applyProtection="1">
      <alignment horizontal="right"/>
    </xf>
    <xf numFmtId="164" fontId="9" fillId="36" borderId="109" xfId="7" applyNumberFormat="1" applyFont="1" applyFill="1" applyBorder="1" applyAlignment="1" applyProtection="1">
      <alignment horizontal="right"/>
    </xf>
    <xf numFmtId="164" fontId="9" fillId="0" borderId="0" xfId="7" applyNumberFormat="1" applyFont="1" applyFill="1" applyBorder="1" applyAlignment="1" applyProtection="1">
      <alignment horizontal="right"/>
    </xf>
    <xf numFmtId="0" fontId="9" fillId="0" borderId="153" xfId="0" applyFont="1" applyBorder="1" applyAlignment="1">
      <alignment vertical="center"/>
    </xf>
    <xf numFmtId="0" fontId="13" fillId="0" borderId="143" xfId="0" applyFont="1" applyBorder="1" applyAlignment="1">
      <alignment wrapText="1"/>
    </xf>
    <xf numFmtId="10" fontId="4" fillId="0" borderId="21" xfId="20961" applyNumberFormat="1" applyFont="1" applyBorder="1"/>
    <xf numFmtId="10" fontId="4" fillId="0" borderId="109" xfId="20961" applyNumberFormat="1" applyFont="1" applyBorder="1" applyAlignment="1"/>
    <xf numFmtId="10" fontId="4" fillId="0" borderId="24" xfId="20961" applyNumberFormat="1" applyFont="1" applyBorder="1" applyAlignment="1"/>
    <xf numFmtId="43" fontId="0" fillId="0" borderId="0" xfId="0" applyNumberFormat="1" applyFont="1" applyFill="1"/>
    <xf numFmtId="164" fontId="9" fillId="0" borderId="0" xfId="7" applyNumberFormat="1" applyFont="1" applyFill="1" applyBorder="1" applyAlignment="1" applyProtection="1"/>
    <xf numFmtId="164" fontId="7" fillId="3" borderId="18" xfId="7" applyNumberFormat="1" applyFont="1" applyFill="1" applyBorder="1" applyAlignment="1" applyProtection="1">
      <alignment horizontal="center" vertical="center"/>
      <protection locked="0"/>
    </xf>
    <xf numFmtId="164" fontId="7" fillId="36" borderId="20" xfId="7" applyNumberFormat="1" applyFont="1" applyFill="1" applyBorder="1" applyAlignment="1" applyProtection="1">
      <alignment vertical="top"/>
    </xf>
    <xf numFmtId="164" fontId="7" fillId="3" borderId="20" xfId="7" applyNumberFormat="1" applyFont="1" applyFill="1" applyBorder="1" applyAlignment="1" applyProtection="1">
      <alignment vertical="top"/>
      <protection locked="0"/>
    </xf>
    <xf numFmtId="164" fontId="7" fillId="36" borderId="20" xfId="7" applyNumberFormat="1" applyFont="1" applyFill="1" applyBorder="1" applyAlignment="1" applyProtection="1">
      <alignment vertical="top" wrapText="1"/>
    </xf>
    <xf numFmtId="164" fontId="7" fillId="36" borderId="20" xfId="7" applyNumberFormat="1" applyFont="1" applyFill="1" applyBorder="1" applyAlignment="1" applyProtection="1">
      <alignment vertical="top" wrapText="1"/>
      <protection locked="0"/>
    </xf>
    <xf numFmtId="164" fontId="7" fillId="36" borderId="24" xfId="7" applyNumberFormat="1" applyFont="1" applyFill="1" applyBorder="1" applyAlignment="1" applyProtection="1">
      <alignment vertical="top" wrapText="1"/>
    </xf>
    <xf numFmtId="164" fontId="7" fillId="0" borderId="95" xfId="7" applyNumberFormat="1" applyFont="1" applyFill="1" applyBorder="1" applyAlignment="1">
      <alignment horizontal="left" vertical="center" wrapText="1"/>
    </xf>
    <xf numFmtId="164" fontId="109" fillId="0" borderId="95" xfId="7" applyNumberFormat="1" applyFont="1" applyFill="1" applyBorder="1" applyAlignment="1">
      <alignment horizontal="left" vertical="center" wrapText="1"/>
    </xf>
    <xf numFmtId="10" fontId="4" fillId="0" borderId="0" xfId="0" applyNumberFormat="1" applyFont="1" applyFill="1" applyAlignment="1">
      <alignment horizontal="left" vertical="center"/>
    </xf>
    <xf numFmtId="164" fontId="23" fillId="0" borderId="0" xfId="7" applyNumberFormat="1" applyFont="1"/>
    <xf numFmtId="0" fontId="9" fillId="0" borderId="0" xfId="11" applyFont="1"/>
    <xf numFmtId="0" fontId="18" fillId="0" borderId="0" xfId="0" applyFont="1" applyAlignment="1" applyProtection="1">
      <alignment horizontal="right"/>
      <protection locked="0"/>
    </xf>
    <xf numFmtId="0" fontId="4" fillId="0" borderId="58" xfId="0" applyFont="1" applyBorder="1" applyAlignment="1">
      <alignment horizontal="center" vertical="center" wrapText="1"/>
    </xf>
    <xf numFmtId="0" fontId="4" fillId="0" borderId="6" xfId="0" applyFont="1" applyBorder="1" applyAlignment="1">
      <alignment horizontal="center" vertical="center" wrapText="1"/>
    </xf>
    <xf numFmtId="193" fontId="22" fillId="0" borderId="158" xfId="0" applyNumberFormat="1" applyFont="1" applyBorder="1" applyAlignment="1">
      <alignment horizontal="center" vertical="center"/>
    </xf>
    <xf numFmtId="167" fontId="23" fillId="0" borderId="159" xfId="0" applyNumberFormat="1" applyFont="1" applyBorder="1" applyAlignment="1">
      <alignment horizontal="center"/>
    </xf>
    <xf numFmtId="167" fontId="18" fillId="0" borderId="57" xfId="0" applyNumberFormat="1" applyFont="1" applyBorder="1" applyAlignment="1">
      <alignment horizontal="center"/>
    </xf>
    <xf numFmtId="167" fontId="22" fillId="0" borderId="55" xfId="0" applyNumberFormat="1" applyFont="1" applyBorder="1" applyAlignment="1">
      <alignment horizontal="center"/>
    </xf>
    <xf numFmtId="193" fontId="22" fillId="0" borderId="14" xfId="0" applyNumberFormat="1" applyFont="1" applyBorder="1" applyAlignment="1">
      <alignment horizontal="center" vertical="center"/>
    </xf>
    <xf numFmtId="167" fontId="23" fillId="0" borderId="143" xfId="0" applyNumberFormat="1" applyFont="1" applyBorder="1" applyAlignment="1">
      <alignment horizontal="center"/>
    </xf>
    <xf numFmtId="0" fontId="23" fillId="0" borderId="143" xfId="0" applyFont="1" applyBorder="1"/>
    <xf numFmtId="0" fontId="22" fillId="0" borderId="143" xfId="0" applyFont="1" applyBorder="1" applyAlignment="1">
      <alignment horizontal="center" vertical="center"/>
    </xf>
    <xf numFmtId="0" fontId="23" fillId="0" borderId="143" xfId="0" applyFont="1" applyBorder="1" applyAlignment="1">
      <alignment horizontal="center" vertical="center"/>
    </xf>
    <xf numFmtId="43" fontId="144" fillId="0" borderId="0" xfId="7" applyFont="1" applyAlignment="1">
      <alignment horizontal="center" wrapText="1"/>
    </xf>
    <xf numFmtId="43" fontId="19" fillId="84" borderId="56" xfId="7" applyFont="1" applyFill="1" applyBorder="1" applyAlignment="1">
      <alignment horizontal="center"/>
    </xf>
    <xf numFmtId="43" fontId="23" fillId="0" borderId="143" xfId="7" applyFont="1" applyBorder="1" applyAlignment="1"/>
    <xf numFmtId="193" fontId="19" fillId="0" borderId="13" xfId="0" applyNumberFormat="1" applyFont="1" applyBorder="1" applyAlignment="1">
      <alignment horizontal="center" vertical="center"/>
    </xf>
    <xf numFmtId="164" fontId="4" fillId="0" borderId="3" xfId="7" applyNumberFormat="1" applyFont="1" applyBorder="1" applyAlignment="1"/>
    <xf numFmtId="164" fontId="4" fillId="0" borderId="20" xfId="7" applyNumberFormat="1" applyFont="1" applyBorder="1" applyAlignment="1"/>
    <xf numFmtId="164" fontId="4" fillId="36" borderId="23" xfId="7" applyNumberFormat="1" applyFont="1" applyFill="1" applyBorder="1"/>
    <xf numFmtId="164" fontId="4" fillId="36" borderId="24" xfId="7" applyNumberFormat="1" applyFont="1" applyFill="1" applyBorder="1"/>
    <xf numFmtId="164" fontId="4" fillId="0" borderId="19" xfId="7" applyNumberFormat="1" applyFont="1" applyBorder="1" applyAlignment="1"/>
    <xf numFmtId="165" fontId="9" fillId="3" borderId="3" xfId="20961" applyNumberFormat="1" applyFont="1" applyFill="1" applyBorder="1" applyProtection="1">
      <protection locked="0"/>
    </xf>
    <xf numFmtId="164" fontId="9" fillId="3" borderId="3" xfId="7" applyNumberFormat="1" applyFont="1" applyFill="1" applyBorder="1" applyProtection="1">
      <protection locked="0"/>
    </xf>
    <xf numFmtId="164" fontId="9" fillId="3" borderId="23" xfId="7" applyNumberFormat="1" applyFont="1" applyFill="1" applyBorder="1" applyProtection="1">
      <protection locked="0"/>
    </xf>
    <xf numFmtId="10" fontId="113" fillId="79" borderId="95" xfId="20961" applyNumberFormat="1" applyFont="1" applyFill="1" applyBorder="1" applyAlignment="1" applyProtection="1">
      <alignment horizontal="right" vertical="center"/>
    </xf>
    <xf numFmtId="164" fontId="117" fillId="0" borderId="0" xfId="7" applyNumberFormat="1" applyFont="1"/>
    <xf numFmtId="164" fontId="120" fillId="0" borderId="135" xfId="7" applyNumberFormat="1" applyFont="1" applyBorder="1" applyAlignment="1">
      <alignment horizontal="center" vertical="center" wrapText="1"/>
    </xf>
    <xf numFmtId="164" fontId="120" fillId="0" borderId="135" xfId="7" applyNumberFormat="1" applyFont="1" applyFill="1" applyBorder="1" applyAlignment="1">
      <alignment horizontal="center" vertical="center" wrapText="1"/>
    </xf>
    <xf numFmtId="164" fontId="120" fillId="0" borderId="135" xfId="7" applyNumberFormat="1" applyFont="1" applyBorder="1"/>
    <xf numFmtId="164" fontId="116" fillId="0" borderId="143" xfId="7" applyNumberFormat="1" applyFont="1" applyBorder="1"/>
    <xf numFmtId="164" fontId="119" fillId="0" borderId="143" xfId="7" applyNumberFormat="1" applyFont="1" applyBorder="1"/>
    <xf numFmtId="43" fontId="117" fillId="0" borderId="0" xfId="0" applyNumberFormat="1" applyFont="1"/>
    <xf numFmtId="164" fontId="116" fillId="36" borderId="143" xfId="7" applyNumberFormat="1" applyFont="1" applyFill="1" applyBorder="1"/>
    <xf numFmtId="164" fontId="117" fillId="0" borderId="0" xfId="0" applyNumberFormat="1" applyFont="1"/>
    <xf numFmtId="164" fontId="117" fillId="0" borderId="143" xfId="7" applyNumberFormat="1" applyFont="1" applyBorder="1"/>
    <xf numFmtId="164" fontId="120" fillId="0" borderId="143" xfId="7" applyNumberFormat="1" applyFont="1" applyBorder="1"/>
    <xf numFmtId="164" fontId="116" fillId="80" borderId="143" xfId="7" applyNumberFormat="1" applyFont="1" applyFill="1" applyBorder="1"/>
    <xf numFmtId="164" fontId="119" fillId="83" borderId="143" xfId="7" applyNumberFormat="1" applyFont="1" applyFill="1" applyBorder="1"/>
    <xf numFmtId="164" fontId="116" fillId="0" borderId="0" xfId="0" applyNumberFormat="1" applyFont="1"/>
    <xf numFmtId="164" fontId="116" fillId="0" borderId="143" xfId="7" applyNumberFormat="1" applyFont="1" applyBorder="1" applyAlignment="1">
      <alignment horizontal="left" indent="1"/>
    </xf>
    <xf numFmtId="164" fontId="119" fillId="0" borderId="67" xfId="7" applyNumberFormat="1" applyFont="1" applyBorder="1"/>
    <xf numFmtId="164" fontId="116" fillId="81" borderId="143" xfId="7" applyNumberFormat="1" applyFont="1" applyFill="1" applyBorder="1"/>
    <xf numFmtId="164" fontId="116" fillId="81" borderId="152" xfId="7" applyNumberFormat="1" applyFont="1" applyFill="1" applyBorder="1"/>
    <xf numFmtId="164" fontId="116" fillId="0" borderId="0" xfId="7" applyNumberFormat="1" applyFont="1"/>
    <xf numFmtId="164" fontId="116" fillId="0" borderId="143" xfId="7" applyNumberFormat="1" applyFont="1" applyFill="1" applyBorder="1" applyAlignment="1">
      <alignment horizontal="left" vertical="center" wrapText="1"/>
    </xf>
    <xf numFmtId="164" fontId="121" fillId="0" borderId="143" xfId="7" applyNumberFormat="1" applyFont="1" applyBorder="1"/>
    <xf numFmtId="9" fontId="121" fillId="0" borderId="143" xfId="20961" applyFont="1" applyBorder="1"/>
    <xf numFmtId="10" fontId="7" fillId="0" borderId="95" xfId="20961" applyNumberFormat="1" applyFont="1" applyFill="1" applyBorder="1" applyAlignment="1" applyProtection="1">
      <alignment vertical="center" wrapText="1"/>
      <protection locked="0"/>
    </xf>
    <xf numFmtId="164" fontId="4" fillId="0" borderId="3" xfId="7" applyNumberFormat="1" applyFont="1" applyBorder="1"/>
    <xf numFmtId="0" fontId="7" fillId="0" borderId="143" xfId="13" applyFont="1" applyFill="1" applyBorder="1" applyAlignment="1" applyProtection="1">
      <alignment wrapText="1"/>
      <protection locked="0"/>
    </xf>
    <xf numFmtId="0" fontId="7" fillId="0" borderId="3" xfId="13" applyFont="1" applyFill="1" applyBorder="1" applyAlignment="1" applyProtection="1">
      <alignment vertical="center" wrapText="1"/>
      <protection locked="0"/>
    </xf>
    <xf numFmtId="164" fontId="117" fillId="0" borderId="135" xfId="7" applyNumberFormat="1" applyFont="1" applyBorder="1"/>
    <xf numFmtId="164" fontId="26" fillId="37" borderId="0" xfId="7" applyNumberFormat="1" applyFont="1" applyFill="1" applyBorder="1"/>
    <xf numFmtId="164" fontId="4" fillId="3" borderId="93" xfId="7" applyNumberFormat="1" applyFont="1" applyFill="1" applyBorder="1" applyAlignment="1">
      <alignment vertical="center"/>
    </xf>
    <xf numFmtId="164" fontId="4" fillId="3" borderId="21" xfId="7" applyNumberFormat="1" applyFont="1" applyFill="1" applyBorder="1" applyAlignment="1">
      <alignment vertical="center"/>
    </xf>
    <xf numFmtId="164" fontId="26" fillId="37" borderId="54" xfId="7" applyNumberFormat="1" applyFont="1" applyFill="1" applyBorder="1"/>
    <xf numFmtId="164" fontId="26" fillId="37" borderId="25" xfId="7" applyNumberFormat="1" applyFont="1" applyFill="1" applyBorder="1"/>
    <xf numFmtId="164" fontId="26" fillId="37" borderId="106" xfId="7" applyNumberFormat="1" applyFont="1" applyFill="1" applyBorder="1"/>
    <xf numFmtId="164" fontId="26" fillId="37" borderId="97" xfId="7" applyNumberFormat="1" applyFont="1" applyFill="1" applyBorder="1"/>
    <xf numFmtId="164" fontId="26" fillId="37" borderId="29" xfId="7" applyNumberFormat="1" applyFont="1" applyFill="1" applyBorder="1"/>
    <xf numFmtId="10" fontId="4" fillId="0" borderId="95" xfId="20961" applyNumberFormat="1" applyFont="1" applyFill="1" applyBorder="1" applyAlignment="1">
      <alignment vertical="center"/>
    </xf>
    <xf numFmtId="164" fontId="7" fillId="0" borderId="95" xfId="7" applyNumberFormat="1" applyFont="1" applyFill="1" applyBorder="1" applyAlignment="1" applyProtection="1">
      <alignment vertical="center" wrapText="1"/>
      <protection locked="0"/>
    </xf>
    <xf numFmtId="43" fontId="121" fillId="0" borderId="143" xfId="7" applyFont="1" applyBorder="1"/>
    <xf numFmtId="164" fontId="139" fillId="0" borderId="0" xfId="0" applyNumberFormat="1" applyFont="1"/>
    <xf numFmtId="0" fontId="104" fillId="0" borderId="64" xfId="0" applyFont="1" applyBorder="1" applyAlignment="1">
      <alignment horizontal="left" vertical="center" wrapText="1"/>
    </xf>
    <xf numFmtId="0" fontId="104" fillId="0" borderId="63" xfId="0" applyFont="1" applyBorder="1" applyAlignment="1">
      <alignment horizontal="left" vertical="center" wrapText="1"/>
    </xf>
    <xf numFmtId="0" fontId="141" fillId="0" borderId="156" xfId="0" applyFont="1" applyBorder="1" applyAlignment="1">
      <alignment horizontal="center" vertical="center"/>
    </xf>
    <xf numFmtId="0" fontId="141" fillId="0" borderId="29" xfId="0" applyFont="1" applyBorder="1" applyAlignment="1">
      <alignment horizontal="center" vertical="center"/>
    </xf>
    <xf numFmtId="0" fontId="141" fillId="0" borderId="157" xfId="0" applyFont="1" applyBorder="1" applyAlignment="1">
      <alignment horizontal="center" vertical="center"/>
    </xf>
    <xf numFmtId="0" fontId="142" fillId="0" borderId="156" xfId="0" applyFont="1" applyBorder="1" applyAlignment="1">
      <alignment horizontal="center" wrapText="1"/>
    </xf>
    <xf numFmtId="0" fontId="142" fillId="0" borderId="29" xfId="0" applyFont="1" applyBorder="1" applyAlignment="1">
      <alignment horizontal="center" wrapText="1"/>
    </xf>
    <xf numFmtId="0" fontId="142" fillId="0" borderId="157" xfId="0" applyFont="1" applyBorder="1" applyAlignment="1">
      <alignment horizontal="center" wrapText="1"/>
    </xf>
    <xf numFmtId="164" fontId="0" fillId="0" borderId="96" xfId="7" applyNumberFormat="1" applyFont="1" applyBorder="1" applyAlignment="1">
      <alignment horizontal="center"/>
    </xf>
    <xf numFmtId="164" fontId="0" fillId="0" borderId="93" xfId="7" applyNumberFormat="1" applyFont="1" applyBorder="1" applyAlignment="1">
      <alignment horizontal="center"/>
    </xf>
    <xf numFmtId="164" fontId="0" fillId="0" borderId="94" xfId="7" applyNumberFormat="1" applyFont="1" applyBorder="1" applyAlignment="1">
      <alignment horizontal="center"/>
    </xf>
    <xf numFmtId="164" fontId="0" fillId="0" borderId="136" xfId="7" applyNumberFormat="1" applyFont="1" applyBorder="1" applyAlignment="1">
      <alignment horizontal="center"/>
    </xf>
    <xf numFmtId="164" fontId="0" fillId="0" borderId="137" xfId="7" applyNumberFormat="1" applyFont="1" applyBorder="1" applyAlignment="1">
      <alignment horizontal="center"/>
    </xf>
    <xf numFmtId="164" fontId="0" fillId="0" borderId="138" xfId="7" applyNumberFormat="1" applyFont="1" applyBorder="1" applyAlignment="1">
      <alignment horizontal="center"/>
    </xf>
    <xf numFmtId="0" fontId="0" fillId="0" borderId="135" xfId="0" applyBorder="1" applyAlignment="1">
      <alignment horizontal="center" vertical="center"/>
    </xf>
    <xf numFmtId="0" fontId="128" fillId="0" borderId="91" xfId="0" applyFont="1" applyBorder="1" applyAlignment="1">
      <alignment horizontal="center" vertical="center"/>
    </xf>
    <xf numFmtId="0" fontId="128" fillId="0" borderId="7" xfId="0" applyFont="1" applyBorder="1" applyAlignment="1">
      <alignment horizontal="center" vertical="center"/>
    </xf>
    <xf numFmtId="164" fontId="10" fillId="0" borderId="17" xfId="7" applyNumberFormat="1" applyFont="1" applyFill="1" applyBorder="1" applyAlignment="1" applyProtection="1">
      <alignment horizontal="center" vertical="center"/>
    </xf>
    <xf numFmtId="164" fontId="10" fillId="0" borderId="18" xfId="7" applyNumberFormat="1" applyFont="1" applyFill="1" applyBorder="1" applyAlignment="1" applyProtection="1">
      <alignment horizontal="center" vertical="center"/>
    </xf>
    <xf numFmtId="0" fontId="128" fillId="0" borderId="139"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5" xfId="0" applyBorder="1" applyAlignment="1">
      <alignment horizontal="center" vertical="center"/>
    </xf>
    <xf numFmtId="0" fontId="0" fillId="0" borderId="11" xfId="0" applyBorder="1" applyAlignment="1">
      <alignment horizontal="center" vertical="center"/>
    </xf>
    <xf numFmtId="0" fontId="0" fillId="0" borderId="135" xfId="0" applyBorder="1" applyAlignment="1">
      <alignment horizontal="center" vertical="center" wrapText="1"/>
    </xf>
    <xf numFmtId="164" fontId="10" fillId="0" borderId="17" xfId="7" applyNumberFormat="1" applyFont="1" applyFill="1" applyBorder="1" applyAlignment="1" applyProtection="1">
      <alignment horizontal="center"/>
    </xf>
    <xf numFmtId="164" fontId="10" fillId="0" borderId="18" xfId="7" applyNumberFormat="1"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xf>
    <xf numFmtId="0" fontId="4" fillId="0" borderId="21" xfId="0" applyFont="1" applyFill="1" applyBorder="1" applyAlignment="1">
      <alignment horizontal="center"/>
    </xf>
    <xf numFmtId="0" fontId="6" fillId="36" borderId="113"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0" xfId="0" applyFont="1" applyFill="1" applyBorder="1" applyAlignment="1">
      <alignment horizontal="center" vertical="center" wrapText="1"/>
    </xf>
    <xf numFmtId="0" fontId="6" fillId="36" borderId="94" xfId="0" applyFont="1" applyFill="1" applyBorder="1" applyAlignment="1">
      <alignment horizontal="center" vertical="center" wrapText="1"/>
    </xf>
    <xf numFmtId="0" fontId="101" fillId="3" borderId="65" xfId="13" applyFont="1" applyFill="1" applyBorder="1" applyAlignment="1" applyProtection="1">
      <alignment horizontal="center" vertical="center" wrapText="1"/>
      <protection locked="0"/>
    </xf>
    <xf numFmtId="0" fontId="101"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58" xfId="7" applyNumberFormat="1" applyFont="1" applyFill="1" applyBorder="1" applyAlignment="1">
      <alignment horizontal="center" vertical="center" wrapText="1"/>
    </xf>
    <xf numFmtId="164" fontId="4" fillId="0" borderId="54" xfId="7" applyNumberFormat="1" applyFont="1" applyFill="1" applyBorder="1" applyAlignment="1">
      <alignment horizontal="center" vertical="center" wrapText="1"/>
    </xf>
    <xf numFmtId="164" fontId="4" fillId="0" borderId="102" xfId="7" applyNumberFormat="1"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54"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09" xfId="0" applyFont="1" applyBorder="1" applyAlignment="1">
      <alignment horizontal="center" vertical="center" wrapText="1"/>
    </xf>
    <xf numFmtId="0" fontId="119" fillId="0" borderId="116" xfId="0" applyNumberFormat="1" applyFont="1" applyFill="1" applyBorder="1" applyAlignment="1">
      <alignment horizontal="left" vertical="center" wrapText="1"/>
    </xf>
    <xf numFmtId="0" fontId="119" fillId="0" borderId="117" xfId="0" applyNumberFormat="1" applyFont="1" applyFill="1" applyBorder="1" applyAlignment="1">
      <alignment horizontal="left" vertical="center" wrapText="1"/>
    </xf>
    <xf numFmtId="0" fontId="119" fillId="0" borderId="119" xfId="0" applyNumberFormat="1" applyFont="1" applyFill="1" applyBorder="1" applyAlignment="1">
      <alignment horizontal="left" vertical="center" wrapText="1"/>
    </xf>
    <xf numFmtId="0" fontId="119" fillId="0" borderId="120" xfId="0" applyNumberFormat="1" applyFont="1" applyFill="1" applyBorder="1" applyAlignment="1">
      <alignment horizontal="left" vertical="center" wrapText="1"/>
    </xf>
    <xf numFmtId="0" fontId="119" fillId="0" borderId="122" xfId="0" applyNumberFormat="1" applyFont="1" applyFill="1" applyBorder="1" applyAlignment="1">
      <alignment horizontal="left" vertical="center" wrapText="1"/>
    </xf>
    <xf numFmtId="0" fontId="119" fillId="0" borderId="123" xfId="0" applyNumberFormat="1" applyFont="1" applyFill="1" applyBorder="1" applyAlignment="1">
      <alignment horizontal="left" vertical="center" wrapText="1"/>
    </xf>
    <xf numFmtId="164" fontId="120" fillId="0" borderId="142" xfId="7" applyNumberFormat="1" applyFont="1" applyFill="1" applyBorder="1" applyAlignment="1">
      <alignment horizontal="center" vertical="center" wrapText="1"/>
    </xf>
    <xf numFmtId="164" fontId="120" fillId="0" borderId="141" xfId="7" applyNumberFormat="1" applyFont="1" applyFill="1" applyBorder="1" applyAlignment="1">
      <alignment horizontal="center" vertical="center" wrapText="1"/>
    </xf>
    <xf numFmtId="164" fontId="120" fillId="0" borderId="118" xfId="7" applyNumberFormat="1" applyFont="1" applyFill="1" applyBorder="1" applyAlignment="1">
      <alignment horizontal="center" vertical="center" wrapText="1"/>
    </xf>
    <xf numFmtId="164" fontId="120" fillId="0" borderId="52" xfId="7" applyNumberFormat="1" applyFont="1" applyFill="1" applyBorder="1" applyAlignment="1">
      <alignment horizontal="center" vertical="center" wrapText="1"/>
    </xf>
    <xf numFmtId="164" fontId="120" fillId="0" borderId="121" xfId="7" applyNumberFormat="1" applyFont="1" applyFill="1" applyBorder="1" applyAlignment="1">
      <alignment horizontal="center" vertical="center" wrapText="1"/>
    </xf>
    <xf numFmtId="164" fontId="120" fillId="0" borderId="11" xfId="7" applyNumberFormat="1" applyFont="1" applyFill="1" applyBorder="1" applyAlignment="1">
      <alignment horizontal="center" vertical="center" wrapText="1"/>
    </xf>
    <xf numFmtId="0" fontId="116" fillId="0" borderId="144"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3"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5" xfId="0" applyFont="1" applyBorder="1" applyAlignment="1">
      <alignment horizontal="center" vertical="center" wrapText="1"/>
    </xf>
    <xf numFmtId="0" fontId="124" fillId="0" borderId="143" xfId="0" applyFont="1" applyFill="1" applyBorder="1" applyAlignment="1">
      <alignment horizontal="center" vertical="center"/>
    </xf>
    <xf numFmtId="0" fontId="118" fillId="0" borderId="142" xfId="0" applyFont="1" applyFill="1" applyBorder="1" applyAlignment="1">
      <alignment horizontal="center" vertical="center"/>
    </xf>
    <xf numFmtId="0" fontId="118" fillId="0" borderId="147" xfId="0" applyFont="1" applyFill="1" applyBorder="1" applyAlignment="1">
      <alignment horizontal="center" vertical="center"/>
    </xf>
    <xf numFmtId="0" fontId="118" fillId="0" borderId="52" xfId="0" applyFont="1" applyFill="1" applyBorder="1" applyAlignment="1">
      <alignment horizontal="center" vertical="center"/>
    </xf>
    <xf numFmtId="0" fontId="118" fillId="0" borderId="11" xfId="0" applyFont="1" applyFill="1" applyBorder="1" applyAlignment="1">
      <alignment horizontal="center" vertical="center"/>
    </xf>
    <xf numFmtId="0" fontId="119" fillId="0" borderId="143" xfId="0" applyFont="1" applyFill="1" applyBorder="1" applyAlignment="1">
      <alignment horizontal="center" vertical="center" wrapText="1"/>
    </xf>
    <xf numFmtId="0" fontId="119" fillId="0" borderId="142" xfId="0" applyFont="1" applyFill="1" applyBorder="1" applyAlignment="1">
      <alignment horizontal="center" vertical="center" wrapText="1"/>
    </xf>
    <xf numFmtId="0" fontId="119" fillId="0" borderId="147" xfId="0" applyFont="1" applyFill="1" applyBorder="1" applyAlignment="1">
      <alignment horizontal="center" vertical="center" wrapText="1"/>
    </xf>
    <xf numFmtId="0" fontId="119" fillId="0" borderId="124" xfId="0" applyFont="1" applyFill="1" applyBorder="1" applyAlignment="1">
      <alignment horizontal="center" vertical="center" wrapText="1"/>
    </xf>
    <xf numFmtId="0" fontId="119" fillId="0" borderId="125" xfId="0" applyFont="1" applyFill="1" applyBorder="1" applyAlignment="1">
      <alignment horizontal="center" vertical="center" wrapText="1"/>
    </xf>
    <xf numFmtId="0" fontId="119" fillId="0" borderId="5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46" xfId="0" applyFont="1" applyFill="1" applyBorder="1" applyAlignment="1">
      <alignment horizontal="center" vertical="center" wrapText="1"/>
    </xf>
    <xf numFmtId="0" fontId="116" fillId="0" borderId="148" xfId="0" applyFont="1" applyFill="1" applyBorder="1" applyAlignment="1">
      <alignment horizontal="center" vertical="center" wrapText="1"/>
    </xf>
    <xf numFmtId="0" fontId="119" fillId="0" borderId="126"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26" xfId="0" applyFont="1" applyFill="1" applyBorder="1" applyAlignment="1">
      <alignment horizontal="center" vertical="center" wrapText="1"/>
    </xf>
    <xf numFmtId="0" fontId="116" fillId="0" borderId="142" xfId="0" applyFont="1" applyFill="1" applyBorder="1" applyAlignment="1">
      <alignment horizontal="center" vertical="center" wrapText="1"/>
    </xf>
    <xf numFmtId="0" fontId="116" fillId="0" borderId="141" xfId="0" applyFont="1" applyFill="1" applyBorder="1" applyAlignment="1">
      <alignment horizontal="center" vertical="center" wrapText="1"/>
    </xf>
    <xf numFmtId="0" fontId="116" fillId="0" borderId="147" xfId="0" applyFont="1" applyFill="1" applyBorder="1" applyAlignment="1">
      <alignment horizontal="center" vertical="center" wrapText="1"/>
    </xf>
    <xf numFmtId="0" fontId="116" fillId="0" borderId="11" xfId="0" applyFont="1" applyBorder="1" applyAlignment="1">
      <alignment horizontal="center" vertical="center" wrapText="1"/>
    </xf>
    <xf numFmtId="0" fontId="116" fillId="0" borderId="152" xfId="0" applyFont="1" applyBorder="1" applyAlignment="1">
      <alignment horizontal="center" vertical="center" wrapText="1"/>
    </xf>
    <xf numFmtId="0" fontId="116" fillId="0" borderId="53" xfId="0" applyFont="1" applyFill="1" applyBorder="1" applyAlignment="1">
      <alignment horizontal="center" vertical="center" wrapText="1"/>
    </xf>
    <xf numFmtId="0" fontId="116" fillId="0" borderId="54" xfId="0" applyFont="1" applyFill="1" applyBorder="1" applyAlignment="1">
      <alignment horizontal="center" vertical="center" wrapText="1"/>
    </xf>
    <xf numFmtId="0" fontId="116" fillId="0" borderId="102" xfId="0" applyFont="1" applyFill="1" applyBorder="1" applyAlignment="1">
      <alignment horizontal="center" vertical="center" wrapText="1"/>
    </xf>
    <xf numFmtId="0" fontId="119" fillId="0" borderId="53" xfId="0" applyNumberFormat="1" applyFont="1" applyFill="1" applyBorder="1" applyAlignment="1">
      <alignment horizontal="left" vertical="top" wrapText="1"/>
    </xf>
    <xf numFmtId="0" fontId="119" fillId="0" borderId="102" xfId="0" applyNumberFormat="1" applyFont="1" applyFill="1" applyBorder="1" applyAlignment="1">
      <alignment horizontal="left" vertical="top" wrapText="1"/>
    </xf>
    <xf numFmtId="0" fontId="119" fillId="0" borderId="61" xfId="0" applyNumberFormat="1" applyFont="1" applyFill="1" applyBorder="1" applyAlignment="1">
      <alignment horizontal="left" vertical="top" wrapText="1"/>
    </xf>
    <xf numFmtId="0" fontId="119" fillId="0" borderId="90" xfId="0" applyNumberFormat="1" applyFont="1" applyFill="1" applyBorder="1" applyAlignment="1">
      <alignment horizontal="left" vertical="top" wrapText="1"/>
    </xf>
    <xf numFmtId="0" fontId="119" fillId="0" borderId="115" xfId="0" applyNumberFormat="1" applyFont="1" applyFill="1" applyBorder="1" applyAlignment="1">
      <alignment horizontal="left" vertical="top" wrapText="1"/>
    </xf>
    <xf numFmtId="0" fontId="119" fillId="0" borderId="154" xfId="0" applyNumberFormat="1" applyFont="1" applyFill="1" applyBorder="1" applyAlignment="1">
      <alignment horizontal="left" vertical="top" wrapText="1"/>
    </xf>
    <xf numFmtId="0" fontId="116" fillId="0" borderId="144" xfId="0" applyFont="1" applyFill="1" applyBorder="1" applyAlignment="1">
      <alignment horizontal="center" vertical="center" wrapText="1"/>
    </xf>
    <xf numFmtId="0" fontId="119" fillId="0" borderId="155" xfId="0" applyFont="1" applyFill="1" applyBorder="1" applyAlignment="1">
      <alignment horizontal="center" vertical="center" wrapText="1"/>
    </xf>
    <xf numFmtId="0" fontId="119" fillId="0" borderId="67" xfId="0" applyFont="1" applyFill="1" applyBorder="1" applyAlignment="1">
      <alignment horizontal="center" vertical="center" wrapText="1"/>
    </xf>
    <xf numFmtId="0" fontId="116" fillId="0" borderId="142" xfId="0" applyFont="1" applyBorder="1" applyAlignment="1">
      <alignment horizontal="center" vertical="top" wrapText="1"/>
    </xf>
    <xf numFmtId="0" fontId="116" fillId="0" borderId="141" xfId="0" applyFont="1" applyBorder="1" applyAlignment="1">
      <alignment horizontal="center" vertical="top" wrapText="1"/>
    </xf>
    <xf numFmtId="0" fontId="116" fillId="0" borderId="142" xfId="0" applyFont="1" applyFill="1" applyBorder="1" applyAlignment="1">
      <alignment horizontal="center" vertical="top" wrapText="1"/>
    </xf>
    <xf numFmtId="0" fontId="116" fillId="0" borderId="148" xfId="0" applyFont="1" applyFill="1" applyBorder="1" applyAlignment="1">
      <alignment horizontal="center" vertical="top" wrapText="1"/>
    </xf>
    <xf numFmtId="0" fontId="116" fillId="0" borderId="145" xfId="0" applyFont="1" applyFill="1" applyBorder="1" applyAlignment="1">
      <alignment horizontal="center" vertical="top" wrapText="1"/>
    </xf>
    <xf numFmtId="0" fontId="105" fillId="0" borderId="127" xfId="0" applyNumberFormat="1" applyFont="1" applyFill="1" applyBorder="1" applyAlignment="1">
      <alignment horizontal="left" vertical="top" wrapText="1"/>
    </xf>
    <xf numFmtId="0" fontId="105" fillId="0" borderId="128" xfId="0" applyNumberFormat="1" applyFont="1" applyFill="1" applyBorder="1" applyAlignment="1">
      <alignment horizontal="left" vertical="top" wrapText="1"/>
    </xf>
    <xf numFmtId="0" fontId="122" fillId="0" borderId="143" xfId="0" applyFont="1" applyBorder="1" applyAlignment="1">
      <alignment horizontal="center" vertical="center"/>
    </xf>
    <xf numFmtId="0" fontId="121" fillId="0" borderId="143" xfId="0" applyFont="1" applyBorder="1" applyAlignment="1">
      <alignment horizontal="center" vertical="center" wrapText="1"/>
    </xf>
    <xf numFmtId="0" fontId="121" fillId="0" borderId="144" xfId="0" applyFont="1" applyBorder="1" applyAlignment="1">
      <alignment horizontal="center" vertical="center" wrapText="1"/>
    </xf>
    <xf numFmtId="0" fontId="105" fillId="76" borderId="146" xfId="0" applyFont="1" applyFill="1" applyBorder="1" applyAlignment="1">
      <alignment horizontal="center" vertical="center" wrapText="1"/>
    </xf>
    <xf numFmtId="0" fontId="105" fillId="76" borderId="145" xfId="0" applyFont="1" applyFill="1" applyBorder="1" applyAlignment="1">
      <alignment horizontal="center" vertical="center" wrapText="1"/>
    </xf>
    <xf numFmtId="0" fontId="106" fillId="0" borderId="146" xfId="0" applyFont="1" applyFill="1" applyBorder="1" applyAlignment="1">
      <alignment horizontal="left" vertical="center" wrapText="1"/>
    </xf>
    <xf numFmtId="0" fontId="106" fillId="0" borderId="145" xfId="0" applyFont="1" applyFill="1" applyBorder="1" applyAlignment="1">
      <alignment horizontal="left" vertical="center" wrapText="1"/>
    </xf>
    <xf numFmtId="0" fontId="106" fillId="0" borderId="146" xfId="13" applyFont="1" applyFill="1" applyBorder="1" applyAlignment="1" applyProtection="1">
      <alignment horizontal="left" vertical="top" wrapText="1"/>
      <protection locked="0"/>
    </xf>
    <xf numFmtId="0" fontId="106" fillId="0" borderId="145" xfId="13" applyFont="1" applyFill="1" applyBorder="1" applyAlignment="1" applyProtection="1">
      <alignment horizontal="left" vertical="top" wrapText="1"/>
      <protection locked="0"/>
    </xf>
    <xf numFmtId="0" fontId="106" fillId="0" borderId="146" xfId="0" applyNumberFormat="1" applyFont="1" applyFill="1" applyBorder="1" applyAlignment="1">
      <alignment horizontal="left" vertical="center" wrapText="1"/>
    </xf>
    <xf numFmtId="0" fontId="106" fillId="0" borderId="145" xfId="0" applyNumberFormat="1" applyFont="1" applyFill="1" applyBorder="1" applyAlignment="1">
      <alignment horizontal="left" vertical="center" wrapText="1"/>
    </xf>
    <xf numFmtId="0" fontId="106" fillId="0" borderId="146" xfId="0" applyNumberFormat="1" applyFont="1" applyFill="1" applyBorder="1" applyAlignment="1">
      <alignment horizontal="left" vertical="top" wrapText="1"/>
    </xf>
    <xf numFmtId="0" fontId="106" fillId="0" borderId="145" xfId="0" applyNumberFormat="1" applyFont="1" applyFill="1" applyBorder="1" applyAlignment="1">
      <alignment horizontal="left" vertical="top" wrapText="1"/>
    </xf>
    <xf numFmtId="49" fontId="106" fillId="0" borderId="0" xfId="0" applyNumberFormat="1" applyFont="1" applyFill="1" applyBorder="1" applyAlignment="1">
      <alignment horizontal="center" vertical="center"/>
    </xf>
    <xf numFmtId="0" fontId="106" fillId="0" borderId="143" xfId="0" applyFont="1" applyFill="1" applyBorder="1" applyAlignment="1">
      <alignment horizontal="left" vertical="top" wrapText="1"/>
    </xf>
    <xf numFmtId="0" fontId="106" fillId="0" borderId="146" xfId="0" applyFont="1" applyFill="1" applyBorder="1" applyAlignment="1">
      <alignment horizontal="left" vertical="top" wrapText="1"/>
    </xf>
    <xf numFmtId="0" fontId="106" fillId="0" borderId="143" xfId="0" applyFont="1" applyFill="1" applyBorder="1" applyAlignment="1">
      <alignment horizontal="left" vertical="center" wrapText="1"/>
    </xf>
    <xf numFmtId="0" fontId="105" fillId="76" borderId="143" xfId="0" applyFont="1" applyFill="1" applyBorder="1" applyAlignment="1">
      <alignment horizontal="center" vertical="center" wrapText="1"/>
    </xf>
    <xf numFmtId="0" fontId="106" fillId="0" borderId="143" xfId="0" applyNumberFormat="1" applyFont="1" applyFill="1" applyBorder="1" applyAlignment="1">
      <alignment horizontal="left" vertical="top" wrapText="1"/>
    </xf>
    <xf numFmtId="0" fontId="106" fillId="0" borderId="143" xfId="0" applyFont="1" applyBorder="1" applyAlignment="1">
      <alignment horizontal="center"/>
    </xf>
    <xf numFmtId="0" fontId="106" fillId="0" borderId="96"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5" fillId="0" borderId="143" xfId="0" applyFont="1" applyFill="1" applyBorder="1" applyAlignment="1">
      <alignment horizontal="center" vertical="center"/>
    </xf>
    <xf numFmtId="0" fontId="106" fillId="3" borderId="146" xfId="13" applyFont="1" applyFill="1" applyBorder="1" applyAlignment="1" applyProtection="1">
      <alignment horizontal="left" vertical="top" wrapText="1"/>
      <protection locked="0"/>
    </xf>
    <xf numFmtId="0" fontId="106" fillId="3" borderId="145" xfId="13" applyFont="1" applyFill="1" applyBorder="1" applyAlignment="1" applyProtection="1">
      <alignment horizontal="left" vertical="top" wrapText="1"/>
      <protection locked="0"/>
    </xf>
    <xf numFmtId="0" fontId="105" fillId="0" borderId="83" xfId="0" applyFont="1" applyFill="1" applyBorder="1" applyAlignment="1">
      <alignment horizontal="center" vertical="center"/>
    </xf>
    <xf numFmtId="0" fontId="105" fillId="76" borderId="80"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6" fillId="77" borderId="96" xfId="0" applyFont="1" applyFill="1" applyBorder="1" applyAlignment="1">
      <alignment vertical="center" wrapText="1"/>
    </xf>
    <xf numFmtId="0" fontId="106" fillId="77" borderId="94" xfId="0" applyFont="1" applyFill="1" applyBorder="1" applyAlignment="1">
      <alignment vertical="center" wrapText="1"/>
    </xf>
    <xf numFmtId="0" fontId="106" fillId="0" borderId="96" xfId="0" applyFont="1" applyFill="1" applyBorder="1" applyAlignment="1">
      <alignment vertical="center" wrapText="1"/>
    </xf>
    <xf numFmtId="0" fontId="106" fillId="0" borderId="94" xfId="0" applyFont="1" applyFill="1" applyBorder="1" applyAlignment="1">
      <alignment vertical="center" wrapText="1"/>
    </xf>
    <xf numFmtId="0" fontId="105" fillId="76" borderId="85" xfId="0" applyFont="1" applyFill="1" applyBorder="1" applyAlignment="1">
      <alignment horizontal="center" vertical="center"/>
    </xf>
    <xf numFmtId="0" fontId="105" fillId="76" borderId="86" xfId="0" applyFont="1" applyFill="1" applyBorder="1" applyAlignment="1">
      <alignment horizontal="center" vertical="center"/>
    </xf>
    <xf numFmtId="0" fontId="105" fillId="76" borderId="87" xfId="0" applyFont="1" applyFill="1" applyBorder="1" applyAlignment="1">
      <alignment horizontal="center" vertical="center"/>
    </xf>
    <xf numFmtId="0" fontId="106" fillId="3" borderId="96" xfId="0" applyFont="1" applyFill="1" applyBorder="1" applyAlignment="1">
      <alignment horizontal="left" vertical="center" wrapText="1"/>
    </xf>
    <xf numFmtId="0" fontId="106" fillId="3" borderId="94" xfId="0" applyFont="1" applyFill="1" applyBorder="1" applyAlignment="1">
      <alignment horizontal="left" vertical="center" wrapText="1"/>
    </xf>
    <xf numFmtId="0" fontId="106" fillId="0" borderId="75" xfId="0" applyFont="1" applyFill="1" applyBorder="1" applyAlignment="1">
      <alignment horizontal="left" vertical="center" wrapText="1"/>
    </xf>
    <xf numFmtId="0" fontId="106" fillId="0" borderId="76" xfId="0" applyFont="1" applyFill="1" applyBorder="1" applyAlignment="1">
      <alignment horizontal="left" vertical="center" wrapText="1"/>
    </xf>
    <xf numFmtId="0" fontId="105" fillId="76" borderId="71" xfId="0" applyFont="1" applyFill="1" applyBorder="1" applyAlignment="1">
      <alignment horizontal="center" vertical="center" wrapText="1"/>
    </xf>
    <xf numFmtId="0" fontId="105" fillId="76" borderId="72" xfId="0" applyFont="1" applyFill="1" applyBorder="1" applyAlignment="1">
      <alignment horizontal="center" vertical="center" wrapText="1"/>
    </xf>
    <xf numFmtId="0" fontId="105" fillId="76" borderId="73" xfId="0" applyFont="1" applyFill="1" applyBorder="1" applyAlignment="1">
      <alignment horizontal="center" vertical="center" wrapText="1"/>
    </xf>
    <xf numFmtId="0" fontId="106" fillId="0" borderId="52"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82" borderId="96" xfId="0" applyFont="1" applyFill="1" applyBorder="1" applyAlignment="1">
      <alignment vertical="center" wrapText="1"/>
    </xf>
    <xf numFmtId="0" fontId="106" fillId="82" borderId="94" xfId="0" applyFont="1" applyFill="1" applyBorder="1" applyAlignment="1">
      <alignment vertical="center" wrapText="1"/>
    </xf>
    <xf numFmtId="0" fontId="106" fillId="82" borderId="136" xfId="0" applyFont="1" applyFill="1" applyBorder="1" applyAlignment="1">
      <alignment horizontal="left" vertical="center" wrapText="1"/>
    </xf>
    <xf numFmtId="0" fontId="106" fillId="82" borderId="137" xfId="0" applyFont="1" applyFill="1" applyBorder="1" applyAlignment="1">
      <alignment horizontal="left" vertical="center" wrapText="1"/>
    </xf>
    <xf numFmtId="0" fontId="106" fillId="82" borderId="138" xfId="0" applyFont="1" applyFill="1" applyBorder="1" applyAlignment="1">
      <alignment horizontal="left" vertical="center" wrapText="1"/>
    </xf>
    <xf numFmtId="0" fontId="106" fillId="3" borderId="75" xfId="0" applyFont="1" applyFill="1" applyBorder="1" applyAlignment="1">
      <alignment horizontal="left" vertical="center" wrapText="1"/>
    </xf>
    <xf numFmtId="0" fontId="106" fillId="3" borderId="76" xfId="0" applyFont="1" applyFill="1" applyBorder="1" applyAlignment="1">
      <alignment horizontal="left" vertical="center" wrapText="1"/>
    </xf>
    <xf numFmtId="0" fontId="106" fillId="82" borderId="78" xfId="0" applyFont="1" applyFill="1" applyBorder="1" applyAlignment="1">
      <alignment horizontal="left" vertical="center" wrapText="1"/>
    </xf>
    <xf numFmtId="0" fontId="106" fillId="82" borderId="79" xfId="0" applyFont="1" applyFill="1" applyBorder="1" applyAlignment="1">
      <alignment horizontal="left" vertical="center" wrapText="1"/>
    </xf>
    <xf numFmtId="0" fontId="106" fillId="82" borderId="52" xfId="0" applyFont="1" applyFill="1" applyBorder="1" applyAlignment="1">
      <alignment vertical="center" wrapText="1"/>
    </xf>
    <xf numFmtId="0" fontId="106" fillId="82" borderId="11" xfId="0" applyFont="1" applyFill="1" applyBorder="1" applyAlignment="1">
      <alignment vertical="center" wrapText="1"/>
    </xf>
    <xf numFmtId="0" fontId="106" fillId="3" borderId="96" xfId="0" applyFont="1" applyFill="1" applyBorder="1" applyAlignment="1">
      <alignment vertical="center" wrapText="1"/>
    </xf>
    <xf numFmtId="0" fontId="106" fillId="3" borderId="94" xfId="0" applyFont="1" applyFill="1" applyBorder="1" applyAlignment="1">
      <alignment vertical="center" wrapText="1"/>
    </xf>
    <xf numFmtId="0" fontId="105" fillId="0" borderId="68" xfId="0" applyFont="1" applyFill="1" applyBorder="1" applyAlignment="1">
      <alignment horizontal="center" vertical="center"/>
    </xf>
    <xf numFmtId="0" fontId="105" fillId="0" borderId="69" xfId="0" applyFont="1" applyFill="1" applyBorder="1" applyAlignment="1">
      <alignment horizontal="center" vertical="center"/>
    </xf>
    <xf numFmtId="0" fontId="105" fillId="0" borderId="70" xfId="0" applyFont="1" applyFill="1" applyBorder="1" applyAlignment="1">
      <alignment horizontal="center" vertical="center"/>
    </xf>
    <xf numFmtId="0" fontId="106" fillId="0" borderId="95" xfId="0" applyFont="1" applyFill="1" applyBorder="1" applyAlignment="1">
      <alignment horizontal="left" vertical="center" wrapText="1"/>
    </xf>
    <xf numFmtId="0" fontId="126" fillId="3" borderId="96" xfId="0" applyFont="1" applyFill="1" applyBorder="1" applyAlignment="1">
      <alignment vertical="center" wrapText="1"/>
    </xf>
    <xf numFmtId="0" fontId="126" fillId="3" borderId="94" xfId="0" applyFont="1" applyFill="1" applyBorder="1" applyAlignment="1">
      <alignment vertical="center" wrapText="1"/>
    </xf>
    <xf numFmtId="0" fontId="106" fillId="0" borderId="96" xfId="0" applyFont="1" applyFill="1" applyBorder="1" applyAlignment="1">
      <alignment horizontal="left"/>
    </xf>
    <xf numFmtId="0" fontId="106" fillId="0" borderId="94" xfId="0" applyFont="1" applyFill="1" applyBorder="1" applyAlignment="1">
      <alignment horizontal="left"/>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5" zoomScaleNormal="85" workbookViewId="0">
      <pane xSplit="1" ySplit="7" topLeftCell="B26" activePane="bottomRight" state="frozen"/>
      <selection pane="topRight" activeCell="B1" sqref="B1"/>
      <selection pane="bottomLeft" activeCell="A8" sqref="A8"/>
      <selection pane="bottomRight" activeCell="B31" sqref="B31"/>
    </sheetView>
  </sheetViews>
  <sheetFormatPr defaultRowHeight="14.4"/>
  <cols>
    <col min="1" max="1" width="10.21875" style="2" customWidth="1"/>
    <col min="2" max="2" width="153" bestFit="1" customWidth="1"/>
    <col min="3" max="3" width="39.44140625" customWidth="1"/>
    <col min="7" max="7" width="25" customWidth="1"/>
  </cols>
  <sheetData>
    <row r="1" spans="1:3">
      <c r="A1" s="9"/>
      <c r="B1" s="128" t="s">
        <v>159</v>
      </c>
      <c r="C1" s="55"/>
    </row>
    <row r="2" spans="1:3" s="125" customFormat="1" ht="15.6">
      <c r="A2" s="168">
        <v>1</v>
      </c>
      <c r="B2" s="126" t="s">
        <v>160</v>
      </c>
      <c r="C2" s="654" t="s">
        <v>959</v>
      </c>
    </row>
    <row r="3" spans="1:3" s="125" customFormat="1">
      <c r="A3" s="168">
        <v>2</v>
      </c>
      <c r="B3" s="127" t="s">
        <v>161</v>
      </c>
      <c r="C3" s="655" t="s">
        <v>987</v>
      </c>
    </row>
    <row r="4" spans="1:3" s="125" customFormat="1">
      <c r="A4" s="168">
        <v>3</v>
      </c>
      <c r="B4" s="127" t="s">
        <v>162</v>
      </c>
      <c r="C4" s="655" t="s">
        <v>970</v>
      </c>
    </row>
    <row r="5" spans="1:3" s="125" customFormat="1" ht="15.6">
      <c r="A5" s="169">
        <v>4</v>
      </c>
      <c r="B5" s="130" t="s">
        <v>163</v>
      </c>
      <c r="C5" s="654" t="s">
        <v>960</v>
      </c>
    </row>
    <row r="6" spans="1:3" s="129" customFormat="1" ht="65.25" customHeight="1">
      <c r="A6" s="760" t="s">
        <v>321</v>
      </c>
      <c r="B6" s="761"/>
      <c r="C6" s="761"/>
    </row>
    <row r="7" spans="1:3">
      <c r="A7" s="263" t="s">
        <v>251</v>
      </c>
      <c r="B7" s="264" t="s">
        <v>164</v>
      </c>
    </row>
    <row r="8" spans="1:3">
      <c r="A8" s="265">
        <v>1</v>
      </c>
      <c r="B8" s="261" t="s">
        <v>139</v>
      </c>
    </row>
    <row r="9" spans="1:3">
      <c r="A9" s="265">
        <v>2</v>
      </c>
      <c r="B9" s="261" t="s">
        <v>165</v>
      </c>
    </row>
    <row r="10" spans="1:3">
      <c r="A10" s="265">
        <v>3</v>
      </c>
      <c r="B10" s="261" t="s">
        <v>166</v>
      </c>
    </row>
    <row r="11" spans="1:3">
      <c r="A11" s="265">
        <v>4</v>
      </c>
      <c r="B11" s="261" t="s">
        <v>167</v>
      </c>
      <c r="C11" s="124"/>
    </row>
    <row r="12" spans="1:3">
      <c r="A12" s="265">
        <v>5</v>
      </c>
      <c r="B12" s="261" t="s">
        <v>107</v>
      </c>
    </row>
    <row r="13" spans="1:3">
      <c r="A13" s="265">
        <v>6</v>
      </c>
      <c r="B13" s="266" t="s">
        <v>91</v>
      </c>
    </row>
    <row r="14" spans="1:3">
      <c r="A14" s="265">
        <v>7</v>
      </c>
      <c r="B14" s="261" t="s">
        <v>168</v>
      </c>
    </row>
    <row r="15" spans="1:3">
      <c r="A15" s="265">
        <v>8</v>
      </c>
      <c r="B15" s="261" t="s">
        <v>171</v>
      </c>
    </row>
    <row r="16" spans="1:3">
      <c r="A16" s="265">
        <v>9</v>
      </c>
      <c r="B16" s="261" t="s">
        <v>85</v>
      </c>
    </row>
    <row r="17" spans="1:2">
      <c r="A17" s="267" t="s">
        <v>378</v>
      </c>
      <c r="B17" s="261" t="s">
        <v>358</v>
      </c>
    </row>
    <row r="18" spans="1:2">
      <c r="A18" s="265">
        <v>10</v>
      </c>
      <c r="B18" s="261" t="s">
        <v>172</v>
      </c>
    </row>
    <row r="19" spans="1:2">
      <c r="A19" s="265">
        <v>11</v>
      </c>
      <c r="B19" s="266" t="s">
        <v>155</v>
      </c>
    </row>
    <row r="20" spans="1:2">
      <c r="A20" s="265">
        <v>12</v>
      </c>
      <c r="B20" s="266" t="s">
        <v>152</v>
      </c>
    </row>
    <row r="21" spans="1:2">
      <c r="A21" s="265">
        <v>13</v>
      </c>
      <c r="B21" s="268" t="s">
        <v>297</v>
      </c>
    </row>
    <row r="22" spans="1:2">
      <c r="A22" s="265">
        <v>14</v>
      </c>
      <c r="B22" s="261" t="s">
        <v>351</v>
      </c>
    </row>
    <row r="23" spans="1:2">
      <c r="A23" s="269">
        <v>15</v>
      </c>
      <c r="B23" s="261" t="s">
        <v>74</v>
      </c>
    </row>
    <row r="24" spans="1:2">
      <c r="A24" s="269">
        <v>15.1</v>
      </c>
      <c r="B24" s="261" t="s">
        <v>387</v>
      </c>
    </row>
    <row r="25" spans="1:2">
      <c r="A25" s="269">
        <v>16</v>
      </c>
      <c r="B25" s="261" t="s">
        <v>453</v>
      </c>
    </row>
    <row r="26" spans="1:2">
      <c r="A26" s="269">
        <v>17</v>
      </c>
      <c r="B26" s="261" t="s">
        <v>677</v>
      </c>
    </row>
    <row r="27" spans="1:2">
      <c r="A27" s="269">
        <v>18</v>
      </c>
      <c r="B27" s="261" t="s">
        <v>938</v>
      </c>
    </row>
    <row r="28" spans="1:2">
      <c r="A28" s="269">
        <v>19</v>
      </c>
      <c r="B28" s="261" t="s">
        <v>939</v>
      </c>
    </row>
    <row r="29" spans="1:2">
      <c r="A29" s="269">
        <v>20</v>
      </c>
      <c r="B29" s="261" t="s">
        <v>940</v>
      </c>
    </row>
    <row r="30" spans="1:2">
      <c r="A30" s="269">
        <v>21</v>
      </c>
      <c r="B30" s="261" t="s">
        <v>546</v>
      </c>
    </row>
    <row r="31" spans="1:2">
      <c r="A31" s="269">
        <v>22</v>
      </c>
      <c r="B31" s="261" t="s">
        <v>941</v>
      </c>
    </row>
    <row r="32" spans="1:2" ht="26.4">
      <c r="A32" s="269">
        <v>23</v>
      </c>
      <c r="B32" s="634" t="s">
        <v>937</v>
      </c>
    </row>
    <row r="33" spans="1:2">
      <c r="A33" s="269">
        <v>24</v>
      </c>
      <c r="B33" s="261" t="s">
        <v>942</v>
      </c>
    </row>
    <row r="34" spans="1:2">
      <c r="A34" s="269">
        <v>25</v>
      </c>
      <c r="B34" s="261" t="s">
        <v>943</v>
      </c>
    </row>
    <row r="35" spans="1:2">
      <c r="A35" s="265">
        <v>26</v>
      </c>
      <c r="B35" s="261"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6"/>
  <sheetViews>
    <sheetView zoomScale="85" zoomScaleNormal="85" workbookViewId="0">
      <pane xSplit="1" ySplit="5" topLeftCell="B6" activePane="bottomRight" state="frozen"/>
      <selection activeCell="D15" sqref="D15"/>
      <selection pane="topRight" activeCell="D15" sqref="D15"/>
      <selection pane="bottomLeft" activeCell="D15" sqref="D15"/>
      <selection pane="bottomRight" activeCell="B6" sqref="B6"/>
    </sheetView>
  </sheetViews>
  <sheetFormatPr defaultRowHeight="14.4"/>
  <cols>
    <col min="1" max="1" width="9.5546875" style="5" bestFit="1" customWidth="1"/>
    <col min="2" max="2" width="132.44140625" style="2" customWidth="1"/>
    <col min="3" max="3" width="18.44140625" style="658" customWidth="1"/>
  </cols>
  <sheetData>
    <row r="1" spans="1:6">
      <c r="A1" s="17" t="s">
        <v>108</v>
      </c>
      <c r="B1" s="16" t="str">
        <f>Info!C2</f>
        <v>სს თიბისი ბანკი</v>
      </c>
      <c r="D1" s="2"/>
      <c r="E1" s="2"/>
      <c r="F1" s="2"/>
    </row>
    <row r="2" spans="1:6" s="21" customFormat="1" ht="15.75" customHeight="1">
      <c r="A2" s="21" t="s">
        <v>109</v>
      </c>
      <c r="B2" s="338">
        <f>'1. key ratios'!B2</f>
        <v>45016</v>
      </c>
      <c r="C2" s="684"/>
    </row>
    <row r="3" spans="1:6" s="21" customFormat="1" ht="15.75" customHeight="1">
      <c r="C3" s="684"/>
    </row>
    <row r="4" spans="1:6" ht="15" thickBot="1">
      <c r="A4" s="5" t="s">
        <v>257</v>
      </c>
      <c r="B4" s="30" t="s">
        <v>85</v>
      </c>
    </row>
    <row r="5" spans="1:6">
      <c r="A5" s="87" t="s">
        <v>25</v>
      </c>
      <c r="B5" s="88"/>
      <c r="C5" s="685" t="s">
        <v>26</v>
      </c>
    </row>
    <row r="6" spans="1:6">
      <c r="A6" s="89">
        <v>1</v>
      </c>
      <c r="B6" s="51" t="s">
        <v>27</v>
      </c>
      <c r="C6" s="686">
        <f>SUM(C7:C11)</f>
        <v>4002496335.2682996</v>
      </c>
    </row>
    <row r="7" spans="1:6">
      <c r="A7" s="89">
        <v>2</v>
      </c>
      <c r="B7" s="48" t="s">
        <v>28</v>
      </c>
      <c r="C7" s="687">
        <v>21015907.690000001</v>
      </c>
    </row>
    <row r="8" spans="1:6">
      <c r="A8" s="89">
        <v>3</v>
      </c>
      <c r="B8" s="42" t="s">
        <v>29</v>
      </c>
      <c r="C8" s="687">
        <v>521190199.20999998</v>
      </c>
    </row>
    <row r="9" spans="1:6">
      <c r="A9" s="89">
        <v>4</v>
      </c>
      <c r="B9" s="42" t="s">
        <v>30</v>
      </c>
      <c r="C9" s="687">
        <v>13421492.9022</v>
      </c>
    </row>
    <row r="10" spans="1:6">
      <c r="A10" s="89">
        <v>5</v>
      </c>
      <c r="B10" s="42" t="s">
        <v>31</v>
      </c>
      <c r="C10" s="687">
        <v>-64480041.32</v>
      </c>
    </row>
    <row r="11" spans="1:6">
      <c r="A11" s="89">
        <v>6</v>
      </c>
      <c r="B11" s="49" t="s">
        <v>32</v>
      </c>
      <c r="C11" s="687">
        <v>3511348776.7860994</v>
      </c>
    </row>
    <row r="12" spans="1:6" s="4" customFormat="1">
      <c r="A12" s="89">
        <v>7</v>
      </c>
      <c r="B12" s="51" t="s">
        <v>33</v>
      </c>
      <c r="C12" s="688">
        <f>SUM(C13:C28)</f>
        <v>335017390.09249997</v>
      </c>
    </row>
    <row r="13" spans="1:6" s="4" customFormat="1">
      <c r="A13" s="89">
        <v>8</v>
      </c>
      <c r="B13" s="50" t="s">
        <v>34</v>
      </c>
      <c r="C13" s="687">
        <v>13421492.9022</v>
      </c>
    </row>
    <row r="14" spans="1:6" s="4" customFormat="1" ht="27.6">
      <c r="A14" s="89">
        <v>9</v>
      </c>
      <c r="B14" s="43" t="s">
        <v>35</v>
      </c>
      <c r="C14" s="687">
        <v>0</v>
      </c>
    </row>
    <row r="15" spans="1:6" s="4" customFormat="1">
      <c r="A15" s="89">
        <v>10</v>
      </c>
      <c r="B15" s="44" t="s">
        <v>36</v>
      </c>
      <c r="C15" s="687">
        <v>316390681.7403</v>
      </c>
    </row>
    <row r="16" spans="1:6" s="4" customFormat="1">
      <c r="A16" s="89">
        <v>11</v>
      </c>
      <c r="B16" s="45" t="s">
        <v>37</v>
      </c>
      <c r="C16" s="687">
        <v>0</v>
      </c>
    </row>
    <row r="17" spans="1:3" s="4" customFormat="1">
      <c r="A17" s="89">
        <v>12</v>
      </c>
      <c r="B17" s="44" t="s">
        <v>38</v>
      </c>
      <c r="C17" s="687">
        <v>100</v>
      </c>
    </row>
    <row r="18" spans="1:3" s="4" customFormat="1">
      <c r="A18" s="89">
        <v>13</v>
      </c>
      <c r="B18" s="44" t="s">
        <v>39</v>
      </c>
      <c r="C18" s="687">
        <v>0</v>
      </c>
    </row>
    <row r="19" spans="1:3" s="4" customFormat="1">
      <c r="A19" s="89">
        <v>14</v>
      </c>
      <c r="B19" s="44" t="s">
        <v>40</v>
      </c>
      <c r="C19" s="687">
        <v>0</v>
      </c>
    </row>
    <row r="20" spans="1:3" s="4" customFormat="1" ht="27.6">
      <c r="A20" s="89">
        <v>15</v>
      </c>
      <c r="B20" s="44" t="s">
        <v>41</v>
      </c>
      <c r="C20" s="687">
        <v>0</v>
      </c>
    </row>
    <row r="21" spans="1:3" s="4" customFormat="1" ht="27.6">
      <c r="A21" s="89">
        <v>16</v>
      </c>
      <c r="B21" s="43" t="s">
        <v>42</v>
      </c>
      <c r="C21" s="687">
        <v>0</v>
      </c>
    </row>
    <row r="22" spans="1:3" s="4" customFormat="1">
      <c r="A22" s="89">
        <v>17</v>
      </c>
      <c r="B22" s="90" t="s">
        <v>43</v>
      </c>
      <c r="C22" s="687">
        <v>5205115.4499999993</v>
      </c>
    </row>
    <row r="23" spans="1:3" s="4" customFormat="1">
      <c r="A23" s="89">
        <v>18</v>
      </c>
      <c r="B23" s="745" t="s">
        <v>726</v>
      </c>
      <c r="C23" s="687">
        <v>0</v>
      </c>
    </row>
    <row r="24" spans="1:3" s="4" customFormat="1" ht="27.6">
      <c r="A24" s="89">
        <v>19</v>
      </c>
      <c r="B24" s="43" t="s">
        <v>44</v>
      </c>
      <c r="C24" s="687">
        <v>0</v>
      </c>
    </row>
    <row r="25" spans="1:3" s="4" customFormat="1" ht="27.6">
      <c r="A25" s="89">
        <v>20</v>
      </c>
      <c r="B25" s="43" t="s">
        <v>45</v>
      </c>
      <c r="C25" s="687">
        <v>0</v>
      </c>
    </row>
    <row r="26" spans="1:3" s="4" customFormat="1" ht="27.6">
      <c r="A26" s="89">
        <v>21</v>
      </c>
      <c r="B26" s="46" t="s">
        <v>46</v>
      </c>
      <c r="C26" s="687">
        <v>0</v>
      </c>
    </row>
    <row r="27" spans="1:3" s="4" customFormat="1">
      <c r="A27" s="89">
        <v>22</v>
      </c>
      <c r="B27" s="46" t="s">
        <v>47</v>
      </c>
      <c r="C27" s="687">
        <v>0</v>
      </c>
    </row>
    <row r="28" spans="1:3" s="4" customFormat="1" ht="27.6">
      <c r="A28" s="89">
        <v>23</v>
      </c>
      <c r="B28" s="46" t="s">
        <v>48</v>
      </c>
      <c r="C28" s="687">
        <v>0</v>
      </c>
    </row>
    <row r="29" spans="1:3" s="4" customFormat="1">
      <c r="A29" s="89">
        <v>24</v>
      </c>
      <c r="B29" s="52" t="s">
        <v>22</v>
      </c>
      <c r="C29" s="688">
        <f>C6-C12</f>
        <v>3667478945.1757994</v>
      </c>
    </row>
    <row r="30" spans="1:3" s="4" customFormat="1">
      <c r="A30" s="91"/>
      <c r="B30" s="47"/>
      <c r="C30" s="687">
        <v>0</v>
      </c>
    </row>
    <row r="31" spans="1:3" s="4" customFormat="1">
      <c r="A31" s="91">
        <v>25</v>
      </c>
      <c r="B31" s="52" t="s">
        <v>49</v>
      </c>
      <c r="C31" s="688">
        <f>C32+C35</f>
        <v>512080000</v>
      </c>
    </row>
    <row r="32" spans="1:3" s="4" customFormat="1">
      <c r="A32" s="91">
        <v>26</v>
      </c>
      <c r="B32" s="42" t="s">
        <v>50</v>
      </c>
      <c r="C32" s="689">
        <f>C33+C34</f>
        <v>512080000</v>
      </c>
    </row>
    <row r="33" spans="1:3" s="4" customFormat="1">
      <c r="A33" s="91">
        <v>27</v>
      </c>
      <c r="B33" s="122" t="s">
        <v>51</v>
      </c>
      <c r="C33" s="687">
        <v>0</v>
      </c>
    </row>
    <row r="34" spans="1:3" s="4" customFormat="1">
      <c r="A34" s="91">
        <v>28</v>
      </c>
      <c r="B34" s="122" t="s">
        <v>52</v>
      </c>
      <c r="C34" s="687">
        <v>512080000</v>
      </c>
    </row>
    <row r="35" spans="1:3" s="4" customFormat="1">
      <c r="A35" s="91">
        <v>29</v>
      </c>
      <c r="B35" s="42" t="s">
        <v>53</v>
      </c>
      <c r="C35" s="687">
        <v>0</v>
      </c>
    </row>
    <row r="36" spans="1:3" s="4" customFormat="1">
      <c r="A36" s="91">
        <v>30</v>
      </c>
      <c r="B36" s="52" t="s">
        <v>54</v>
      </c>
      <c r="C36" s="688">
        <f>SUM(C37:C41)</f>
        <v>0</v>
      </c>
    </row>
    <row r="37" spans="1:3" s="4" customFormat="1">
      <c r="A37" s="91">
        <v>31</v>
      </c>
      <c r="B37" s="43" t="s">
        <v>55</v>
      </c>
      <c r="C37" s="687">
        <v>0</v>
      </c>
    </row>
    <row r="38" spans="1:3" s="4" customFormat="1">
      <c r="A38" s="91">
        <v>32</v>
      </c>
      <c r="B38" s="44" t="s">
        <v>56</v>
      </c>
      <c r="C38" s="687">
        <v>0</v>
      </c>
    </row>
    <row r="39" spans="1:3" s="4" customFormat="1" ht="27.6">
      <c r="A39" s="91">
        <v>33</v>
      </c>
      <c r="B39" s="43" t="s">
        <v>57</v>
      </c>
      <c r="C39" s="687">
        <v>0</v>
      </c>
    </row>
    <row r="40" spans="1:3" s="4" customFormat="1" ht="27.6">
      <c r="A40" s="91">
        <v>34</v>
      </c>
      <c r="B40" s="43" t="s">
        <v>45</v>
      </c>
      <c r="C40" s="687">
        <v>0</v>
      </c>
    </row>
    <row r="41" spans="1:3" s="4" customFormat="1" ht="27.6">
      <c r="A41" s="91">
        <v>35</v>
      </c>
      <c r="B41" s="46" t="s">
        <v>58</v>
      </c>
      <c r="C41" s="687">
        <v>0</v>
      </c>
    </row>
    <row r="42" spans="1:3" s="4" customFormat="1">
      <c r="A42" s="91">
        <v>36</v>
      </c>
      <c r="B42" s="52" t="s">
        <v>23</v>
      </c>
      <c r="C42" s="688">
        <f>C31-C36</f>
        <v>512080000</v>
      </c>
    </row>
    <row r="43" spans="1:3" s="4" customFormat="1">
      <c r="A43" s="91"/>
      <c r="B43" s="47"/>
      <c r="C43" s="687">
        <v>0</v>
      </c>
    </row>
    <row r="44" spans="1:3" s="4" customFormat="1">
      <c r="A44" s="91">
        <v>37</v>
      </c>
      <c r="B44" s="53" t="s">
        <v>59</v>
      </c>
      <c r="C44" s="688">
        <f>SUM(C45:C47)</f>
        <v>422325178</v>
      </c>
    </row>
    <row r="45" spans="1:3" s="4" customFormat="1">
      <c r="A45" s="91">
        <v>38</v>
      </c>
      <c r="B45" s="42" t="s">
        <v>60</v>
      </c>
      <c r="C45" s="687">
        <v>422325178</v>
      </c>
    </row>
    <row r="46" spans="1:3" s="4" customFormat="1">
      <c r="A46" s="91">
        <v>39</v>
      </c>
      <c r="B46" s="42" t="s">
        <v>61</v>
      </c>
      <c r="C46" s="687">
        <v>0</v>
      </c>
    </row>
    <row r="47" spans="1:3" s="4" customFormat="1">
      <c r="A47" s="91">
        <v>40</v>
      </c>
      <c r="B47" s="746" t="s">
        <v>725</v>
      </c>
      <c r="C47" s="687">
        <v>0</v>
      </c>
    </row>
    <row r="48" spans="1:3" s="4" customFormat="1">
      <c r="A48" s="91">
        <v>41</v>
      </c>
      <c r="B48" s="53" t="s">
        <v>62</v>
      </c>
      <c r="C48" s="688">
        <f>SUM(C49:C52)</f>
        <v>0</v>
      </c>
    </row>
    <row r="49" spans="1:3" s="4" customFormat="1">
      <c r="A49" s="91">
        <v>42</v>
      </c>
      <c r="B49" s="43" t="s">
        <v>63</v>
      </c>
      <c r="C49" s="687">
        <v>0</v>
      </c>
    </row>
    <row r="50" spans="1:3" s="4" customFormat="1">
      <c r="A50" s="91">
        <v>43</v>
      </c>
      <c r="B50" s="44" t="s">
        <v>64</v>
      </c>
      <c r="C50" s="687">
        <v>0</v>
      </c>
    </row>
    <row r="51" spans="1:3" s="4" customFormat="1" ht="27.6">
      <c r="A51" s="91">
        <v>44</v>
      </c>
      <c r="B51" s="43" t="s">
        <v>65</v>
      </c>
      <c r="C51" s="687">
        <v>0</v>
      </c>
    </row>
    <row r="52" spans="1:3" s="4" customFormat="1" ht="27.6">
      <c r="A52" s="91">
        <v>45</v>
      </c>
      <c r="B52" s="43" t="s">
        <v>45</v>
      </c>
      <c r="C52" s="687">
        <v>0</v>
      </c>
    </row>
    <row r="53" spans="1:3" s="4" customFormat="1" ht="15" thickBot="1">
      <c r="A53" s="91">
        <v>46</v>
      </c>
      <c r="B53" s="92" t="s">
        <v>24</v>
      </c>
      <c r="C53" s="690">
        <f>C44-C48</f>
        <v>422325178</v>
      </c>
    </row>
    <row r="56" spans="1:3">
      <c r="B56" s="2" t="s">
        <v>141</v>
      </c>
    </row>
  </sheetData>
  <dataValidations count="1">
    <dataValidation operator="lessThanOrEqual" allowBlank="1" showInputMessage="1" showErrorMessage="1" errorTitle="Should be negative number" error="Should be whole negative number or 0" sqref="C29 C31:C32 C36 C42 C44 C48 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H23"/>
  <sheetViews>
    <sheetView zoomScale="85" zoomScaleNormal="85" workbookViewId="0"/>
  </sheetViews>
  <sheetFormatPr defaultColWidth="9.21875" defaultRowHeight="13.8"/>
  <cols>
    <col min="1" max="1" width="10.77734375" style="220" bestFit="1" customWidth="1"/>
    <col min="2" max="2" width="59" style="220" customWidth="1"/>
    <col min="3" max="3" width="16.77734375" style="220" bestFit="1" customWidth="1"/>
    <col min="4" max="4" width="22.21875" style="220" customWidth="1"/>
    <col min="5" max="16384" width="9.21875" style="220"/>
  </cols>
  <sheetData>
    <row r="1" spans="1:8">
      <c r="A1" s="17" t="s">
        <v>108</v>
      </c>
      <c r="B1" s="16" t="str">
        <f>Info!C2</f>
        <v>სს თიბისი ბანკი</v>
      </c>
    </row>
    <row r="2" spans="1:8" s="21" customFormat="1" ht="15.75" customHeight="1">
      <c r="A2" s="21" t="s">
        <v>109</v>
      </c>
      <c r="B2" s="338">
        <f>'1. key ratios'!B2</f>
        <v>45016</v>
      </c>
    </row>
    <row r="3" spans="1:8" s="21" customFormat="1" ht="15.75" customHeight="1"/>
    <row r="4" spans="1:8" ht="14.4" thickBot="1">
      <c r="A4" s="221" t="s">
        <v>357</v>
      </c>
      <c r="B4" s="249" t="s">
        <v>358</v>
      </c>
    </row>
    <row r="5" spans="1:8" s="250" customFormat="1">
      <c r="A5" s="793" t="s">
        <v>359</v>
      </c>
      <c r="B5" s="794"/>
      <c r="C5" s="239" t="s">
        <v>360</v>
      </c>
      <c r="D5" s="240" t="s">
        <v>361</v>
      </c>
    </row>
    <row r="6" spans="1:8" s="251" customFormat="1">
      <c r="A6" s="241">
        <v>1</v>
      </c>
      <c r="B6" s="242" t="s">
        <v>362</v>
      </c>
      <c r="C6" s="242"/>
      <c r="D6" s="243"/>
    </row>
    <row r="7" spans="1:8" s="251" customFormat="1">
      <c r="A7" s="244" t="s">
        <v>363</v>
      </c>
      <c r="B7" s="245" t="s">
        <v>364</v>
      </c>
      <c r="C7" s="297">
        <v>4.4999999999999998E-2</v>
      </c>
      <c r="D7" s="691">
        <v>934517360.39493656</v>
      </c>
      <c r="G7" s="693"/>
      <c r="H7" s="693"/>
    </row>
    <row r="8" spans="1:8" s="251" customFormat="1">
      <c r="A8" s="244" t="s">
        <v>365</v>
      </c>
      <c r="B8" s="245" t="s">
        <v>366</v>
      </c>
      <c r="C8" s="297">
        <v>0.06</v>
      </c>
      <c r="D8" s="691">
        <v>1246023147.1932487</v>
      </c>
      <c r="G8" s="693"/>
      <c r="H8" s="693"/>
    </row>
    <row r="9" spans="1:8" s="251" customFormat="1">
      <c r="A9" s="244" t="s">
        <v>367</v>
      </c>
      <c r="B9" s="245" t="s">
        <v>368</v>
      </c>
      <c r="C9" s="297">
        <v>0.08</v>
      </c>
      <c r="D9" s="691">
        <v>1661364196.2576652</v>
      </c>
      <c r="G9" s="693"/>
      <c r="H9" s="693"/>
    </row>
    <row r="10" spans="1:8" s="251" customFormat="1">
      <c r="A10" s="241" t="s">
        <v>369</v>
      </c>
      <c r="B10" s="242" t="s">
        <v>370</v>
      </c>
      <c r="C10" s="298"/>
      <c r="D10" s="295"/>
      <c r="G10" s="693"/>
      <c r="H10" s="693"/>
    </row>
    <row r="11" spans="1:8" s="252" customFormat="1">
      <c r="A11" s="246" t="s">
        <v>371</v>
      </c>
      <c r="B11" s="247" t="s">
        <v>433</v>
      </c>
      <c r="C11" s="297">
        <v>2.5000000000000001E-2</v>
      </c>
      <c r="D11" s="691">
        <v>519176311.33052039</v>
      </c>
      <c r="G11" s="693"/>
      <c r="H11" s="693"/>
    </row>
    <row r="12" spans="1:8" s="252" customFormat="1">
      <c r="A12" s="246" t="s">
        <v>372</v>
      </c>
      <c r="B12" s="247" t="s">
        <v>373</v>
      </c>
      <c r="C12" s="297">
        <v>0</v>
      </c>
      <c r="D12" s="691">
        <v>0</v>
      </c>
      <c r="G12" s="693"/>
      <c r="H12" s="693"/>
    </row>
    <row r="13" spans="1:8" s="252" customFormat="1">
      <c r="A13" s="246" t="s">
        <v>374</v>
      </c>
      <c r="B13" s="247" t="s">
        <v>375</v>
      </c>
      <c r="C13" s="297">
        <v>2.5000000000000001E-2</v>
      </c>
      <c r="D13" s="691">
        <v>519176311.33052039</v>
      </c>
      <c r="G13" s="693"/>
      <c r="H13" s="693"/>
    </row>
    <row r="14" spans="1:8" s="251" customFormat="1">
      <c r="A14" s="241" t="s">
        <v>376</v>
      </c>
      <c r="B14" s="242" t="s">
        <v>431</v>
      </c>
      <c r="C14" s="300"/>
      <c r="D14" s="295"/>
      <c r="G14" s="693"/>
      <c r="H14" s="693"/>
    </row>
    <row r="15" spans="1:8" s="251" customFormat="1">
      <c r="A15" s="262" t="s">
        <v>379</v>
      </c>
      <c r="B15" s="247" t="s">
        <v>432</v>
      </c>
      <c r="C15" s="297">
        <v>4.841631747270482E-2</v>
      </c>
      <c r="D15" s="691">
        <v>501879214.15671074</v>
      </c>
      <c r="G15" s="693"/>
      <c r="H15" s="693"/>
    </row>
    <row r="16" spans="1:8" s="251" customFormat="1">
      <c r="A16" s="262" t="s">
        <v>380</v>
      </c>
      <c r="B16" s="247" t="s">
        <v>382</v>
      </c>
      <c r="C16" s="297">
        <v>5.6615865677433486E-2</v>
      </c>
      <c r="D16" s="691">
        <v>672159661.81702328</v>
      </c>
      <c r="G16" s="693"/>
      <c r="H16" s="693"/>
    </row>
    <row r="17" spans="1:8" s="251" customFormat="1">
      <c r="A17" s="262" t="s">
        <v>381</v>
      </c>
      <c r="B17" s="247" t="s">
        <v>429</v>
      </c>
      <c r="C17" s="297">
        <v>6.7404744894181703E-2</v>
      </c>
      <c r="D17" s="691">
        <v>1399797872.8134394</v>
      </c>
      <c r="G17" s="693"/>
      <c r="H17" s="693"/>
    </row>
    <row r="18" spans="1:8" s="250" customFormat="1">
      <c r="A18" s="795" t="s">
        <v>430</v>
      </c>
      <c r="B18" s="796"/>
      <c r="C18" s="301" t="s">
        <v>360</v>
      </c>
      <c r="D18" s="296" t="s">
        <v>361</v>
      </c>
      <c r="G18" s="693"/>
      <c r="H18" s="693"/>
    </row>
    <row r="19" spans="1:8" s="251" customFormat="1">
      <c r="A19" s="248">
        <v>4</v>
      </c>
      <c r="B19" s="247" t="s">
        <v>22</v>
      </c>
      <c r="C19" s="299">
        <v>0.17660084181118352</v>
      </c>
      <c r="D19" s="692">
        <v>3667478945.1757994</v>
      </c>
      <c r="G19" s="693"/>
      <c r="H19" s="693"/>
    </row>
    <row r="20" spans="1:8" s="251" customFormat="1">
      <c r="A20" s="248">
        <v>5</v>
      </c>
      <c r="B20" s="247" t="s">
        <v>86</v>
      </c>
      <c r="C20" s="299">
        <v>0.20125913172273907</v>
      </c>
      <c r="D20" s="692">
        <v>4179558945.1757994</v>
      </c>
      <c r="G20" s="693"/>
      <c r="H20" s="693"/>
    </row>
    <row r="21" spans="1:8" s="251" customFormat="1" ht="14.4" thickBot="1">
      <c r="A21" s="253" t="s">
        <v>377</v>
      </c>
      <c r="B21" s="254" t="s">
        <v>85</v>
      </c>
      <c r="C21" s="299">
        <v>0.22159543987004673</v>
      </c>
      <c r="D21" s="692">
        <v>4601884123.1757994</v>
      </c>
      <c r="G21" s="693"/>
      <c r="H21" s="693"/>
    </row>
    <row r="22" spans="1:8">
      <c r="F22" s="221"/>
    </row>
    <row r="23" spans="1:8" ht="69">
      <c r="B23" s="23"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69"/>
  <sheetViews>
    <sheetView zoomScale="85" zoomScaleNormal="85" workbookViewId="0">
      <pane xSplit="1" ySplit="5" topLeftCell="B6" activePane="bottomRight" state="frozen"/>
      <selection pane="topRight" activeCell="B1" sqref="B1"/>
      <selection pane="bottomLeft" activeCell="A5" sqref="A5"/>
      <selection pane="bottomRight" activeCell="B6" sqref="B6"/>
    </sheetView>
  </sheetViews>
  <sheetFormatPr defaultRowHeight="14.4"/>
  <cols>
    <col min="1" max="1" width="10.77734375" style="39" customWidth="1"/>
    <col min="2" max="2" width="91.77734375" style="39" customWidth="1"/>
    <col min="3" max="3" width="53.21875" style="39" customWidth="1"/>
    <col min="4" max="4" width="32.21875" style="39" customWidth="1"/>
    <col min="5" max="5" width="9.44140625" customWidth="1"/>
  </cols>
  <sheetData>
    <row r="1" spans="1:6">
      <c r="A1" s="17" t="s">
        <v>108</v>
      </c>
      <c r="B1" s="19" t="str">
        <f>Info!C2</f>
        <v>სს თიბისი ბანკი</v>
      </c>
      <c r="E1" s="2"/>
      <c r="F1" s="2"/>
    </row>
    <row r="2" spans="1:6" s="21" customFormat="1" ht="15.75" customHeight="1">
      <c r="A2" s="21" t="s">
        <v>109</v>
      </c>
      <c r="B2" s="338">
        <f>'1. key ratios'!B2</f>
        <v>45016</v>
      </c>
      <c r="C2" s="695"/>
      <c r="D2" s="695"/>
    </row>
    <row r="3" spans="1:6" s="21" customFormat="1" ht="15.75" customHeight="1">
      <c r="A3" s="26"/>
      <c r="C3" s="695"/>
      <c r="D3" s="695"/>
    </row>
    <row r="4" spans="1:6" s="21" customFormat="1" ht="15.75" customHeight="1" thickBot="1">
      <c r="A4" s="21" t="s">
        <v>258</v>
      </c>
      <c r="B4" s="145" t="s">
        <v>172</v>
      </c>
      <c r="C4" s="695"/>
      <c r="D4" s="696" t="s">
        <v>87</v>
      </c>
    </row>
    <row r="5" spans="1:6" ht="27.6">
      <c r="A5" s="97" t="s">
        <v>25</v>
      </c>
      <c r="B5" s="98" t="s">
        <v>144</v>
      </c>
      <c r="C5" s="697" t="s">
        <v>858</v>
      </c>
      <c r="D5" s="698" t="s">
        <v>173</v>
      </c>
    </row>
    <row r="6" spans="1:6">
      <c r="A6" s="449">
        <v>1</v>
      </c>
      <c r="B6" s="408" t="s">
        <v>843</v>
      </c>
      <c r="C6" s="699">
        <f>SUM(C7:C9)</f>
        <v>3809362188.5600004</v>
      </c>
      <c r="D6" s="700"/>
      <c r="E6" s="7"/>
    </row>
    <row r="7" spans="1:6">
      <c r="A7" s="449">
        <v>1.1000000000000001</v>
      </c>
      <c r="B7" s="409" t="s">
        <v>96</v>
      </c>
      <c r="C7" s="471">
        <v>988985400.5</v>
      </c>
      <c r="D7" s="93">
        <v>0</v>
      </c>
      <c r="E7" s="7"/>
    </row>
    <row r="8" spans="1:6">
      <c r="A8" s="449">
        <v>1.2</v>
      </c>
      <c r="B8" s="409" t="s">
        <v>97</v>
      </c>
      <c r="C8" s="471">
        <v>1905107079.05</v>
      </c>
      <c r="D8" s="93">
        <v>0</v>
      </c>
      <c r="E8" s="7"/>
    </row>
    <row r="9" spans="1:6">
      <c r="A9" s="449">
        <v>1.3</v>
      </c>
      <c r="B9" s="409" t="s">
        <v>98</v>
      </c>
      <c r="C9" s="471">
        <v>915269709.00999999</v>
      </c>
      <c r="D9" s="93">
        <v>0</v>
      </c>
      <c r="E9" s="7"/>
    </row>
    <row r="10" spans="1:6">
      <c r="A10" s="449">
        <v>2</v>
      </c>
      <c r="B10" s="410" t="s">
        <v>730</v>
      </c>
      <c r="C10" s="471">
        <v>102857541.58000001</v>
      </c>
      <c r="D10" s="93">
        <v>0</v>
      </c>
      <c r="E10" s="7"/>
    </row>
    <row r="11" spans="1:6">
      <c r="A11" s="449">
        <v>2.1</v>
      </c>
      <c r="B11" s="411" t="s">
        <v>731</v>
      </c>
      <c r="C11" s="471">
        <v>102857541.58000001</v>
      </c>
      <c r="D11" s="94">
        <v>0</v>
      </c>
      <c r="E11" s="8"/>
    </row>
    <row r="12" spans="1:6" ht="23.55" customHeight="1">
      <c r="A12" s="449">
        <v>3</v>
      </c>
      <c r="B12" s="412" t="s">
        <v>732</v>
      </c>
      <c r="C12" s="471">
        <v>0</v>
      </c>
      <c r="D12" s="94">
        <v>0</v>
      </c>
      <c r="E12" s="8"/>
    </row>
    <row r="13" spans="1:6" ht="22.95" customHeight="1">
      <c r="A13" s="449">
        <v>4</v>
      </c>
      <c r="B13" s="413" t="s">
        <v>733</v>
      </c>
      <c r="C13" s="471">
        <v>0</v>
      </c>
      <c r="D13" s="94">
        <v>0</v>
      </c>
      <c r="E13" s="8"/>
    </row>
    <row r="14" spans="1:6">
      <c r="A14" s="449">
        <v>5</v>
      </c>
      <c r="B14" s="413" t="s">
        <v>734</v>
      </c>
      <c r="C14" s="474">
        <f>SUM(C15:C17)</f>
        <v>3072497224.2599993</v>
      </c>
      <c r="D14" s="94"/>
      <c r="E14" s="8"/>
    </row>
    <row r="15" spans="1:6">
      <c r="A15" s="449">
        <v>5.0999999999999996</v>
      </c>
      <c r="B15" s="414" t="s">
        <v>735</v>
      </c>
      <c r="C15" s="471">
        <v>635512.1</v>
      </c>
      <c r="D15" s="94">
        <v>0</v>
      </c>
      <c r="E15" s="7"/>
    </row>
    <row r="16" spans="1:6">
      <c r="A16" s="449">
        <v>5.2</v>
      </c>
      <c r="B16" s="414" t="s">
        <v>569</v>
      </c>
      <c r="C16" s="471">
        <v>3071861712.1599994</v>
      </c>
      <c r="D16" s="93">
        <v>0</v>
      </c>
      <c r="E16" s="7"/>
    </row>
    <row r="17" spans="1:5">
      <c r="A17" s="449">
        <v>5.3</v>
      </c>
      <c r="B17" s="414" t="s">
        <v>736</v>
      </c>
      <c r="C17" s="471">
        <v>0</v>
      </c>
      <c r="D17" s="93">
        <v>0</v>
      </c>
      <c r="E17" s="7"/>
    </row>
    <row r="18" spans="1:5">
      <c r="A18" s="449">
        <v>6</v>
      </c>
      <c r="B18" s="412" t="s">
        <v>737</v>
      </c>
      <c r="C18" s="475">
        <f>SUM(C19:C20)</f>
        <v>17568586090.259991</v>
      </c>
      <c r="D18" s="93"/>
      <c r="E18" s="7"/>
    </row>
    <row r="19" spans="1:5">
      <c r="A19" s="449">
        <v>6.1</v>
      </c>
      <c r="B19" s="414" t="s">
        <v>569</v>
      </c>
      <c r="C19" s="472">
        <v>0</v>
      </c>
      <c r="D19" s="93">
        <v>0</v>
      </c>
      <c r="E19" s="7"/>
    </row>
    <row r="20" spans="1:5">
      <c r="A20" s="449">
        <v>6.2</v>
      </c>
      <c r="B20" s="414" t="s">
        <v>736</v>
      </c>
      <c r="C20" s="472">
        <v>17568586090.259991</v>
      </c>
      <c r="D20" s="93">
        <v>0</v>
      </c>
      <c r="E20" s="7"/>
    </row>
    <row r="21" spans="1:5">
      <c r="A21" s="449">
        <v>7</v>
      </c>
      <c r="B21" s="415" t="s">
        <v>738</v>
      </c>
      <c r="C21" s="472">
        <v>34313660.317879997</v>
      </c>
      <c r="D21" s="93">
        <v>0</v>
      </c>
      <c r="E21" s="7"/>
    </row>
    <row r="22" spans="1:5">
      <c r="A22" s="449">
        <v>8</v>
      </c>
      <c r="B22" s="416" t="s">
        <v>739</v>
      </c>
      <c r="C22" s="472">
        <v>0</v>
      </c>
      <c r="D22" s="93">
        <v>0</v>
      </c>
      <c r="E22" s="7"/>
    </row>
    <row r="23" spans="1:5">
      <c r="A23" s="449">
        <v>9</v>
      </c>
      <c r="B23" s="413" t="s">
        <v>740</v>
      </c>
      <c r="C23" s="475">
        <f>SUM(C24:C25)</f>
        <v>526720018.00999999</v>
      </c>
      <c r="D23" s="701"/>
      <c r="E23" s="7"/>
    </row>
    <row r="24" spans="1:5">
      <c r="A24" s="449">
        <v>9.1</v>
      </c>
      <c r="B24" s="417" t="s">
        <v>741</v>
      </c>
      <c r="C24" s="473">
        <v>506500183.53999996</v>
      </c>
      <c r="D24" s="95">
        <v>0</v>
      </c>
      <c r="E24" s="7"/>
    </row>
    <row r="25" spans="1:5">
      <c r="A25" s="449">
        <v>9.1999999999999993</v>
      </c>
      <c r="B25" s="417" t="s">
        <v>742</v>
      </c>
      <c r="C25" s="473">
        <v>20219834.469999999</v>
      </c>
      <c r="D25" s="702">
        <v>0</v>
      </c>
      <c r="E25" s="6"/>
    </row>
    <row r="26" spans="1:5">
      <c r="A26" s="449">
        <v>10</v>
      </c>
      <c r="B26" s="413" t="s">
        <v>36</v>
      </c>
      <c r="C26" s="476">
        <f>SUM(C27:C28)</f>
        <v>316390681.7403</v>
      </c>
      <c r="D26" s="709" t="s">
        <v>988</v>
      </c>
      <c r="E26" s="7"/>
    </row>
    <row r="27" spans="1:5">
      <c r="A27" s="449">
        <v>10.1</v>
      </c>
      <c r="B27" s="417" t="s">
        <v>743</v>
      </c>
      <c r="C27" s="471">
        <v>27502089.174000002</v>
      </c>
      <c r="D27" s="93">
        <v>0</v>
      </c>
      <c r="E27" s="7"/>
    </row>
    <row r="28" spans="1:5">
      <c r="A28" s="449">
        <v>10.199999999999999</v>
      </c>
      <c r="B28" s="417" t="s">
        <v>744</v>
      </c>
      <c r="C28" s="471">
        <v>288888592.56629997</v>
      </c>
      <c r="D28" s="93">
        <v>0</v>
      </c>
      <c r="E28" s="7"/>
    </row>
    <row r="29" spans="1:5">
      <c r="A29" s="449">
        <v>11</v>
      </c>
      <c r="B29" s="413" t="s">
        <v>745</v>
      </c>
      <c r="C29" s="475">
        <f>SUM(C30:C31)</f>
        <v>10554.780000000028</v>
      </c>
      <c r="D29" s="93"/>
      <c r="E29" s="7"/>
    </row>
    <row r="30" spans="1:5">
      <c r="A30" s="449">
        <v>11.1</v>
      </c>
      <c r="B30" s="417" t="s">
        <v>746</v>
      </c>
      <c r="C30" s="471">
        <v>0</v>
      </c>
      <c r="D30" s="93">
        <v>0</v>
      </c>
      <c r="E30" s="7"/>
    </row>
    <row r="31" spans="1:5">
      <c r="A31" s="449">
        <v>11.2</v>
      </c>
      <c r="B31" s="417" t="s">
        <v>747</v>
      </c>
      <c r="C31" s="471">
        <v>10554.780000000028</v>
      </c>
      <c r="D31" s="93">
        <v>0</v>
      </c>
      <c r="E31" s="7"/>
    </row>
    <row r="32" spans="1:5">
      <c r="A32" s="449">
        <v>13</v>
      </c>
      <c r="B32" s="413" t="s">
        <v>99</v>
      </c>
      <c r="C32" s="471">
        <v>547310779.95000005</v>
      </c>
      <c r="D32" s="93">
        <v>0</v>
      </c>
      <c r="E32" s="7"/>
    </row>
    <row r="33" spans="1:5">
      <c r="A33" s="449">
        <v>13.1</v>
      </c>
      <c r="B33" s="418" t="s">
        <v>748</v>
      </c>
      <c r="C33" s="471">
        <v>279233318.35069996</v>
      </c>
      <c r="D33" s="93">
        <v>0</v>
      </c>
      <c r="E33" s="7"/>
    </row>
    <row r="34" spans="1:5">
      <c r="A34" s="449">
        <v>13.2</v>
      </c>
      <c r="B34" s="418" t="s">
        <v>749</v>
      </c>
      <c r="C34" s="471">
        <v>0</v>
      </c>
      <c r="D34" s="95">
        <v>0</v>
      </c>
      <c r="E34" s="7"/>
    </row>
    <row r="35" spans="1:5">
      <c r="A35" s="449">
        <v>14</v>
      </c>
      <c r="B35" s="419" t="s">
        <v>750</v>
      </c>
      <c r="C35" s="477">
        <f>SUM(C6,C10,C12,C13,C14,C18,C21,C22,C23,C26,C29,C32)</f>
        <v>25978048739.458164</v>
      </c>
      <c r="D35" s="95"/>
      <c r="E35" s="7"/>
    </row>
    <row r="36" spans="1:5">
      <c r="A36" s="449"/>
      <c r="B36" s="420" t="s">
        <v>104</v>
      </c>
      <c r="C36" s="711">
        <v>0</v>
      </c>
      <c r="D36" s="96">
        <v>0</v>
      </c>
      <c r="E36" s="7"/>
    </row>
    <row r="37" spans="1:5">
      <c r="A37" s="449">
        <v>15</v>
      </c>
      <c r="B37" s="421" t="s">
        <v>751</v>
      </c>
      <c r="C37" s="703">
        <v>0</v>
      </c>
      <c r="D37" s="702">
        <v>0</v>
      </c>
      <c r="E37" s="6"/>
    </row>
    <row r="38" spans="1:5">
      <c r="A38" s="449">
        <v>15.1</v>
      </c>
      <c r="B38" s="422" t="s">
        <v>731</v>
      </c>
      <c r="C38" s="703">
        <v>0</v>
      </c>
      <c r="D38" s="93">
        <v>0</v>
      </c>
      <c r="E38" s="7"/>
    </row>
    <row r="39" spans="1:5" ht="20.399999999999999">
      <c r="A39" s="449">
        <v>16</v>
      </c>
      <c r="B39" s="415" t="s">
        <v>752</v>
      </c>
      <c r="C39" s="703">
        <v>110158867.08</v>
      </c>
      <c r="D39" s="93">
        <v>0</v>
      </c>
      <c r="E39" s="7"/>
    </row>
    <row r="40" spans="1:5">
      <c r="A40" s="449">
        <v>17</v>
      </c>
      <c r="B40" s="415" t="s">
        <v>753</v>
      </c>
      <c r="C40" s="475">
        <f>SUM(C41:C44)</f>
        <v>20502762864.749996</v>
      </c>
      <c r="D40" s="93"/>
      <c r="E40" s="7"/>
    </row>
    <row r="41" spans="1:5">
      <c r="A41" s="449">
        <v>17.100000000000001</v>
      </c>
      <c r="B41" s="423" t="s">
        <v>754</v>
      </c>
      <c r="C41" s="471">
        <v>17429453792.059998</v>
      </c>
      <c r="D41" s="93">
        <v>0</v>
      </c>
      <c r="E41" s="7"/>
    </row>
    <row r="42" spans="1:5">
      <c r="A42" s="463">
        <v>17.2</v>
      </c>
      <c r="B42" s="464" t="s">
        <v>100</v>
      </c>
      <c r="C42" s="471">
        <v>2017762373.8199997</v>
      </c>
      <c r="D42" s="95">
        <v>0</v>
      </c>
      <c r="E42" s="7"/>
    </row>
    <row r="43" spans="1:5">
      <c r="A43" s="449">
        <v>17.3</v>
      </c>
      <c r="B43" s="465" t="s">
        <v>755</v>
      </c>
      <c r="C43" s="471">
        <v>591532459.50999999</v>
      </c>
      <c r="D43" s="704">
        <v>0</v>
      </c>
      <c r="E43" s="7"/>
    </row>
    <row r="44" spans="1:5">
      <c r="A44" s="449">
        <v>17.399999999999999</v>
      </c>
      <c r="B44" s="465" t="s">
        <v>756</v>
      </c>
      <c r="C44" s="471">
        <v>464014239.36000001</v>
      </c>
      <c r="D44" s="704">
        <v>0</v>
      </c>
      <c r="E44" s="7"/>
    </row>
    <row r="45" spans="1:5">
      <c r="A45" s="449">
        <v>18</v>
      </c>
      <c r="B45" s="466" t="s">
        <v>757</v>
      </c>
      <c r="C45" s="471">
        <v>19227079.969999999</v>
      </c>
      <c r="D45" s="704">
        <v>0</v>
      </c>
      <c r="E45" s="6"/>
    </row>
    <row r="46" spans="1:5">
      <c r="A46" s="449">
        <v>19</v>
      </c>
      <c r="B46" s="466" t="s">
        <v>758</v>
      </c>
      <c r="C46" s="475">
        <f>SUM(C47:C48)</f>
        <v>120694608.39999999</v>
      </c>
      <c r="D46" s="704"/>
    </row>
    <row r="47" spans="1:5">
      <c r="A47" s="449">
        <v>19.100000000000001</v>
      </c>
      <c r="B47" s="467" t="s">
        <v>759</v>
      </c>
      <c r="C47" s="471">
        <v>6414286.0200000005</v>
      </c>
      <c r="D47" s="704">
        <v>0</v>
      </c>
    </row>
    <row r="48" spans="1:5">
      <c r="A48" s="449">
        <v>19.2</v>
      </c>
      <c r="B48" s="467" t="s">
        <v>760</v>
      </c>
      <c r="C48" s="471">
        <v>114280322.38</v>
      </c>
      <c r="D48" s="704">
        <v>0</v>
      </c>
    </row>
    <row r="49" spans="1:4">
      <c r="A49" s="449">
        <v>20</v>
      </c>
      <c r="B49" s="428" t="s">
        <v>101</v>
      </c>
      <c r="C49" s="471">
        <v>1051427920.4699998</v>
      </c>
      <c r="D49" s="704">
        <v>0</v>
      </c>
    </row>
    <row r="50" spans="1:4">
      <c r="A50" s="449">
        <v>21</v>
      </c>
      <c r="B50" s="429" t="s">
        <v>89</v>
      </c>
      <c r="C50" s="471">
        <v>171281164.79999998</v>
      </c>
      <c r="D50" s="704">
        <v>0</v>
      </c>
    </row>
    <row r="51" spans="1:4">
      <c r="A51" s="449">
        <v>21.1</v>
      </c>
      <c r="B51" s="424" t="s">
        <v>761</v>
      </c>
      <c r="C51" s="471">
        <v>396644181.85000002</v>
      </c>
      <c r="D51" s="704">
        <v>0</v>
      </c>
    </row>
    <row r="52" spans="1:4">
      <c r="A52" s="449">
        <v>22</v>
      </c>
      <c r="B52" s="428" t="s">
        <v>762</v>
      </c>
      <c r="C52" s="475">
        <f>SUM(C37,C39,C40,C45,C46,C49,C50)</f>
        <v>21975552505.470001</v>
      </c>
      <c r="D52" s="704"/>
    </row>
    <row r="53" spans="1:4">
      <c r="A53" s="449"/>
      <c r="B53" s="430" t="s">
        <v>763</v>
      </c>
      <c r="C53" s="705">
        <v>0</v>
      </c>
      <c r="D53" s="704">
        <v>0</v>
      </c>
    </row>
    <row r="54" spans="1:4">
      <c r="A54" s="449">
        <v>23</v>
      </c>
      <c r="B54" s="428" t="s">
        <v>105</v>
      </c>
      <c r="C54" s="475">
        <v>21015907.690000001</v>
      </c>
      <c r="D54" s="709" t="s">
        <v>989</v>
      </c>
    </row>
    <row r="55" spans="1:4">
      <c r="A55" s="449">
        <v>24</v>
      </c>
      <c r="B55" s="428" t="s">
        <v>764</v>
      </c>
      <c r="C55" s="706">
        <v>0</v>
      </c>
      <c r="D55" s="710">
        <v>0</v>
      </c>
    </row>
    <row r="56" spans="1:4">
      <c r="A56" s="449">
        <v>25</v>
      </c>
      <c r="B56" s="431" t="s">
        <v>102</v>
      </c>
      <c r="C56" s="475">
        <v>521190199.20999998</v>
      </c>
      <c r="D56" s="709" t="s">
        <v>990</v>
      </c>
    </row>
    <row r="57" spans="1:4">
      <c r="A57" s="449">
        <v>26</v>
      </c>
      <c r="B57" s="466" t="s">
        <v>765</v>
      </c>
      <c r="C57" s="706">
        <v>-100</v>
      </c>
      <c r="D57" s="710">
        <v>0</v>
      </c>
    </row>
    <row r="58" spans="1:4">
      <c r="A58" s="449">
        <v>27</v>
      </c>
      <c r="B58" s="466" t="s">
        <v>766</v>
      </c>
      <c r="C58" s="475">
        <f>SUM(C59:C60)</f>
        <v>-64480041.32</v>
      </c>
      <c r="D58" s="709" t="s">
        <v>991</v>
      </c>
    </row>
    <row r="59" spans="1:4">
      <c r="A59" s="449">
        <v>27.1</v>
      </c>
      <c r="B59" s="468" t="s">
        <v>767</v>
      </c>
      <c r="C59" s="471">
        <v>0</v>
      </c>
      <c r="D59" s="710">
        <v>0</v>
      </c>
    </row>
    <row r="60" spans="1:4">
      <c r="A60" s="449">
        <v>27.2</v>
      </c>
      <c r="B60" s="465" t="s">
        <v>768</v>
      </c>
      <c r="C60" s="471">
        <v>-64480041.32</v>
      </c>
      <c r="D60" s="710">
        <v>0</v>
      </c>
    </row>
    <row r="61" spans="1:4">
      <c r="A61" s="449">
        <v>28</v>
      </c>
      <c r="B61" s="429" t="s">
        <v>769</v>
      </c>
      <c r="C61" s="707">
        <v>0</v>
      </c>
      <c r="D61" s="710">
        <v>0</v>
      </c>
    </row>
    <row r="62" spans="1:4">
      <c r="A62" s="449">
        <v>29</v>
      </c>
      <c r="B62" s="466" t="s">
        <v>770</v>
      </c>
      <c r="C62" s="475">
        <f>SUM(C63:C65)</f>
        <v>13421493.286800001</v>
      </c>
      <c r="D62" s="709" t="s">
        <v>992</v>
      </c>
    </row>
    <row r="63" spans="1:4">
      <c r="A63" s="449">
        <v>29.1</v>
      </c>
      <c r="B63" s="469" t="s">
        <v>771</v>
      </c>
      <c r="C63" s="707">
        <v>0</v>
      </c>
      <c r="D63" s="710">
        <v>0</v>
      </c>
    </row>
    <row r="64" spans="1:4" ht="24" customHeight="1">
      <c r="A64" s="449">
        <v>29.2</v>
      </c>
      <c r="B64" s="468" t="s">
        <v>772</v>
      </c>
      <c r="C64" s="707">
        <v>0</v>
      </c>
      <c r="D64" s="710">
        <v>0</v>
      </c>
    </row>
    <row r="65" spans="1:4" ht="22.05" customHeight="1">
      <c r="A65" s="449">
        <v>29.3</v>
      </c>
      <c r="B65" s="470" t="s">
        <v>773</v>
      </c>
      <c r="C65" s="471">
        <v>13421493.286800001</v>
      </c>
      <c r="D65" s="710">
        <v>0</v>
      </c>
    </row>
    <row r="66" spans="1:4">
      <c r="A66" s="449">
        <v>30</v>
      </c>
      <c r="B66" s="434" t="s">
        <v>103</v>
      </c>
      <c r="C66" s="471">
        <v>3511348776.5876999</v>
      </c>
      <c r="D66" s="709" t="s">
        <v>993</v>
      </c>
    </row>
    <row r="67" spans="1:4">
      <c r="A67" s="449">
        <v>31</v>
      </c>
      <c r="B67" s="433" t="s">
        <v>774</v>
      </c>
      <c r="C67" s="475">
        <f>SUM(C54,C55,C56,C57,C58,C61,C62,C66)</f>
        <v>4002496235.4544997</v>
      </c>
      <c r="D67" s="710">
        <v>0</v>
      </c>
    </row>
    <row r="68" spans="1:4">
      <c r="A68" s="449">
        <v>32</v>
      </c>
      <c r="B68" s="434" t="s">
        <v>775</v>
      </c>
      <c r="C68" s="475">
        <f>SUM(C52,C67)</f>
        <v>25978048740.9245</v>
      </c>
      <c r="D68" s="710">
        <v>0</v>
      </c>
    </row>
    <row r="69" spans="1:4">
      <c r="C69" s="70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5" zoomScaleNormal="85" workbookViewId="0">
      <pane xSplit="2" ySplit="7" topLeftCell="C8" activePane="bottomRight" state="frozen"/>
      <selection pane="topRight" activeCell="C1" sqref="C1"/>
      <selection pane="bottomLeft" activeCell="A8" sqref="A8"/>
      <selection pane="bottomRight" activeCell="C8" sqref="C8"/>
    </sheetView>
  </sheetViews>
  <sheetFormatPr defaultColWidth="9.21875" defaultRowHeight="13.8"/>
  <cols>
    <col min="1" max="1" width="10.5546875" style="2" bestFit="1" customWidth="1"/>
    <col min="2" max="2" width="97" style="2" bestFit="1" customWidth="1"/>
    <col min="3" max="3" width="15" style="2" bestFit="1" customWidth="1"/>
    <col min="4" max="4" width="13.33203125" style="2" bestFit="1" customWidth="1"/>
    <col min="5" max="5" width="13.6640625" style="2" bestFit="1" customWidth="1"/>
    <col min="6" max="6" width="13.33203125" style="2" bestFit="1" customWidth="1"/>
    <col min="7" max="7" width="15" style="2" bestFit="1" customWidth="1"/>
    <col min="8" max="8" width="13.33203125" style="2" bestFit="1" customWidth="1"/>
    <col min="9" max="9" width="12.77734375" style="2" bestFit="1" customWidth="1"/>
    <col min="10" max="10" width="13.6640625" style="2" bestFit="1" customWidth="1"/>
    <col min="11" max="11" width="15" style="2" bestFit="1" customWidth="1"/>
    <col min="12" max="12" width="13.6640625" style="2" bestFit="1" customWidth="1"/>
    <col min="13" max="13" width="16.109375" style="2" bestFit="1" customWidth="1"/>
    <col min="14" max="14" width="15" style="2" bestFit="1" customWidth="1"/>
    <col min="15" max="15" width="11.6640625" style="2" bestFit="1" customWidth="1"/>
    <col min="16" max="16" width="13.33203125" style="2" bestFit="1" customWidth="1"/>
    <col min="17" max="17" width="12.77734375" style="2" bestFit="1" customWidth="1"/>
    <col min="18" max="18" width="13.33203125" style="2" bestFit="1" customWidth="1"/>
    <col min="19" max="19" width="31.6640625" style="2" bestFit="1" customWidth="1"/>
    <col min="20" max="16384" width="9.21875" style="12"/>
  </cols>
  <sheetData>
    <row r="1" spans="1:19">
      <c r="A1" s="2" t="s">
        <v>108</v>
      </c>
      <c r="B1" s="220" t="str">
        <f>Info!C2</f>
        <v>სს თიბისი ბანკი</v>
      </c>
    </row>
    <row r="2" spans="1:19">
      <c r="A2" s="2" t="s">
        <v>109</v>
      </c>
      <c r="B2" s="338">
        <f>'1. key ratios'!B2</f>
        <v>45016</v>
      </c>
    </row>
    <row r="4" spans="1:19" ht="28.2" thickBot="1">
      <c r="A4" s="38" t="s">
        <v>259</v>
      </c>
      <c r="B4" s="194" t="s">
        <v>294</v>
      </c>
    </row>
    <row r="5" spans="1:19">
      <c r="A5" s="84"/>
      <c r="B5" s="86"/>
      <c r="C5" s="78" t="s">
        <v>0</v>
      </c>
      <c r="D5" s="78" t="s">
        <v>1</v>
      </c>
      <c r="E5" s="78" t="s">
        <v>2</v>
      </c>
      <c r="F5" s="78" t="s">
        <v>3</v>
      </c>
      <c r="G5" s="78" t="s">
        <v>4</v>
      </c>
      <c r="H5" s="78" t="s">
        <v>5</v>
      </c>
      <c r="I5" s="78" t="s">
        <v>145</v>
      </c>
      <c r="J5" s="78" t="s">
        <v>146</v>
      </c>
      <c r="K5" s="78" t="s">
        <v>147</v>
      </c>
      <c r="L5" s="78" t="s">
        <v>148</v>
      </c>
      <c r="M5" s="78" t="s">
        <v>149</v>
      </c>
      <c r="N5" s="78" t="s">
        <v>150</v>
      </c>
      <c r="O5" s="78" t="s">
        <v>281</v>
      </c>
      <c r="P5" s="78" t="s">
        <v>282</v>
      </c>
      <c r="Q5" s="78" t="s">
        <v>283</v>
      </c>
      <c r="R5" s="189" t="s">
        <v>284</v>
      </c>
      <c r="S5" s="79" t="s">
        <v>285</v>
      </c>
    </row>
    <row r="6" spans="1:19" ht="46.5" customHeight="1">
      <c r="A6" s="100"/>
      <c r="B6" s="801" t="s">
        <v>286</v>
      </c>
      <c r="C6" s="799">
        <v>0</v>
      </c>
      <c r="D6" s="800"/>
      <c r="E6" s="799">
        <v>0.2</v>
      </c>
      <c r="F6" s="800"/>
      <c r="G6" s="799">
        <v>0.35</v>
      </c>
      <c r="H6" s="800"/>
      <c r="I6" s="799">
        <v>0.5</v>
      </c>
      <c r="J6" s="800"/>
      <c r="K6" s="799">
        <v>0.75</v>
      </c>
      <c r="L6" s="800"/>
      <c r="M6" s="799">
        <v>1</v>
      </c>
      <c r="N6" s="800"/>
      <c r="O6" s="799">
        <v>1.5</v>
      </c>
      <c r="P6" s="800"/>
      <c r="Q6" s="799">
        <v>2.5</v>
      </c>
      <c r="R6" s="800"/>
      <c r="S6" s="797" t="s">
        <v>156</v>
      </c>
    </row>
    <row r="7" spans="1:19">
      <c r="A7" s="100"/>
      <c r="B7" s="802"/>
      <c r="C7" s="193" t="s">
        <v>279</v>
      </c>
      <c r="D7" s="193" t="s">
        <v>280</v>
      </c>
      <c r="E7" s="193" t="s">
        <v>279</v>
      </c>
      <c r="F7" s="193" t="s">
        <v>280</v>
      </c>
      <c r="G7" s="193" t="s">
        <v>279</v>
      </c>
      <c r="H7" s="193" t="s">
        <v>280</v>
      </c>
      <c r="I7" s="193" t="s">
        <v>279</v>
      </c>
      <c r="J7" s="193" t="s">
        <v>280</v>
      </c>
      <c r="K7" s="193" t="s">
        <v>279</v>
      </c>
      <c r="L7" s="193" t="s">
        <v>280</v>
      </c>
      <c r="M7" s="193" t="s">
        <v>279</v>
      </c>
      <c r="N7" s="193" t="s">
        <v>280</v>
      </c>
      <c r="O7" s="193" t="s">
        <v>279</v>
      </c>
      <c r="P7" s="193" t="s">
        <v>280</v>
      </c>
      <c r="Q7" s="193" t="s">
        <v>279</v>
      </c>
      <c r="R7" s="193" t="s">
        <v>280</v>
      </c>
      <c r="S7" s="798"/>
    </row>
    <row r="8" spans="1:19" s="103" customFormat="1">
      <c r="A8" s="82">
        <v>1</v>
      </c>
      <c r="B8" s="121" t="s">
        <v>134</v>
      </c>
      <c r="C8" s="712">
        <v>1746204356.0699999</v>
      </c>
      <c r="D8" s="712">
        <v>0</v>
      </c>
      <c r="E8" s="712">
        <v>32959950.186055999</v>
      </c>
      <c r="F8" s="712">
        <v>0</v>
      </c>
      <c r="G8" s="712">
        <v>0</v>
      </c>
      <c r="H8" s="712">
        <v>0</v>
      </c>
      <c r="I8" s="712">
        <v>0</v>
      </c>
      <c r="J8" s="712">
        <v>0</v>
      </c>
      <c r="K8" s="712">
        <v>0</v>
      </c>
      <c r="L8" s="712">
        <v>0</v>
      </c>
      <c r="M8" s="712">
        <v>1858304897.4922841</v>
      </c>
      <c r="N8" s="712">
        <v>0</v>
      </c>
      <c r="O8" s="712">
        <v>0</v>
      </c>
      <c r="P8" s="712">
        <v>0</v>
      </c>
      <c r="Q8" s="712">
        <v>0</v>
      </c>
      <c r="R8" s="712">
        <v>0</v>
      </c>
      <c r="S8" s="713">
        <f>$C$6*SUM(C8:D8)+$E$6*SUM(E8:F8)+$G$6*SUM(G8:H8)+$I$6*SUM(I8:J8)+$K$6*SUM(K8:L8)+$M$6*SUM(M8:N8)+$O$6*SUM(O8:P8)+$Q$6*SUM(Q8:R8)</f>
        <v>1864896887.5294952</v>
      </c>
    </row>
    <row r="9" spans="1:19" s="103" customFormat="1">
      <c r="A9" s="82">
        <v>2</v>
      </c>
      <c r="B9" s="121" t="s">
        <v>135</v>
      </c>
      <c r="C9" s="712">
        <v>0</v>
      </c>
      <c r="D9" s="712">
        <v>0</v>
      </c>
      <c r="E9" s="712">
        <v>0</v>
      </c>
      <c r="F9" s="712">
        <v>0</v>
      </c>
      <c r="G9" s="712">
        <v>0</v>
      </c>
      <c r="H9" s="712">
        <v>0</v>
      </c>
      <c r="I9" s="712">
        <v>0</v>
      </c>
      <c r="J9" s="712">
        <v>0</v>
      </c>
      <c r="K9" s="712">
        <v>0</v>
      </c>
      <c r="L9" s="712">
        <v>0</v>
      </c>
      <c r="M9" s="712">
        <v>0</v>
      </c>
      <c r="N9" s="712">
        <v>0</v>
      </c>
      <c r="O9" s="712">
        <v>0</v>
      </c>
      <c r="P9" s="712">
        <v>0</v>
      </c>
      <c r="Q9" s="712">
        <v>0</v>
      </c>
      <c r="R9" s="712">
        <v>0</v>
      </c>
      <c r="S9" s="713">
        <f t="shared" ref="S9:S21" si="0">$C$6*SUM(C9:D9)+$E$6*SUM(E9:F9)+$G$6*SUM(G9:H9)+$I$6*SUM(I9:J9)+$K$6*SUM(K9:L9)+$M$6*SUM(M9:N9)+$O$6*SUM(O9:P9)+$Q$6*SUM(Q9:R9)</f>
        <v>0</v>
      </c>
    </row>
    <row r="10" spans="1:19" s="103" customFormat="1">
      <c r="A10" s="82">
        <v>3</v>
      </c>
      <c r="B10" s="121" t="s">
        <v>136</v>
      </c>
      <c r="C10" s="712">
        <v>407983793.39999998</v>
      </c>
      <c r="D10" s="712">
        <v>0</v>
      </c>
      <c r="E10" s="712">
        <v>0</v>
      </c>
      <c r="F10" s="712">
        <v>0</v>
      </c>
      <c r="G10" s="712">
        <v>0</v>
      </c>
      <c r="H10" s="712">
        <v>0</v>
      </c>
      <c r="I10" s="712">
        <v>0</v>
      </c>
      <c r="J10" s="712">
        <v>0</v>
      </c>
      <c r="K10" s="712">
        <v>0</v>
      </c>
      <c r="L10" s="712">
        <v>0</v>
      </c>
      <c r="M10" s="712">
        <v>0</v>
      </c>
      <c r="N10" s="712">
        <v>0</v>
      </c>
      <c r="O10" s="712">
        <v>0</v>
      </c>
      <c r="P10" s="712">
        <v>0</v>
      </c>
      <c r="Q10" s="712">
        <v>0</v>
      </c>
      <c r="R10" s="712">
        <v>0</v>
      </c>
      <c r="S10" s="713">
        <f t="shared" si="0"/>
        <v>0</v>
      </c>
    </row>
    <row r="11" spans="1:19" s="103" customFormat="1">
      <c r="A11" s="82">
        <v>4</v>
      </c>
      <c r="B11" s="121" t="s">
        <v>137</v>
      </c>
      <c r="C11" s="712">
        <v>718418924.79119301</v>
      </c>
      <c r="D11" s="712">
        <v>0</v>
      </c>
      <c r="E11" s="712">
        <v>0</v>
      </c>
      <c r="F11" s="712">
        <v>0</v>
      </c>
      <c r="G11" s="712">
        <v>0</v>
      </c>
      <c r="H11" s="712">
        <v>0</v>
      </c>
      <c r="I11" s="712">
        <v>0</v>
      </c>
      <c r="J11" s="712">
        <v>0</v>
      </c>
      <c r="K11" s="712">
        <v>0</v>
      </c>
      <c r="L11" s="712">
        <v>0</v>
      </c>
      <c r="M11" s="712">
        <v>0</v>
      </c>
      <c r="N11" s="712">
        <v>0</v>
      </c>
      <c r="O11" s="712">
        <v>0</v>
      </c>
      <c r="P11" s="712">
        <v>0</v>
      </c>
      <c r="Q11" s="712">
        <v>0</v>
      </c>
      <c r="R11" s="712">
        <v>0</v>
      </c>
      <c r="S11" s="713">
        <f t="shared" si="0"/>
        <v>0</v>
      </c>
    </row>
    <row r="12" spans="1:19" s="103" customFormat="1">
      <c r="A12" s="82">
        <v>5</v>
      </c>
      <c r="B12" s="121" t="s">
        <v>948</v>
      </c>
      <c r="C12" s="712">
        <v>0</v>
      </c>
      <c r="D12" s="712">
        <v>0</v>
      </c>
      <c r="E12" s="712">
        <v>0</v>
      </c>
      <c r="F12" s="712">
        <v>0</v>
      </c>
      <c r="G12" s="712">
        <v>0</v>
      </c>
      <c r="H12" s="712">
        <v>0</v>
      </c>
      <c r="I12" s="712">
        <v>0</v>
      </c>
      <c r="J12" s="712">
        <v>0</v>
      </c>
      <c r="K12" s="712">
        <v>0</v>
      </c>
      <c r="L12" s="712">
        <v>0</v>
      </c>
      <c r="M12" s="712">
        <v>0</v>
      </c>
      <c r="N12" s="712">
        <v>0</v>
      </c>
      <c r="O12" s="712">
        <v>0</v>
      </c>
      <c r="P12" s="712">
        <v>0</v>
      </c>
      <c r="Q12" s="712">
        <v>0</v>
      </c>
      <c r="R12" s="712">
        <v>0</v>
      </c>
      <c r="S12" s="713">
        <f t="shared" si="0"/>
        <v>0</v>
      </c>
    </row>
    <row r="13" spans="1:19" s="103" customFormat="1">
      <c r="A13" s="82">
        <v>6</v>
      </c>
      <c r="B13" s="121" t="s">
        <v>138</v>
      </c>
      <c r="C13" s="712">
        <v>0</v>
      </c>
      <c r="D13" s="712">
        <v>0</v>
      </c>
      <c r="E13" s="712">
        <v>891901542.69973552</v>
      </c>
      <c r="F13" s="712">
        <v>37920949.594999999</v>
      </c>
      <c r="G13" s="712">
        <v>0</v>
      </c>
      <c r="H13" s="712">
        <v>0</v>
      </c>
      <c r="I13" s="712">
        <v>18983884.725205</v>
      </c>
      <c r="J13" s="712">
        <v>213910077.81999999</v>
      </c>
      <c r="K13" s="712">
        <v>0</v>
      </c>
      <c r="L13" s="712">
        <v>0</v>
      </c>
      <c r="M13" s="712">
        <v>9093414.1113680005</v>
      </c>
      <c r="N13" s="712">
        <v>56694677.454999998</v>
      </c>
      <c r="O13" s="712">
        <v>0</v>
      </c>
      <c r="P13" s="712">
        <v>0</v>
      </c>
      <c r="Q13" s="712">
        <v>0</v>
      </c>
      <c r="R13" s="712">
        <v>0</v>
      </c>
      <c r="S13" s="713">
        <f t="shared" si="0"/>
        <v>368199571.2979176</v>
      </c>
    </row>
    <row r="14" spans="1:19" s="103" customFormat="1">
      <c r="A14" s="82">
        <v>7</v>
      </c>
      <c r="B14" s="121" t="s">
        <v>71</v>
      </c>
      <c r="C14" s="712">
        <v>0</v>
      </c>
      <c r="D14" s="712">
        <v>0</v>
      </c>
      <c r="E14" s="712">
        <v>0</v>
      </c>
      <c r="F14" s="712">
        <v>0</v>
      </c>
      <c r="G14" s="712">
        <v>0</v>
      </c>
      <c r="H14" s="712">
        <v>0</v>
      </c>
      <c r="I14" s="712">
        <v>0</v>
      </c>
      <c r="J14" s="712">
        <v>0</v>
      </c>
      <c r="K14" s="712">
        <v>0</v>
      </c>
      <c r="L14" s="712">
        <v>0</v>
      </c>
      <c r="M14" s="712">
        <v>6259967596.2710247</v>
      </c>
      <c r="N14" s="712">
        <v>974683570.477</v>
      </c>
      <c r="O14" s="712">
        <v>0</v>
      </c>
      <c r="P14" s="712">
        <v>0</v>
      </c>
      <c r="Q14" s="712">
        <v>0</v>
      </c>
      <c r="R14" s="712">
        <v>0</v>
      </c>
      <c r="S14" s="713">
        <f t="shared" si="0"/>
        <v>7234651166.7480249</v>
      </c>
    </row>
    <row r="15" spans="1:19" s="103" customFormat="1">
      <c r="A15" s="82">
        <v>8</v>
      </c>
      <c r="B15" s="121" t="s">
        <v>72</v>
      </c>
      <c r="C15" s="712">
        <v>0</v>
      </c>
      <c r="D15" s="712">
        <v>0</v>
      </c>
      <c r="E15" s="712">
        <v>0</v>
      </c>
      <c r="F15" s="712">
        <v>0</v>
      </c>
      <c r="G15" s="712">
        <v>0</v>
      </c>
      <c r="H15" s="712">
        <v>0</v>
      </c>
      <c r="I15" s="712">
        <v>0</v>
      </c>
      <c r="J15" s="712">
        <v>0</v>
      </c>
      <c r="K15" s="712">
        <v>5487714592.1100025</v>
      </c>
      <c r="L15" s="712">
        <v>103124056.57020999</v>
      </c>
      <c r="M15" s="712">
        <v>0</v>
      </c>
      <c r="N15" s="712">
        <v>0</v>
      </c>
      <c r="O15" s="712">
        <v>0</v>
      </c>
      <c r="P15" s="712">
        <v>0</v>
      </c>
      <c r="Q15" s="712">
        <v>0</v>
      </c>
      <c r="R15" s="712">
        <v>0</v>
      </c>
      <c r="S15" s="713">
        <f t="shared" si="0"/>
        <v>4193128986.5101595</v>
      </c>
    </row>
    <row r="16" spans="1:19" s="103" customFormat="1">
      <c r="A16" s="82">
        <v>9</v>
      </c>
      <c r="B16" s="121" t="s">
        <v>949</v>
      </c>
      <c r="C16" s="712">
        <v>0</v>
      </c>
      <c r="D16" s="712">
        <v>0</v>
      </c>
      <c r="E16" s="712">
        <v>0</v>
      </c>
      <c r="F16" s="712">
        <v>0</v>
      </c>
      <c r="G16" s="712">
        <v>3510851590.6799994</v>
      </c>
      <c r="H16" s="712">
        <v>13645162.25244</v>
      </c>
      <c r="I16" s="712">
        <v>0</v>
      </c>
      <c r="J16" s="712">
        <v>0</v>
      </c>
      <c r="K16" s="712">
        <v>0</v>
      </c>
      <c r="L16" s="712">
        <v>0</v>
      </c>
      <c r="M16" s="712">
        <v>0</v>
      </c>
      <c r="N16" s="712">
        <v>0</v>
      </c>
      <c r="O16" s="712">
        <v>0</v>
      </c>
      <c r="P16" s="712">
        <v>0</v>
      </c>
      <c r="Q16" s="712">
        <v>0</v>
      </c>
      <c r="R16" s="712">
        <v>0</v>
      </c>
      <c r="S16" s="713">
        <f t="shared" si="0"/>
        <v>1233573863.5263536</v>
      </c>
    </row>
    <row r="17" spans="1:19" s="103" customFormat="1">
      <c r="A17" s="82">
        <v>10</v>
      </c>
      <c r="B17" s="121" t="s">
        <v>67</v>
      </c>
      <c r="C17" s="712">
        <v>0</v>
      </c>
      <c r="D17" s="712">
        <v>0</v>
      </c>
      <c r="E17" s="712">
        <v>0</v>
      </c>
      <c r="F17" s="712">
        <v>0</v>
      </c>
      <c r="G17" s="712">
        <v>0</v>
      </c>
      <c r="H17" s="712">
        <v>0</v>
      </c>
      <c r="I17" s="712">
        <v>25746327.32</v>
      </c>
      <c r="J17" s="712">
        <v>0</v>
      </c>
      <c r="K17" s="712">
        <v>0</v>
      </c>
      <c r="L17" s="712">
        <v>0</v>
      </c>
      <c r="M17" s="712">
        <v>104241831.30000001</v>
      </c>
      <c r="N17" s="712">
        <v>995350.26</v>
      </c>
      <c r="O17" s="712">
        <v>4249837.0599999996</v>
      </c>
      <c r="P17" s="712">
        <v>142409.071</v>
      </c>
      <c r="Q17" s="712">
        <v>0</v>
      </c>
      <c r="R17" s="712">
        <v>0</v>
      </c>
      <c r="S17" s="713">
        <f t="shared" si="0"/>
        <v>124698714.41650002</v>
      </c>
    </row>
    <row r="18" spans="1:19" s="103" customFormat="1">
      <c r="A18" s="82">
        <v>11</v>
      </c>
      <c r="B18" s="121" t="s">
        <v>68</v>
      </c>
      <c r="C18" s="712">
        <v>0</v>
      </c>
      <c r="D18" s="712">
        <v>0</v>
      </c>
      <c r="E18" s="712">
        <v>0</v>
      </c>
      <c r="F18" s="712">
        <v>0</v>
      </c>
      <c r="G18" s="712">
        <v>0</v>
      </c>
      <c r="H18" s="712">
        <v>0</v>
      </c>
      <c r="I18" s="712">
        <v>0</v>
      </c>
      <c r="J18" s="712">
        <v>0</v>
      </c>
      <c r="K18" s="712">
        <v>0</v>
      </c>
      <c r="L18" s="712">
        <v>0</v>
      </c>
      <c r="M18" s="712">
        <v>256620385.60999995</v>
      </c>
      <c r="N18" s="712">
        <v>0</v>
      </c>
      <c r="O18" s="712">
        <v>0</v>
      </c>
      <c r="P18" s="712">
        <v>0</v>
      </c>
      <c r="Q18" s="712">
        <v>18555146.533</v>
      </c>
      <c r="R18" s="712">
        <v>0</v>
      </c>
      <c r="S18" s="713">
        <f t="shared" si="0"/>
        <v>303008251.94249994</v>
      </c>
    </row>
    <row r="19" spans="1:19" s="103" customFormat="1">
      <c r="A19" s="82">
        <v>12</v>
      </c>
      <c r="B19" s="121" t="s">
        <v>69</v>
      </c>
      <c r="C19" s="712">
        <v>0</v>
      </c>
      <c r="D19" s="712">
        <v>0</v>
      </c>
      <c r="E19" s="712">
        <v>0</v>
      </c>
      <c r="F19" s="712">
        <v>0</v>
      </c>
      <c r="G19" s="712">
        <v>0</v>
      </c>
      <c r="H19" s="712">
        <v>0</v>
      </c>
      <c r="I19" s="712">
        <v>0</v>
      </c>
      <c r="J19" s="712">
        <v>0</v>
      </c>
      <c r="K19" s="712">
        <v>0</v>
      </c>
      <c r="L19" s="712">
        <v>0</v>
      </c>
      <c r="M19" s="712">
        <v>0</v>
      </c>
      <c r="N19" s="712">
        <v>0</v>
      </c>
      <c r="O19" s="712">
        <v>0</v>
      </c>
      <c r="P19" s="712">
        <v>0</v>
      </c>
      <c r="Q19" s="712">
        <v>0</v>
      </c>
      <c r="R19" s="712">
        <v>0</v>
      </c>
      <c r="S19" s="713">
        <f t="shared" si="0"/>
        <v>0</v>
      </c>
    </row>
    <row r="20" spans="1:19" s="103" customFormat="1">
      <c r="A20" s="82">
        <v>13</v>
      </c>
      <c r="B20" s="121" t="s">
        <v>70</v>
      </c>
      <c r="C20" s="712">
        <v>0</v>
      </c>
      <c r="D20" s="712">
        <v>0</v>
      </c>
      <c r="E20" s="712">
        <v>0</v>
      </c>
      <c r="F20" s="712">
        <v>0</v>
      </c>
      <c r="G20" s="712">
        <v>0</v>
      </c>
      <c r="H20" s="712">
        <v>0</v>
      </c>
      <c r="I20" s="712">
        <v>0</v>
      </c>
      <c r="J20" s="712">
        <v>0</v>
      </c>
      <c r="K20" s="712">
        <v>0</v>
      </c>
      <c r="L20" s="712">
        <v>0</v>
      </c>
      <c r="M20" s="712">
        <v>0</v>
      </c>
      <c r="N20" s="712">
        <v>0</v>
      </c>
      <c r="O20" s="712">
        <v>0</v>
      </c>
      <c r="P20" s="712">
        <v>0</v>
      </c>
      <c r="Q20" s="712">
        <v>0</v>
      </c>
      <c r="R20" s="712">
        <v>0</v>
      </c>
      <c r="S20" s="713">
        <f t="shared" si="0"/>
        <v>0</v>
      </c>
    </row>
    <row r="21" spans="1:19" s="103" customFormat="1">
      <c r="A21" s="82">
        <v>14</v>
      </c>
      <c r="B21" s="121" t="s">
        <v>154</v>
      </c>
      <c r="C21" s="712">
        <v>988985400.49339998</v>
      </c>
      <c r="D21" s="712">
        <v>0</v>
      </c>
      <c r="E21" s="712">
        <v>0</v>
      </c>
      <c r="F21" s="712">
        <v>0</v>
      </c>
      <c r="G21" s="712">
        <v>0</v>
      </c>
      <c r="H21" s="712">
        <v>0</v>
      </c>
      <c r="I21" s="712">
        <v>0</v>
      </c>
      <c r="J21" s="712">
        <v>0</v>
      </c>
      <c r="K21" s="712">
        <v>0</v>
      </c>
      <c r="L21" s="712">
        <v>0</v>
      </c>
      <c r="M21" s="712">
        <v>3286561101.4665761</v>
      </c>
      <c r="N21" s="712">
        <v>50972956.101350002</v>
      </c>
      <c r="O21" s="712">
        <v>0</v>
      </c>
      <c r="P21" s="712">
        <v>0</v>
      </c>
      <c r="Q21" s="712">
        <v>29108544.867899999</v>
      </c>
      <c r="R21" s="712">
        <v>0</v>
      </c>
      <c r="S21" s="713">
        <f t="shared" si="0"/>
        <v>3410305419.7376761</v>
      </c>
    </row>
    <row r="22" spans="1:19" ht="14.4" thickBot="1">
      <c r="A22" s="65"/>
      <c r="B22" s="105" t="s">
        <v>66</v>
      </c>
      <c r="C22" s="714">
        <f>SUM(C8:C21)</f>
        <v>3861592474.7545929</v>
      </c>
      <c r="D22" s="714">
        <f t="shared" ref="D22:S22" si="1">SUM(D8:D21)</f>
        <v>0</v>
      </c>
      <c r="E22" s="714">
        <f t="shared" si="1"/>
        <v>924861492.88579154</v>
      </c>
      <c r="F22" s="714">
        <f t="shared" si="1"/>
        <v>37920949.594999999</v>
      </c>
      <c r="G22" s="714">
        <f t="shared" si="1"/>
        <v>3510851590.6799994</v>
      </c>
      <c r="H22" s="714">
        <f t="shared" si="1"/>
        <v>13645162.25244</v>
      </c>
      <c r="I22" s="714">
        <f t="shared" si="1"/>
        <v>44730212.045204997</v>
      </c>
      <c r="J22" s="714">
        <f t="shared" si="1"/>
        <v>213910077.81999999</v>
      </c>
      <c r="K22" s="714">
        <f t="shared" si="1"/>
        <v>5487714592.1100025</v>
      </c>
      <c r="L22" s="714">
        <f t="shared" si="1"/>
        <v>103124056.57020999</v>
      </c>
      <c r="M22" s="714">
        <f t="shared" si="1"/>
        <v>11774789226.251253</v>
      </c>
      <c r="N22" s="714">
        <f t="shared" si="1"/>
        <v>1083346554.29335</v>
      </c>
      <c r="O22" s="714">
        <f t="shared" si="1"/>
        <v>4249837.0599999996</v>
      </c>
      <c r="P22" s="714">
        <f t="shared" si="1"/>
        <v>142409.071</v>
      </c>
      <c r="Q22" s="714">
        <f t="shared" si="1"/>
        <v>47663691.400899999</v>
      </c>
      <c r="R22" s="714">
        <f t="shared" si="1"/>
        <v>0</v>
      </c>
      <c r="S22" s="715">
        <f t="shared" si="1"/>
        <v>18732462861.708626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C7" activePane="bottomRight" state="frozen"/>
      <selection pane="topRight" activeCell="C1" sqref="C1"/>
      <selection pane="bottomLeft" activeCell="A6" sqref="A6"/>
      <selection pane="bottomRight" activeCell="C7" sqref="C7"/>
    </sheetView>
  </sheetViews>
  <sheetFormatPr defaultColWidth="9.21875" defaultRowHeight="13.8"/>
  <cols>
    <col min="1" max="1" width="10.5546875" style="2" bestFit="1" customWidth="1"/>
    <col min="2" max="2" width="97" style="2" bestFit="1" customWidth="1"/>
    <col min="3" max="3" width="19" style="2" customWidth="1"/>
    <col min="4" max="4" width="19.5546875" style="2" customWidth="1"/>
    <col min="5" max="5" width="31.21875" style="2" customWidth="1"/>
    <col min="6" max="6" width="29.21875" style="2" customWidth="1"/>
    <col min="7" max="7" width="28.5546875" style="2" customWidth="1"/>
    <col min="8" max="8" width="26.44140625" style="2" customWidth="1"/>
    <col min="9" max="9" width="23.77734375" style="2" customWidth="1"/>
    <col min="10" max="10" width="21.5546875" style="2" customWidth="1"/>
    <col min="11" max="11" width="15.77734375" style="2" customWidth="1"/>
    <col min="12" max="12" width="13.21875" style="2" customWidth="1"/>
    <col min="13" max="13" width="20.77734375" style="2" customWidth="1"/>
    <col min="14" max="14" width="19.21875" style="2" customWidth="1"/>
    <col min="15" max="15" width="18.44140625" style="2" customWidth="1"/>
    <col min="16" max="16" width="19" style="2" customWidth="1"/>
    <col min="17" max="17" width="20.21875" style="2" customWidth="1"/>
    <col min="18" max="18" width="18" style="2" customWidth="1"/>
    <col min="19" max="19" width="36" style="2" customWidth="1"/>
    <col min="20" max="20" width="19.44140625" style="2" customWidth="1"/>
    <col min="21" max="21" width="19.21875" style="2" customWidth="1"/>
    <col min="22" max="22" width="20" style="2" customWidth="1"/>
    <col min="23" max="16384" width="9.21875" style="12"/>
  </cols>
  <sheetData>
    <row r="1" spans="1:22">
      <c r="A1" s="2" t="s">
        <v>108</v>
      </c>
      <c r="B1" s="220" t="str">
        <f>Info!C2</f>
        <v>სს თიბისი ბანკი</v>
      </c>
    </row>
    <row r="2" spans="1:22">
      <c r="A2" s="2" t="s">
        <v>109</v>
      </c>
      <c r="B2" s="338">
        <f>'1. key ratios'!B2</f>
        <v>45016</v>
      </c>
    </row>
    <row r="4" spans="1:22" ht="28.2" thickBot="1">
      <c r="A4" s="2" t="s">
        <v>260</v>
      </c>
      <c r="B4" s="195" t="s">
        <v>295</v>
      </c>
      <c r="V4" s="146" t="s">
        <v>87</v>
      </c>
    </row>
    <row r="5" spans="1:22">
      <c r="A5" s="63"/>
      <c r="B5" s="64"/>
      <c r="C5" s="803" t="s">
        <v>116</v>
      </c>
      <c r="D5" s="804"/>
      <c r="E5" s="804"/>
      <c r="F5" s="804"/>
      <c r="G5" s="804"/>
      <c r="H5" s="804"/>
      <c r="I5" s="804"/>
      <c r="J5" s="804"/>
      <c r="K5" s="804"/>
      <c r="L5" s="805"/>
      <c r="M5" s="803" t="s">
        <v>117</v>
      </c>
      <c r="N5" s="804"/>
      <c r="O5" s="804"/>
      <c r="P5" s="804"/>
      <c r="Q5" s="804"/>
      <c r="R5" s="804"/>
      <c r="S5" s="805"/>
      <c r="T5" s="808" t="s">
        <v>293</v>
      </c>
      <c r="U5" s="808" t="s">
        <v>292</v>
      </c>
      <c r="V5" s="806" t="s">
        <v>118</v>
      </c>
    </row>
    <row r="6" spans="1:22" s="38" customFormat="1" ht="138">
      <c r="A6" s="80"/>
      <c r="B6" s="123"/>
      <c r="C6" s="61" t="s">
        <v>119</v>
      </c>
      <c r="D6" s="60" t="s">
        <v>120</v>
      </c>
      <c r="E6" s="57" t="s">
        <v>121</v>
      </c>
      <c r="F6" s="196"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809"/>
      <c r="U6" s="809"/>
      <c r="V6" s="807"/>
    </row>
    <row r="7" spans="1:22" s="103" customFormat="1">
      <c r="A7" s="104">
        <v>1</v>
      </c>
      <c r="B7" s="121" t="s">
        <v>134</v>
      </c>
      <c r="C7" s="716">
        <v>0</v>
      </c>
      <c r="D7" s="716">
        <v>0</v>
      </c>
      <c r="E7" s="716">
        <v>0</v>
      </c>
      <c r="F7" s="716">
        <v>0</v>
      </c>
      <c r="G7" s="716">
        <v>0</v>
      </c>
      <c r="H7" s="716">
        <v>0</v>
      </c>
      <c r="I7" s="716">
        <v>0</v>
      </c>
      <c r="J7" s="716">
        <v>0</v>
      </c>
      <c r="K7" s="716">
        <v>0</v>
      </c>
      <c r="L7" s="716">
        <v>0</v>
      </c>
      <c r="M7" s="716">
        <v>0</v>
      </c>
      <c r="N7" s="716">
        <v>0</v>
      </c>
      <c r="O7" s="716">
        <v>0</v>
      </c>
      <c r="P7" s="716">
        <v>0</v>
      </c>
      <c r="Q7" s="716">
        <v>0</v>
      </c>
      <c r="R7" s="716">
        <v>0</v>
      </c>
      <c r="S7" s="716">
        <v>0</v>
      </c>
      <c r="T7" s="716">
        <v>0</v>
      </c>
      <c r="U7" s="716">
        <v>0</v>
      </c>
      <c r="V7" s="178">
        <f>SUM(C7:S7)</f>
        <v>0</v>
      </c>
    </row>
    <row r="8" spans="1:22" s="103" customFormat="1">
      <c r="A8" s="104">
        <v>2</v>
      </c>
      <c r="B8" s="121" t="s">
        <v>135</v>
      </c>
      <c r="C8" s="716">
        <v>0</v>
      </c>
      <c r="D8" s="716">
        <v>0</v>
      </c>
      <c r="E8" s="716">
        <v>0</v>
      </c>
      <c r="F8" s="716">
        <v>0</v>
      </c>
      <c r="G8" s="716">
        <v>0</v>
      </c>
      <c r="H8" s="716">
        <v>0</v>
      </c>
      <c r="I8" s="716">
        <v>0</v>
      </c>
      <c r="J8" s="716">
        <v>0</v>
      </c>
      <c r="K8" s="716">
        <v>0</v>
      </c>
      <c r="L8" s="716">
        <v>0</v>
      </c>
      <c r="M8" s="716">
        <v>0</v>
      </c>
      <c r="N8" s="716">
        <v>0</v>
      </c>
      <c r="O8" s="716">
        <v>0</v>
      </c>
      <c r="P8" s="716">
        <v>0</v>
      </c>
      <c r="Q8" s="716">
        <v>0</v>
      </c>
      <c r="R8" s="716">
        <v>0</v>
      </c>
      <c r="S8" s="716">
        <v>0</v>
      </c>
      <c r="T8" s="716">
        <v>0</v>
      </c>
      <c r="U8" s="716">
        <v>0</v>
      </c>
      <c r="V8" s="178">
        <f t="shared" ref="V8:V20" si="0">SUM(C8:S8)</f>
        <v>0</v>
      </c>
    </row>
    <row r="9" spans="1:22" s="103" customFormat="1">
      <c r="A9" s="104">
        <v>3</v>
      </c>
      <c r="B9" s="121" t="s">
        <v>136</v>
      </c>
      <c r="C9" s="716">
        <v>0</v>
      </c>
      <c r="D9" s="716">
        <v>0</v>
      </c>
      <c r="E9" s="716">
        <v>0</v>
      </c>
      <c r="F9" s="716">
        <v>0</v>
      </c>
      <c r="G9" s="716">
        <v>0</v>
      </c>
      <c r="H9" s="716">
        <v>0</v>
      </c>
      <c r="I9" s="716">
        <v>0</v>
      </c>
      <c r="J9" s="716">
        <v>0</v>
      </c>
      <c r="K9" s="716">
        <v>0</v>
      </c>
      <c r="L9" s="716">
        <v>0</v>
      </c>
      <c r="M9" s="716">
        <v>0</v>
      </c>
      <c r="N9" s="716">
        <v>0</v>
      </c>
      <c r="O9" s="716">
        <v>0</v>
      </c>
      <c r="P9" s="716">
        <v>0</v>
      </c>
      <c r="Q9" s="716">
        <v>0</v>
      </c>
      <c r="R9" s="716">
        <v>0</v>
      </c>
      <c r="S9" s="716">
        <v>0</v>
      </c>
      <c r="T9" s="716">
        <v>0</v>
      </c>
      <c r="U9" s="716">
        <v>0</v>
      </c>
      <c r="V9" s="178">
        <f>SUM(C9:S9)</f>
        <v>0</v>
      </c>
    </row>
    <row r="10" spans="1:22" s="103" customFormat="1">
      <c r="A10" s="104">
        <v>4</v>
      </c>
      <c r="B10" s="121" t="s">
        <v>137</v>
      </c>
      <c r="C10" s="716">
        <v>0</v>
      </c>
      <c r="D10" s="716">
        <v>0</v>
      </c>
      <c r="E10" s="716">
        <v>0</v>
      </c>
      <c r="F10" s="716">
        <v>0</v>
      </c>
      <c r="G10" s="716">
        <v>0</v>
      </c>
      <c r="H10" s="716">
        <v>0</v>
      </c>
      <c r="I10" s="716">
        <v>0</v>
      </c>
      <c r="J10" s="716">
        <v>0</v>
      </c>
      <c r="K10" s="716">
        <v>0</v>
      </c>
      <c r="L10" s="716">
        <v>0</v>
      </c>
      <c r="M10" s="716">
        <v>0</v>
      </c>
      <c r="N10" s="716">
        <v>0</v>
      </c>
      <c r="O10" s="716">
        <v>0</v>
      </c>
      <c r="P10" s="716">
        <v>0</v>
      </c>
      <c r="Q10" s="716">
        <v>0</v>
      </c>
      <c r="R10" s="716">
        <v>0</v>
      </c>
      <c r="S10" s="716">
        <v>0</v>
      </c>
      <c r="T10" s="716">
        <v>0</v>
      </c>
      <c r="U10" s="716">
        <v>0</v>
      </c>
      <c r="V10" s="178">
        <f t="shared" si="0"/>
        <v>0</v>
      </c>
    </row>
    <row r="11" spans="1:22" s="103" customFormat="1">
      <c r="A11" s="104">
        <v>5</v>
      </c>
      <c r="B11" s="121" t="s">
        <v>948</v>
      </c>
      <c r="C11" s="716">
        <v>0</v>
      </c>
      <c r="D11" s="716">
        <v>0</v>
      </c>
      <c r="E11" s="716">
        <v>0</v>
      </c>
      <c r="F11" s="716">
        <v>0</v>
      </c>
      <c r="G11" s="716">
        <v>0</v>
      </c>
      <c r="H11" s="716">
        <v>0</v>
      </c>
      <c r="I11" s="716">
        <v>0</v>
      </c>
      <c r="J11" s="716">
        <v>0</v>
      </c>
      <c r="K11" s="716">
        <v>0</v>
      </c>
      <c r="L11" s="716">
        <v>0</v>
      </c>
      <c r="M11" s="716">
        <v>0</v>
      </c>
      <c r="N11" s="716">
        <v>0</v>
      </c>
      <c r="O11" s="716">
        <v>0</v>
      </c>
      <c r="P11" s="716">
        <v>0</v>
      </c>
      <c r="Q11" s="716">
        <v>0</v>
      </c>
      <c r="R11" s="716">
        <v>0</v>
      </c>
      <c r="S11" s="716">
        <v>0</v>
      </c>
      <c r="T11" s="716">
        <v>0</v>
      </c>
      <c r="U11" s="716">
        <v>0</v>
      </c>
      <c r="V11" s="178">
        <f t="shared" si="0"/>
        <v>0</v>
      </c>
    </row>
    <row r="12" spans="1:22" s="103" customFormat="1">
      <c r="A12" s="104">
        <v>6</v>
      </c>
      <c r="B12" s="121" t="s">
        <v>138</v>
      </c>
      <c r="C12" s="716">
        <v>0</v>
      </c>
      <c r="D12" s="716">
        <v>5789.09</v>
      </c>
      <c r="E12" s="716">
        <v>0</v>
      </c>
      <c r="F12" s="716">
        <v>0</v>
      </c>
      <c r="G12" s="716">
        <v>0</v>
      </c>
      <c r="H12" s="716">
        <v>0</v>
      </c>
      <c r="I12" s="716">
        <v>0</v>
      </c>
      <c r="J12" s="716">
        <v>0</v>
      </c>
      <c r="K12" s="716">
        <v>0</v>
      </c>
      <c r="L12" s="716">
        <v>0</v>
      </c>
      <c r="M12" s="716">
        <v>0</v>
      </c>
      <c r="N12" s="716">
        <v>0</v>
      </c>
      <c r="O12" s="716">
        <v>0</v>
      </c>
      <c r="P12" s="716">
        <v>0</v>
      </c>
      <c r="Q12" s="716">
        <v>0</v>
      </c>
      <c r="R12" s="716">
        <v>0</v>
      </c>
      <c r="S12" s="716">
        <v>0</v>
      </c>
      <c r="T12" s="716">
        <v>5789.09</v>
      </c>
      <c r="U12" s="716">
        <v>2741842.6</v>
      </c>
      <c r="V12" s="178">
        <f t="shared" si="0"/>
        <v>5789.09</v>
      </c>
    </row>
    <row r="13" spans="1:22" s="103" customFormat="1">
      <c r="A13" s="104">
        <v>7</v>
      </c>
      <c r="B13" s="121" t="s">
        <v>71</v>
      </c>
      <c r="C13" s="716">
        <v>0</v>
      </c>
      <c r="D13" s="716">
        <v>130907488.77</v>
      </c>
      <c r="E13" s="716">
        <v>0</v>
      </c>
      <c r="F13" s="716">
        <v>0</v>
      </c>
      <c r="G13" s="716">
        <v>0</v>
      </c>
      <c r="H13" s="716">
        <v>0</v>
      </c>
      <c r="I13" s="716">
        <v>0</v>
      </c>
      <c r="J13" s="716">
        <v>0</v>
      </c>
      <c r="K13" s="716">
        <v>0</v>
      </c>
      <c r="L13" s="716">
        <v>0</v>
      </c>
      <c r="M13" s="716">
        <v>19419673.34</v>
      </c>
      <c r="N13" s="716">
        <v>0</v>
      </c>
      <c r="O13" s="716">
        <v>39975407.129999995</v>
      </c>
      <c r="P13" s="716">
        <v>0</v>
      </c>
      <c r="Q13" s="716">
        <v>0</v>
      </c>
      <c r="R13" s="716">
        <v>0</v>
      </c>
      <c r="S13" s="716">
        <v>0</v>
      </c>
      <c r="T13" s="716">
        <v>190302569.24000001</v>
      </c>
      <c r="U13" s="716">
        <v>69600123.247799993</v>
      </c>
      <c r="V13" s="178">
        <f t="shared" si="0"/>
        <v>190302569.23999998</v>
      </c>
    </row>
    <row r="14" spans="1:22" s="103" customFormat="1">
      <c r="A14" s="104">
        <v>8</v>
      </c>
      <c r="B14" s="121" t="s">
        <v>72</v>
      </c>
      <c r="C14" s="716">
        <v>0</v>
      </c>
      <c r="D14" s="716">
        <v>52902313.57</v>
      </c>
      <c r="E14" s="716">
        <v>0</v>
      </c>
      <c r="F14" s="716">
        <v>0</v>
      </c>
      <c r="G14" s="716">
        <v>0</v>
      </c>
      <c r="H14" s="716">
        <v>0</v>
      </c>
      <c r="I14" s="716">
        <v>0</v>
      </c>
      <c r="J14" s="716">
        <v>0</v>
      </c>
      <c r="K14" s="716">
        <v>0</v>
      </c>
      <c r="L14" s="716">
        <v>0</v>
      </c>
      <c r="M14" s="716">
        <v>1642333.6400000001</v>
      </c>
      <c r="N14" s="716">
        <v>0</v>
      </c>
      <c r="O14" s="716">
        <v>2442060.0699999998</v>
      </c>
      <c r="P14" s="716">
        <v>0</v>
      </c>
      <c r="Q14" s="716">
        <v>0</v>
      </c>
      <c r="R14" s="716">
        <v>0</v>
      </c>
      <c r="S14" s="716">
        <v>0</v>
      </c>
      <c r="T14" s="716">
        <v>56986707.280000001</v>
      </c>
      <c r="U14" s="716">
        <v>8153399.5532</v>
      </c>
      <c r="V14" s="178">
        <f t="shared" si="0"/>
        <v>56986707.280000001</v>
      </c>
    </row>
    <row r="15" spans="1:22" s="103" customFormat="1">
      <c r="A15" s="104">
        <v>9</v>
      </c>
      <c r="B15" s="121" t="s">
        <v>949</v>
      </c>
      <c r="C15" s="716">
        <v>0</v>
      </c>
      <c r="D15" s="716">
        <v>9032071.2899999991</v>
      </c>
      <c r="E15" s="716">
        <v>0</v>
      </c>
      <c r="F15" s="716">
        <v>0</v>
      </c>
      <c r="G15" s="716">
        <v>0</v>
      </c>
      <c r="H15" s="716">
        <v>0</v>
      </c>
      <c r="I15" s="716">
        <v>0</v>
      </c>
      <c r="J15" s="716">
        <v>0</v>
      </c>
      <c r="K15" s="716">
        <v>0</v>
      </c>
      <c r="L15" s="716">
        <v>0</v>
      </c>
      <c r="M15" s="716">
        <v>25000.44</v>
      </c>
      <c r="N15" s="716">
        <v>0</v>
      </c>
      <c r="O15" s="716">
        <v>45812.57</v>
      </c>
      <c r="P15" s="716">
        <v>0</v>
      </c>
      <c r="Q15" s="716">
        <v>0</v>
      </c>
      <c r="R15" s="716">
        <v>0</v>
      </c>
      <c r="S15" s="716">
        <v>0</v>
      </c>
      <c r="T15" s="716">
        <v>9102884.2999999989</v>
      </c>
      <c r="U15" s="716">
        <v>196956.9093</v>
      </c>
      <c r="V15" s="178">
        <f t="shared" si="0"/>
        <v>9102884.2999999989</v>
      </c>
    </row>
    <row r="16" spans="1:22" s="103" customFormat="1">
      <c r="A16" s="104">
        <v>10</v>
      </c>
      <c r="B16" s="121" t="s">
        <v>67</v>
      </c>
      <c r="C16" s="716">
        <v>0</v>
      </c>
      <c r="D16" s="716">
        <v>89879.330000000016</v>
      </c>
      <c r="E16" s="716">
        <v>0</v>
      </c>
      <c r="F16" s="716">
        <v>0</v>
      </c>
      <c r="G16" s="716">
        <v>0</v>
      </c>
      <c r="H16" s="716">
        <v>0</v>
      </c>
      <c r="I16" s="716">
        <v>0</v>
      </c>
      <c r="J16" s="716">
        <v>0</v>
      </c>
      <c r="K16" s="716">
        <v>0</v>
      </c>
      <c r="L16" s="716">
        <v>0</v>
      </c>
      <c r="M16" s="716">
        <v>107596.14000000001</v>
      </c>
      <c r="N16" s="716">
        <v>0</v>
      </c>
      <c r="O16" s="716">
        <v>195004.27</v>
      </c>
      <c r="P16" s="716">
        <v>0</v>
      </c>
      <c r="Q16" s="716">
        <v>0</v>
      </c>
      <c r="R16" s="716">
        <v>0</v>
      </c>
      <c r="S16" s="716">
        <v>0</v>
      </c>
      <c r="T16" s="716">
        <v>392479.74000000005</v>
      </c>
      <c r="U16" s="716">
        <v>460718.08120000002</v>
      </c>
      <c r="V16" s="178">
        <f t="shared" si="0"/>
        <v>392479.74</v>
      </c>
    </row>
    <row r="17" spans="1:22" s="103" customFormat="1">
      <c r="A17" s="104">
        <v>11</v>
      </c>
      <c r="B17" s="121" t="s">
        <v>68</v>
      </c>
      <c r="C17" s="716">
        <v>0</v>
      </c>
      <c r="D17" s="716">
        <v>48023988.019999996</v>
      </c>
      <c r="E17" s="716">
        <v>0</v>
      </c>
      <c r="F17" s="716">
        <v>0</v>
      </c>
      <c r="G17" s="716">
        <v>0</v>
      </c>
      <c r="H17" s="716">
        <v>0</v>
      </c>
      <c r="I17" s="716">
        <v>0</v>
      </c>
      <c r="J17" s="716">
        <v>0</v>
      </c>
      <c r="K17" s="716">
        <v>0</v>
      </c>
      <c r="L17" s="716">
        <v>0</v>
      </c>
      <c r="M17" s="716">
        <v>0</v>
      </c>
      <c r="N17" s="716">
        <v>0</v>
      </c>
      <c r="O17" s="716">
        <v>0</v>
      </c>
      <c r="P17" s="716">
        <v>0</v>
      </c>
      <c r="Q17" s="716">
        <v>0</v>
      </c>
      <c r="R17" s="716">
        <v>0</v>
      </c>
      <c r="S17" s="716">
        <v>0</v>
      </c>
      <c r="T17" s="716">
        <v>48023988.019999996</v>
      </c>
      <c r="U17" s="716">
        <v>0</v>
      </c>
      <c r="V17" s="178">
        <f t="shared" si="0"/>
        <v>48023988.019999996</v>
      </c>
    </row>
    <row r="18" spans="1:22" s="103" customFormat="1">
      <c r="A18" s="104">
        <v>12</v>
      </c>
      <c r="B18" s="121" t="s">
        <v>69</v>
      </c>
      <c r="C18" s="716">
        <v>0</v>
      </c>
      <c r="D18" s="716">
        <v>0</v>
      </c>
      <c r="E18" s="716">
        <v>0</v>
      </c>
      <c r="F18" s="716">
        <v>0</v>
      </c>
      <c r="G18" s="716">
        <v>0</v>
      </c>
      <c r="H18" s="716">
        <v>0</v>
      </c>
      <c r="I18" s="716">
        <v>0</v>
      </c>
      <c r="J18" s="716">
        <v>0</v>
      </c>
      <c r="K18" s="716">
        <v>0</v>
      </c>
      <c r="L18" s="716">
        <v>0</v>
      </c>
      <c r="M18" s="716">
        <v>0</v>
      </c>
      <c r="N18" s="716">
        <v>0</v>
      </c>
      <c r="O18" s="716">
        <v>0</v>
      </c>
      <c r="P18" s="716">
        <v>0</v>
      </c>
      <c r="Q18" s="716">
        <v>0</v>
      </c>
      <c r="R18" s="716">
        <v>0</v>
      </c>
      <c r="S18" s="716">
        <v>0</v>
      </c>
      <c r="T18" s="716">
        <v>0</v>
      </c>
      <c r="U18" s="716">
        <v>0</v>
      </c>
      <c r="V18" s="178">
        <f t="shared" si="0"/>
        <v>0</v>
      </c>
    </row>
    <row r="19" spans="1:22" s="103" customFormat="1">
      <c r="A19" s="104">
        <v>13</v>
      </c>
      <c r="B19" s="121" t="s">
        <v>70</v>
      </c>
      <c r="C19" s="716">
        <v>0</v>
      </c>
      <c r="D19" s="716">
        <v>0</v>
      </c>
      <c r="E19" s="716">
        <v>0</v>
      </c>
      <c r="F19" s="716">
        <v>0</v>
      </c>
      <c r="G19" s="716">
        <v>0</v>
      </c>
      <c r="H19" s="716">
        <v>0</v>
      </c>
      <c r="I19" s="716">
        <v>0</v>
      </c>
      <c r="J19" s="716">
        <v>0</v>
      </c>
      <c r="K19" s="716">
        <v>0</v>
      </c>
      <c r="L19" s="716">
        <v>0</v>
      </c>
      <c r="M19" s="716">
        <v>0</v>
      </c>
      <c r="N19" s="716">
        <v>0</v>
      </c>
      <c r="O19" s="716">
        <v>0</v>
      </c>
      <c r="P19" s="716">
        <v>0</v>
      </c>
      <c r="Q19" s="716">
        <v>0</v>
      </c>
      <c r="R19" s="716">
        <v>0</v>
      </c>
      <c r="S19" s="716">
        <v>0</v>
      </c>
      <c r="T19" s="716">
        <v>0</v>
      </c>
      <c r="U19" s="716">
        <v>0</v>
      </c>
      <c r="V19" s="178">
        <f t="shared" si="0"/>
        <v>0</v>
      </c>
    </row>
    <row r="20" spans="1:22" s="103" customFormat="1">
      <c r="A20" s="104">
        <v>14</v>
      </c>
      <c r="B20" s="121" t="s">
        <v>154</v>
      </c>
      <c r="C20" s="716">
        <v>0</v>
      </c>
      <c r="D20" s="716">
        <v>250529683.32000002</v>
      </c>
      <c r="E20" s="716">
        <v>0</v>
      </c>
      <c r="F20" s="716">
        <v>0</v>
      </c>
      <c r="G20" s="716">
        <v>0</v>
      </c>
      <c r="H20" s="716">
        <v>0</v>
      </c>
      <c r="I20" s="716">
        <v>0</v>
      </c>
      <c r="J20" s="716">
        <v>0</v>
      </c>
      <c r="K20" s="716">
        <v>0</v>
      </c>
      <c r="L20" s="716">
        <v>0</v>
      </c>
      <c r="M20" s="716">
        <v>25728222.16</v>
      </c>
      <c r="N20" s="716">
        <v>0</v>
      </c>
      <c r="O20" s="716">
        <v>5422669.6200000001</v>
      </c>
      <c r="P20" s="716">
        <v>0</v>
      </c>
      <c r="Q20" s="716">
        <v>0</v>
      </c>
      <c r="R20" s="716">
        <v>0</v>
      </c>
      <c r="S20" s="716">
        <v>0</v>
      </c>
      <c r="T20" s="716">
        <v>281680575.10000002</v>
      </c>
      <c r="U20" s="716">
        <v>6962531.2199999997</v>
      </c>
      <c r="V20" s="178">
        <f t="shared" si="0"/>
        <v>281680575.10000002</v>
      </c>
    </row>
    <row r="21" spans="1:22" ht="14.4" thickBot="1">
      <c r="A21" s="65"/>
      <c r="B21" s="66" t="s">
        <v>66</v>
      </c>
      <c r="C21" s="179">
        <f>SUM(C7:C20)</f>
        <v>0</v>
      </c>
      <c r="D21" s="177">
        <f t="shared" ref="D21:V21" si="1">SUM(D7:D20)</f>
        <v>491491213.38999999</v>
      </c>
      <c r="E21" s="177">
        <f t="shared" si="1"/>
        <v>0</v>
      </c>
      <c r="F21" s="177">
        <f t="shared" si="1"/>
        <v>0</v>
      </c>
      <c r="G21" s="177">
        <f t="shared" si="1"/>
        <v>0</v>
      </c>
      <c r="H21" s="177">
        <f t="shared" si="1"/>
        <v>0</v>
      </c>
      <c r="I21" s="177">
        <f t="shared" si="1"/>
        <v>0</v>
      </c>
      <c r="J21" s="177">
        <f t="shared" si="1"/>
        <v>0</v>
      </c>
      <c r="K21" s="177">
        <f t="shared" si="1"/>
        <v>0</v>
      </c>
      <c r="L21" s="180">
        <f t="shared" si="1"/>
        <v>0</v>
      </c>
      <c r="M21" s="179">
        <f t="shared" si="1"/>
        <v>46922825.719999999</v>
      </c>
      <c r="N21" s="177">
        <f t="shared" si="1"/>
        <v>0</v>
      </c>
      <c r="O21" s="177">
        <f t="shared" si="1"/>
        <v>48080953.659999996</v>
      </c>
      <c r="P21" s="177">
        <f t="shared" si="1"/>
        <v>0</v>
      </c>
      <c r="Q21" s="177">
        <f t="shared" si="1"/>
        <v>0</v>
      </c>
      <c r="R21" s="177">
        <f t="shared" si="1"/>
        <v>0</v>
      </c>
      <c r="S21" s="180">
        <f t="shared" si="1"/>
        <v>0</v>
      </c>
      <c r="T21" s="180">
        <f>SUM(T7:T20)</f>
        <v>586494992.76999998</v>
      </c>
      <c r="U21" s="180">
        <f t="shared" si="1"/>
        <v>88115571.611499995</v>
      </c>
      <c r="V21" s="181">
        <f t="shared" si="1"/>
        <v>586494992.76999998</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workbookViewId="0">
      <pane xSplit="1" ySplit="7" topLeftCell="B8" activePane="bottomRight" state="frozen"/>
      <selection activeCell="L18" sqref="L18"/>
      <selection pane="topRight" activeCell="L18" sqref="L18"/>
      <selection pane="bottomLeft" activeCell="L18" sqref="L18"/>
      <selection pane="bottomRight" activeCell="B8" sqref="B8"/>
    </sheetView>
  </sheetViews>
  <sheetFormatPr defaultColWidth="9.21875" defaultRowHeight="13.8"/>
  <cols>
    <col min="1" max="1" width="10.5546875" style="2" bestFit="1" customWidth="1"/>
    <col min="2" max="2" width="101.77734375" style="2" customWidth="1"/>
    <col min="3" max="3" width="13.77734375" style="2" customWidth="1"/>
    <col min="4" max="4" width="14.77734375" style="2" bestFit="1" customWidth="1"/>
    <col min="5" max="5" width="17.77734375" style="2" customWidth="1"/>
    <col min="6" max="6" width="15.77734375" style="2" customWidth="1"/>
    <col min="7" max="7" width="17.44140625" style="2" customWidth="1"/>
    <col min="8" max="8" width="15.21875" style="2" customWidth="1"/>
    <col min="9" max="16384" width="9.21875" style="12"/>
  </cols>
  <sheetData>
    <row r="1" spans="1:9">
      <c r="A1" s="2" t="s">
        <v>108</v>
      </c>
      <c r="B1" s="220" t="str">
        <f>Info!C2</f>
        <v>სს თიბისი ბანკი</v>
      </c>
    </row>
    <row r="2" spans="1:9">
      <c r="A2" s="2" t="s">
        <v>109</v>
      </c>
      <c r="B2" s="338">
        <f>'1. key ratios'!B2</f>
        <v>45016</v>
      </c>
    </row>
    <row r="4" spans="1:9" ht="14.4" thickBot="1">
      <c r="A4" s="2" t="s">
        <v>261</v>
      </c>
      <c r="B4" s="192" t="s">
        <v>296</v>
      </c>
    </row>
    <row r="5" spans="1:9">
      <c r="A5" s="63"/>
      <c r="B5" s="101"/>
      <c r="C5" s="106" t="s">
        <v>0</v>
      </c>
      <c r="D5" s="106" t="s">
        <v>1</v>
      </c>
      <c r="E5" s="106" t="s">
        <v>2</v>
      </c>
      <c r="F5" s="106" t="s">
        <v>3</v>
      </c>
      <c r="G5" s="190" t="s">
        <v>4</v>
      </c>
      <c r="H5" s="107" t="s">
        <v>5</v>
      </c>
      <c r="I5" s="24"/>
    </row>
    <row r="6" spans="1:9" ht="15" customHeight="1">
      <c r="A6" s="100"/>
      <c r="B6" s="22"/>
      <c r="C6" s="810" t="s">
        <v>288</v>
      </c>
      <c r="D6" s="814" t="s">
        <v>309</v>
      </c>
      <c r="E6" s="815"/>
      <c r="F6" s="810" t="s">
        <v>315</v>
      </c>
      <c r="G6" s="810" t="s">
        <v>316</v>
      </c>
      <c r="H6" s="812" t="s">
        <v>290</v>
      </c>
      <c r="I6" s="24"/>
    </row>
    <row r="7" spans="1:9" ht="69">
      <c r="A7" s="100"/>
      <c r="B7" s="22"/>
      <c r="C7" s="811"/>
      <c r="D7" s="191" t="s">
        <v>291</v>
      </c>
      <c r="E7" s="191" t="s">
        <v>289</v>
      </c>
      <c r="F7" s="811"/>
      <c r="G7" s="811"/>
      <c r="H7" s="813"/>
      <c r="I7" s="24"/>
    </row>
    <row r="8" spans="1:9">
      <c r="A8" s="54">
        <v>1</v>
      </c>
      <c r="B8" s="121" t="s">
        <v>134</v>
      </c>
      <c r="C8" s="744">
        <v>3637469203.7483397</v>
      </c>
      <c r="D8" s="744">
        <v>0</v>
      </c>
      <c r="E8" s="744">
        <v>0</v>
      </c>
      <c r="F8" s="744">
        <v>1864896887.5294952</v>
      </c>
      <c r="G8" s="744">
        <v>1864896887.5294952</v>
      </c>
      <c r="H8" s="197">
        <f>G8/(C8+E8)</f>
        <v>0.51269077016727893</v>
      </c>
    </row>
    <row r="9" spans="1:9" ht="15" customHeight="1">
      <c r="A9" s="54">
        <v>2</v>
      </c>
      <c r="B9" s="121" t="s">
        <v>135</v>
      </c>
      <c r="C9" s="744">
        <v>0</v>
      </c>
      <c r="D9" s="744">
        <v>0</v>
      </c>
      <c r="E9" s="744">
        <v>0</v>
      </c>
      <c r="F9" s="744">
        <v>0</v>
      </c>
      <c r="G9" s="744">
        <v>0</v>
      </c>
      <c r="H9" s="197"/>
    </row>
    <row r="10" spans="1:9">
      <c r="A10" s="54">
        <v>3</v>
      </c>
      <c r="B10" s="121" t="s">
        <v>136</v>
      </c>
      <c r="C10" s="744">
        <v>407983793.39999998</v>
      </c>
      <c r="D10" s="744">
        <v>0</v>
      </c>
      <c r="E10" s="744">
        <v>0</v>
      </c>
      <c r="F10" s="744">
        <v>0</v>
      </c>
      <c r="G10" s="744">
        <v>0</v>
      </c>
      <c r="H10" s="197">
        <f t="shared" ref="H10:H21" si="0">G10/(C10+E10)</f>
        <v>0</v>
      </c>
    </row>
    <row r="11" spans="1:9">
      <c r="A11" s="54">
        <v>4</v>
      </c>
      <c r="B11" s="121" t="s">
        <v>137</v>
      </c>
      <c r="C11" s="744">
        <v>718418924.79119301</v>
      </c>
      <c r="D11" s="744">
        <v>0</v>
      </c>
      <c r="E11" s="744">
        <v>0</v>
      </c>
      <c r="F11" s="744">
        <v>0</v>
      </c>
      <c r="G11" s="744">
        <v>0</v>
      </c>
      <c r="H11" s="197">
        <f t="shared" si="0"/>
        <v>0</v>
      </c>
    </row>
    <row r="12" spans="1:9">
      <c r="A12" s="54">
        <v>5</v>
      </c>
      <c r="B12" s="121" t="s">
        <v>948</v>
      </c>
      <c r="C12" s="744">
        <v>0</v>
      </c>
      <c r="D12" s="744">
        <v>0</v>
      </c>
      <c r="E12" s="744">
        <v>0</v>
      </c>
      <c r="F12" s="744">
        <v>0</v>
      </c>
      <c r="G12" s="744">
        <v>0</v>
      </c>
      <c r="H12" s="197"/>
    </row>
    <row r="13" spans="1:9">
      <c r="A13" s="54">
        <v>6</v>
      </c>
      <c r="B13" s="121" t="s">
        <v>138</v>
      </c>
      <c r="C13" s="744">
        <v>919978841.53630853</v>
      </c>
      <c r="D13" s="744">
        <v>616217446.74000001</v>
      </c>
      <c r="E13" s="744">
        <v>308525704.87</v>
      </c>
      <c r="F13" s="744">
        <v>368199571.2979176</v>
      </c>
      <c r="G13" s="744">
        <v>365451939.60791767</v>
      </c>
      <c r="H13" s="197">
        <f t="shared" si="0"/>
        <v>0.29747707542227536</v>
      </c>
    </row>
    <row r="14" spans="1:9">
      <c r="A14" s="54">
        <v>7</v>
      </c>
      <c r="B14" s="121" t="s">
        <v>71</v>
      </c>
      <c r="C14" s="744">
        <v>6259967596.2710247</v>
      </c>
      <c r="D14" s="744">
        <v>2157221279.6721001</v>
      </c>
      <c r="E14" s="744">
        <v>974683570.477</v>
      </c>
      <c r="F14" s="744">
        <v>7234651166.7480249</v>
      </c>
      <c r="G14" s="744">
        <v>6974748474.2602253</v>
      </c>
      <c r="H14" s="197">
        <f>G14/(C14+E14)</f>
        <v>0.96407529727454355</v>
      </c>
    </row>
    <row r="15" spans="1:9">
      <c r="A15" s="54">
        <v>8</v>
      </c>
      <c r="B15" s="121" t="s">
        <v>72</v>
      </c>
      <c r="C15" s="744">
        <v>5487714592.1100025</v>
      </c>
      <c r="D15" s="744">
        <v>344738701.94580001</v>
      </c>
      <c r="E15" s="744">
        <v>103124056.57020999</v>
      </c>
      <c r="F15" s="744">
        <v>4193128986.5101595</v>
      </c>
      <c r="G15" s="744">
        <v>4127988879.676959</v>
      </c>
      <c r="H15" s="197">
        <f t="shared" si="0"/>
        <v>0.73834877718236824</v>
      </c>
    </row>
    <row r="16" spans="1:9">
      <c r="A16" s="54">
        <v>9</v>
      </c>
      <c r="B16" s="121" t="s">
        <v>949</v>
      </c>
      <c r="C16" s="744">
        <v>3510851590.6799994</v>
      </c>
      <c r="D16" s="744">
        <v>37935507.691299997</v>
      </c>
      <c r="E16" s="744">
        <v>13645162.25244</v>
      </c>
      <c r="F16" s="744">
        <v>1233573863.5263536</v>
      </c>
      <c r="G16" s="744">
        <v>1224274022.3170538</v>
      </c>
      <c r="H16" s="197">
        <f t="shared" si="0"/>
        <v>0.34736137047039062</v>
      </c>
    </row>
    <row r="17" spans="1:8">
      <c r="A17" s="54">
        <v>10</v>
      </c>
      <c r="B17" s="121" t="s">
        <v>67</v>
      </c>
      <c r="C17" s="744">
        <v>134237995.68000001</v>
      </c>
      <c r="D17" s="744">
        <v>3243755.1919999998</v>
      </c>
      <c r="E17" s="744">
        <v>1137759.331</v>
      </c>
      <c r="F17" s="744">
        <v>124698714.41650002</v>
      </c>
      <c r="G17" s="744">
        <v>123845516.59530002</v>
      </c>
      <c r="H17" s="197">
        <f t="shared" si="0"/>
        <v>0.91482789207888005</v>
      </c>
    </row>
    <row r="18" spans="1:8">
      <c r="A18" s="54">
        <v>11</v>
      </c>
      <c r="B18" s="121" t="s">
        <v>68</v>
      </c>
      <c r="C18" s="744">
        <v>275175532.14299995</v>
      </c>
      <c r="D18" s="744">
        <v>0</v>
      </c>
      <c r="E18" s="744">
        <v>0</v>
      </c>
      <c r="F18" s="744">
        <v>303008251.94249994</v>
      </c>
      <c r="G18" s="744">
        <v>254984263.92249995</v>
      </c>
      <c r="H18" s="197">
        <f t="shared" si="0"/>
        <v>0.92662404224948591</v>
      </c>
    </row>
    <row r="19" spans="1:8">
      <c r="A19" s="54">
        <v>12</v>
      </c>
      <c r="B19" s="121" t="s">
        <v>69</v>
      </c>
      <c r="C19" s="744">
        <v>0</v>
      </c>
      <c r="D19" s="744">
        <v>0</v>
      </c>
      <c r="E19" s="744">
        <v>0</v>
      </c>
      <c r="F19" s="744">
        <v>0</v>
      </c>
      <c r="G19" s="744">
        <v>0</v>
      </c>
      <c r="H19" s="197"/>
    </row>
    <row r="20" spans="1:8">
      <c r="A20" s="54">
        <v>13</v>
      </c>
      <c r="B20" s="121" t="s">
        <v>70</v>
      </c>
      <c r="C20" s="744">
        <v>0</v>
      </c>
      <c r="D20" s="744">
        <v>0</v>
      </c>
      <c r="E20" s="744">
        <v>0</v>
      </c>
      <c r="F20" s="744">
        <v>0</v>
      </c>
      <c r="G20" s="744">
        <v>0</v>
      </c>
      <c r="H20" s="197"/>
    </row>
    <row r="21" spans="1:8">
      <c r="A21" s="54">
        <v>14</v>
      </c>
      <c r="B21" s="121" t="s">
        <v>154</v>
      </c>
      <c r="C21" s="744">
        <v>4304655046.8278761</v>
      </c>
      <c r="D21" s="744">
        <v>181193982.6688</v>
      </c>
      <c r="E21" s="744">
        <v>50972956.101350002</v>
      </c>
      <c r="F21" s="744">
        <v>3410305419.7376761</v>
      </c>
      <c r="G21" s="744">
        <v>3121662313.4176764</v>
      </c>
      <c r="H21" s="197">
        <f t="shared" si="0"/>
        <v>0.71669626316074542</v>
      </c>
    </row>
    <row r="22" spans="1:8" ht="14.4" thickBot="1">
      <c r="A22" s="102"/>
      <c r="B22" s="108" t="s">
        <v>66</v>
      </c>
      <c r="C22" s="177">
        <f>SUM(C8:C21)</f>
        <v>25656453117.187748</v>
      </c>
      <c r="D22" s="177">
        <f>SUM(D8:D21)</f>
        <v>3340550673.9099994</v>
      </c>
      <c r="E22" s="177">
        <f>SUM(E8:E21)</f>
        <v>1452089209.6020002</v>
      </c>
      <c r="F22" s="177">
        <f>SUM(F8:F21)</f>
        <v>18732462861.708626</v>
      </c>
      <c r="G22" s="177">
        <f>SUM(G8:G21)</f>
        <v>18057852297.327129</v>
      </c>
      <c r="H22" s="198">
        <f>G22/(C22+E22)</f>
        <v>0.66613143855697599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85" zoomScaleNormal="85" workbookViewId="0">
      <pane xSplit="2" ySplit="6" topLeftCell="C7" activePane="bottomRight" state="frozen"/>
      <selection pane="topRight" activeCell="C1" sqref="C1"/>
      <selection pane="bottomLeft" activeCell="A6" sqref="A6"/>
      <selection pane="bottomRight" activeCell="C7" sqref="C7"/>
    </sheetView>
  </sheetViews>
  <sheetFormatPr defaultColWidth="9.21875" defaultRowHeight="13.8"/>
  <cols>
    <col min="1" max="1" width="10.5546875" style="220" bestFit="1" customWidth="1"/>
    <col min="2" max="2" width="104.21875" style="220" customWidth="1"/>
    <col min="3" max="5" width="13.6640625" style="220" bestFit="1" customWidth="1"/>
    <col min="6" max="11" width="12.77734375" style="220" customWidth="1"/>
    <col min="12" max="16384" width="9.21875" style="220"/>
  </cols>
  <sheetData>
    <row r="1" spans="1:11">
      <c r="A1" s="220" t="s">
        <v>108</v>
      </c>
      <c r="B1" s="220" t="str">
        <f>Info!C2</f>
        <v>სს თიბისი ბანკი</v>
      </c>
    </row>
    <row r="2" spans="1:11">
      <c r="A2" s="220" t="s">
        <v>109</v>
      </c>
      <c r="B2" s="338">
        <f>'1. key ratios'!B2</f>
        <v>45016</v>
      </c>
      <c r="C2" s="221"/>
      <c r="D2" s="221"/>
    </row>
    <row r="3" spans="1:11">
      <c r="B3" s="221"/>
      <c r="C3" s="221"/>
      <c r="D3" s="221"/>
    </row>
    <row r="4" spans="1:11" ht="14.4" thickBot="1">
      <c r="A4" s="220" t="s">
        <v>352</v>
      </c>
      <c r="B4" s="192" t="s">
        <v>351</v>
      </c>
      <c r="C4" s="221"/>
      <c r="D4" s="221"/>
    </row>
    <row r="5" spans="1:11" ht="30" customHeight="1">
      <c r="A5" s="819"/>
      <c r="B5" s="820"/>
      <c r="C5" s="821" t="s">
        <v>384</v>
      </c>
      <c r="D5" s="821"/>
      <c r="E5" s="821"/>
      <c r="F5" s="821" t="s">
        <v>385</v>
      </c>
      <c r="G5" s="821"/>
      <c r="H5" s="821"/>
      <c r="I5" s="821" t="s">
        <v>386</v>
      </c>
      <c r="J5" s="821"/>
      <c r="K5" s="822"/>
    </row>
    <row r="6" spans="1:11">
      <c r="A6" s="218"/>
      <c r="B6" s="219"/>
      <c r="C6" s="222" t="s">
        <v>26</v>
      </c>
      <c r="D6" s="222" t="s">
        <v>90</v>
      </c>
      <c r="E6" s="222" t="s">
        <v>66</v>
      </c>
      <c r="F6" s="222" t="s">
        <v>26</v>
      </c>
      <c r="G6" s="222" t="s">
        <v>90</v>
      </c>
      <c r="H6" s="222" t="s">
        <v>66</v>
      </c>
      <c r="I6" s="222" t="s">
        <v>26</v>
      </c>
      <c r="J6" s="222" t="s">
        <v>90</v>
      </c>
      <c r="K6" s="224" t="s">
        <v>66</v>
      </c>
    </row>
    <row r="7" spans="1:11">
      <c r="A7" s="225" t="s">
        <v>322</v>
      </c>
      <c r="B7" s="217"/>
      <c r="C7" s="217"/>
      <c r="D7" s="217"/>
      <c r="E7" s="217"/>
      <c r="F7" s="217"/>
      <c r="G7" s="217"/>
      <c r="H7" s="217"/>
      <c r="I7" s="217"/>
      <c r="J7" s="217"/>
      <c r="K7" s="226"/>
    </row>
    <row r="8" spans="1:11">
      <c r="A8" s="216">
        <v>1</v>
      </c>
      <c r="B8" s="204" t="s">
        <v>322</v>
      </c>
      <c r="C8" s="748"/>
      <c r="D8" s="748"/>
      <c r="E8" s="748"/>
      <c r="F8" s="367">
        <v>3241826003.5626249</v>
      </c>
      <c r="G8" s="367">
        <v>4107754735.7126799</v>
      </c>
      <c r="H8" s="367">
        <v>7349580739.2753048</v>
      </c>
      <c r="I8" s="367">
        <v>3224667329.1172018</v>
      </c>
      <c r="J8" s="367">
        <v>2805097849.9847064</v>
      </c>
      <c r="K8" s="367">
        <v>6029765179.1019077</v>
      </c>
    </row>
    <row r="9" spans="1:11">
      <c r="A9" s="225" t="s">
        <v>323</v>
      </c>
      <c r="B9" s="217"/>
      <c r="C9" s="749"/>
      <c r="D9" s="749"/>
      <c r="E9" s="749"/>
      <c r="F9" s="749"/>
      <c r="G9" s="749"/>
      <c r="H9" s="749"/>
      <c r="I9" s="749"/>
      <c r="J9" s="749"/>
      <c r="K9" s="750"/>
    </row>
    <row r="10" spans="1:11">
      <c r="A10" s="227">
        <v>2</v>
      </c>
      <c r="B10" s="205" t="s">
        <v>324</v>
      </c>
      <c r="C10" s="367">
        <v>2216173683.0451059</v>
      </c>
      <c r="D10" s="367">
        <v>6409725889.1170874</v>
      </c>
      <c r="E10" s="367">
        <v>8625899572.1621933</v>
      </c>
      <c r="F10" s="367">
        <v>328617282.44909513</v>
      </c>
      <c r="G10" s="367">
        <v>1341207614.2592494</v>
      </c>
      <c r="H10" s="367">
        <v>1669824896.7083445</v>
      </c>
      <c r="I10" s="367">
        <v>1655379133.5796154</v>
      </c>
      <c r="J10" s="367">
        <v>1488940257.6559391</v>
      </c>
      <c r="K10" s="367">
        <v>3144319391.2355547</v>
      </c>
    </row>
    <row r="11" spans="1:11">
      <c r="A11" s="227">
        <v>3</v>
      </c>
      <c r="B11" s="205" t="s">
        <v>325</v>
      </c>
      <c r="C11" s="367">
        <v>6345651165.1373558</v>
      </c>
      <c r="D11" s="367">
        <v>5369857640.4561071</v>
      </c>
      <c r="E11" s="367">
        <v>11715508805.593464</v>
      </c>
      <c r="F11" s="367">
        <v>1830611193.7501421</v>
      </c>
      <c r="G11" s="367">
        <v>1372774887.7278874</v>
      </c>
      <c r="H11" s="367">
        <v>3203386081.4780293</v>
      </c>
      <c r="I11" s="367">
        <v>41217806.372692585</v>
      </c>
      <c r="J11" s="367">
        <v>72710835.117135763</v>
      </c>
      <c r="K11" s="367">
        <v>113928641.48982835</v>
      </c>
    </row>
    <row r="12" spans="1:11">
      <c r="A12" s="227">
        <v>4</v>
      </c>
      <c r="B12" s="205" t="s">
        <v>326</v>
      </c>
      <c r="C12" s="367">
        <v>822883000</v>
      </c>
      <c r="D12" s="367">
        <v>4371809.5118436664</v>
      </c>
      <c r="E12" s="367">
        <v>827254809.51184368</v>
      </c>
      <c r="F12" s="367">
        <v>0</v>
      </c>
      <c r="G12" s="367">
        <v>0</v>
      </c>
      <c r="H12" s="367">
        <v>0</v>
      </c>
      <c r="I12" s="367">
        <v>0</v>
      </c>
      <c r="J12" s="367">
        <v>0</v>
      </c>
      <c r="K12" s="367">
        <v>0</v>
      </c>
    </row>
    <row r="13" spans="1:11">
      <c r="A13" s="227">
        <v>5</v>
      </c>
      <c r="B13" s="205" t="s">
        <v>327</v>
      </c>
      <c r="C13" s="367">
        <v>1802765566.328867</v>
      </c>
      <c r="D13" s="367">
        <v>5266791821.3539524</v>
      </c>
      <c r="E13" s="367">
        <v>7069557387.6828194</v>
      </c>
      <c r="F13" s="367">
        <v>252018745.72611085</v>
      </c>
      <c r="G13" s="367">
        <v>3135920138.6283488</v>
      </c>
      <c r="H13" s="367">
        <v>3387938884.3544598</v>
      </c>
      <c r="I13" s="367">
        <v>137075163.66469166</v>
      </c>
      <c r="J13" s="367">
        <v>3004739981.6143656</v>
      </c>
      <c r="K13" s="367">
        <v>3141815145.279057</v>
      </c>
    </row>
    <row r="14" spans="1:11">
      <c r="A14" s="227">
        <v>6</v>
      </c>
      <c r="B14" s="205" t="s">
        <v>342</v>
      </c>
      <c r="C14" s="367">
        <v>0</v>
      </c>
      <c r="D14" s="367">
        <v>0</v>
      </c>
      <c r="E14" s="367">
        <v>0</v>
      </c>
      <c r="F14" s="367">
        <v>0</v>
      </c>
      <c r="G14" s="367">
        <v>0</v>
      </c>
      <c r="H14" s="367">
        <v>0</v>
      </c>
      <c r="I14" s="367">
        <v>0</v>
      </c>
      <c r="J14" s="367">
        <v>0</v>
      </c>
      <c r="K14" s="367">
        <v>0</v>
      </c>
    </row>
    <row r="15" spans="1:11">
      <c r="A15" s="227">
        <v>7</v>
      </c>
      <c r="B15" s="205" t="s">
        <v>329</v>
      </c>
      <c r="C15" s="367">
        <v>33238305.003166661</v>
      </c>
      <c r="D15" s="367">
        <v>61242268.171833351</v>
      </c>
      <c r="E15" s="367">
        <v>94480573.175000012</v>
      </c>
      <c r="F15" s="367">
        <v>33238305.003166668</v>
      </c>
      <c r="G15" s="367">
        <v>61242268.171833515</v>
      </c>
      <c r="H15" s="367">
        <v>94480573.175000191</v>
      </c>
      <c r="I15" s="367">
        <v>33238305.003166668</v>
      </c>
      <c r="J15" s="367">
        <v>61242271.59733367</v>
      </c>
      <c r="K15" s="367">
        <v>94480576.600500345</v>
      </c>
    </row>
    <row r="16" spans="1:11">
      <c r="A16" s="227">
        <v>8</v>
      </c>
      <c r="B16" s="206" t="s">
        <v>330</v>
      </c>
      <c r="C16" s="367">
        <v>11220711719.514494</v>
      </c>
      <c r="D16" s="367">
        <v>17111989428.610823</v>
      </c>
      <c r="E16" s="367">
        <v>28332701148.12532</v>
      </c>
      <c r="F16" s="367">
        <v>2444485526.928515</v>
      </c>
      <c r="G16" s="367">
        <v>5911144908.7873192</v>
      </c>
      <c r="H16" s="367">
        <v>8355630435.7158337</v>
      </c>
      <c r="I16" s="367">
        <v>1866910408.6201663</v>
      </c>
      <c r="J16" s="367">
        <v>4627633345.9847746</v>
      </c>
      <c r="K16" s="367">
        <v>6494543754.6049404</v>
      </c>
    </row>
    <row r="17" spans="1:11">
      <c r="A17" s="225" t="s">
        <v>331</v>
      </c>
      <c r="B17" s="217"/>
      <c r="C17" s="749"/>
      <c r="D17" s="749"/>
      <c r="E17" s="749"/>
      <c r="F17" s="749"/>
      <c r="G17" s="749"/>
      <c r="H17" s="749"/>
      <c r="I17" s="749"/>
      <c r="J17" s="749"/>
      <c r="K17" s="750"/>
    </row>
    <row r="18" spans="1:11">
      <c r="A18" s="227">
        <v>9</v>
      </c>
      <c r="B18" s="205" t="s">
        <v>332</v>
      </c>
      <c r="C18" s="367">
        <v>11320833.333333334</v>
      </c>
      <c r="D18" s="367">
        <v>0</v>
      </c>
      <c r="E18" s="367">
        <v>11320833.333333334</v>
      </c>
      <c r="F18" s="367">
        <v>0</v>
      </c>
      <c r="G18" s="367">
        <v>0</v>
      </c>
      <c r="H18" s="367">
        <v>0</v>
      </c>
      <c r="I18" s="367">
        <v>0</v>
      </c>
      <c r="J18" s="367">
        <v>0</v>
      </c>
      <c r="K18" s="367">
        <v>0</v>
      </c>
    </row>
    <row r="19" spans="1:11">
      <c r="A19" s="227">
        <v>10</v>
      </c>
      <c r="B19" s="205" t="s">
        <v>333</v>
      </c>
      <c r="C19" s="367">
        <v>7520068531.4013786</v>
      </c>
      <c r="D19" s="367">
        <v>8716343496.7449112</v>
      </c>
      <c r="E19" s="367">
        <v>16236412028.14629</v>
      </c>
      <c r="F19" s="367">
        <v>210078245.70398027</v>
      </c>
      <c r="G19" s="367">
        <v>92772838.168337598</v>
      </c>
      <c r="H19" s="367">
        <v>302851083.87231785</v>
      </c>
      <c r="I19" s="367">
        <v>225276807.45281363</v>
      </c>
      <c r="J19" s="367">
        <v>1417049996.9537134</v>
      </c>
      <c r="K19" s="367">
        <v>1642326804.406527</v>
      </c>
    </row>
    <row r="20" spans="1:11">
      <c r="A20" s="227">
        <v>11</v>
      </c>
      <c r="B20" s="205" t="s">
        <v>334</v>
      </c>
      <c r="C20" s="367">
        <v>1503896.2418333332</v>
      </c>
      <c r="D20" s="367">
        <v>2760791.5218562651</v>
      </c>
      <c r="E20" s="367">
        <v>4264687.7636895981</v>
      </c>
      <c r="F20" s="367">
        <v>256932060.06320691</v>
      </c>
      <c r="G20" s="367">
        <v>2706668959.0159307</v>
      </c>
      <c r="H20" s="367">
        <v>2963601019.0791378</v>
      </c>
      <c r="I20" s="367">
        <v>256937083.2126984</v>
      </c>
      <c r="J20" s="367">
        <v>2702156615.0244875</v>
      </c>
      <c r="K20" s="367">
        <v>2959093698.237186</v>
      </c>
    </row>
    <row r="21" spans="1:11" ht="14.4" thickBot="1">
      <c r="A21" s="154">
        <v>12</v>
      </c>
      <c r="B21" s="228" t="s">
        <v>335</v>
      </c>
      <c r="C21" s="367">
        <v>7532893260.9765453</v>
      </c>
      <c r="D21" s="367">
        <v>8719104288.2667675</v>
      </c>
      <c r="E21" s="367">
        <v>16251997549.243313</v>
      </c>
      <c r="F21" s="367">
        <v>467010305.76718718</v>
      </c>
      <c r="G21" s="367">
        <v>2799441797.1842685</v>
      </c>
      <c r="H21" s="367">
        <v>3266452102.9514556</v>
      </c>
      <c r="I21" s="367">
        <v>482213890.66551203</v>
      </c>
      <c r="J21" s="367">
        <v>4119206611.9782009</v>
      </c>
      <c r="K21" s="367">
        <v>4601420502.643713</v>
      </c>
    </row>
    <row r="22" spans="1:11" ht="38.25" customHeight="1" thickBot="1">
      <c r="A22" s="214"/>
      <c r="B22" s="215"/>
      <c r="C22" s="364"/>
      <c r="D22" s="364"/>
      <c r="E22" s="364"/>
      <c r="F22" s="816" t="s">
        <v>336</v>
      </c>
      <c r="G22" s="817"/>
      <c r="H22" s="817"/>
      <c r="I22" s="816" t="s">
        <v>337</v>
      </c>
      <c r="J22" s="817"/>
      <c r="K22" s="818"/>
    </row>
    <row r="23" spans="1:11">
      <c r="A23" s="210">
        <v>13</v>
      </c>
      <c r="B23" s="207" t="s">
        <v>322</v>
      </c>
      <c r="C23" s="751"/>
      <c r="D23" s="751"/>
      <c r="E23" s="751"/>
      <c r="F23" s="367">
        <v>3241826003.5626249</v>
      </c>
      <c r="G23" s="367">
        <v>4107754735.7126799</v>
      </c>
      <c r="H23" s="367">
        <v>7349580739.2753048</v>
      </c>
      <c r="I23" s="367">
        <v>3224667329.1172018</v>
      </c>
      <c r="J23" s="367">
        <v>2805097849.9847064</v>
      </c>
      <c r="K23" s="367">
        <v>6029765179.1019077</v>
      </c>
    </row>
    <row r="24" spans="1:11" ht="14.4" thickBot="1">
      <c r="A24" s="211">
        <v>14</v>
      </c>
      <c r="B24" s="208" t="s">
        <v>338</v>
      </c>
      <c r="C24" s="752"/>
      <c r="D24" s="753"/>
      <c r="E24" s="754"/>
      <c r="F24" s="367">
        <v>1977475221.1613278</v>
      </c>
      <c r="G24" s="367">
        <v>3111703111.6030507</v>
      </c>
      <c r="H24" s="367">
        <v>5089178332.7643776</v>
      </c>
      <c r="I24" s="367">
        <v>1384696517.9546542</v>
      </c>
      <c r="J24" s="367">
        <v>1156908336.4961936</v>
      </c>
      <c r="K24" s="367">
        <v>1893123251.9612274</v>
      </c>
    </row>
    <row r="25" spans="1:11" ht="14.4" thickBot="1">
      <c r="A25" s="212">
        <v>15</v>
      </c>
      <c r="B25" s="209" t="s">
        <v>339</v>
      </c>
      <c r="C25" s="755"/>
      <c r="D25" s="755"/>
      <c r="E25" s="755"/>
      <c r="F25" s="756">
        <v>1.6393762960320541</v>
      </c>
      <c r="G25" s="756">
        <v>1.3200985403766541</v>
      </c>
      <c r="H25" s="756">
        <v>1.4441586163248292</v>
      </c>
      <c r="I25" s="756">
        <v>2.3287899458867583</v>
      </c>
      <c r="J25" s="756">
        <v>2.4246500448602615</v>
      </c>
      <c r="K25" s="756">
        <v>3.1850885423625876</v>
      </c>
    </row>
    <row r="28" spans="1:11" ht="41.4">
      <c r="B28" s="23"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B6" sqref="B6"/>
    </sheetView>
  </sheetViews>
  <sheetFormatPr defaultColWidth="9.21875" defaultRowHeight="13.8"/>
  <cols>
    <col min="1" max="1" width="10.5546875" style="39" bestFit="1" customWidth="1"/>
    <col min="2" max="2" width="95" style="39" customWidth="1"/>
    <col min="3" max="3" width="13.88671875" style="39" bestFit="1" customWidth="1"/>
    <col min="4" max="4" width="10" style="39" bestFit="1" customWidth="1"/>
    <col min="5" max="5" width="18.21875" style="39" bestFit="1" customWidth="1"/>
    <col min="6" max="13" width="10.77734375" style="39" customWidth="1"/>
    <col min="14" max="14" width="31" style="39" bestFit="1" customWidth="1"/>
    <col min="15" max="16384" width="9.21875" style="12"/>
  </cols>
  <sheetData>
    <row r="1" spans="1:14">
      <c r="A1" s="5" t="s">
        <v>108</v>
      </c>
      <c r="B1" s="39" t="str">
        <f>Info!C2</f>
        <v>სს თიბისი ბანკი</v>
      </c>
    </row>
    <row r="2" spans="1:14" ht="14.25" customHeight="1">
      <c r="A2" s="39" t="s">
        <v>109</v>
      </c>
      <c r="B2" s="338">
        <f>'1. key ratios'!B2</f>
        <v>45016</v>
      </c>
    </row>
    <row r="3" spans="1:14" ht="14.25" customHeight="1"/>
    <row r="4" spans="1:14" ht="14.4" thickBot="1">
      <c r="A4" s="2" t="s">
        <v>262</v>
      </c>
      <c r="B4" s="56" t="s">
        <v>74</v>
      </c>
    </row>
    <row r="5" spans="1:14" s="25" customFormat="1">
      <c r="A5" s="117"/>
      <c r="B5" s="118"/>
      <c r="C5" s="119" t="s">
        <v>0</v>
      </c>
      <c r="D5" s="119" t="s">
        <v>1</v>
      </c>
      <c r="E5" s="119" t="s">
        <v>2</v>
      </c>
      <c r="F5" s="119" t="s">
        <v>3</v>
      </c>
      <c r="G5" s="119" t="s">
        <v>4</v>
      </c>
      <c r="H5" s="119" t="s">
        <v>5</v>
      </c>
      <c r="I5" s="119" t="s">
        <v>145</v>
      </c>
      <c r="J5" s="119" t="s">
        <v>146</v>
      </c>
      <c r="K5" s="119" t="s">
        <v>147</v>
      </c>
      <c r="L5" s="119" t="s">
        <v>148</v>
      </c>
      <c r="M5" s="119" t="s">
        <v>149</v>
      </c>
      <c r="N5" s="120" t="s">
        <v>150</v>
      </c>
    </row>
    <row r="6" spans="1:14" ht="41.4">
      <c r="A6" s="109"/>
      <c r="B6" s="68"/>
      <c r="C6" s="69" t="s">
        <v>84</v>
      </c>
      <c r="D6" s="70" t="s">
        <v>73</v>
      </c>
      <c r="E6" s="71" t="s">
        <v>83</v>
      </c>
      <c r="F6" s="72">
        <v>0</v>
      </c>
      <c r="G6" s="72">
        <v>0.2</v>
      </c>
      <c r="H6" s="72">
        <v>0.35</v>
      </c>
      <c r="I6" s="72">
        <v>0.5</v>
      </c>
      <c r="J6" s="72">
        <v>0.75</v>
      </c>
      <c r="K6" s="72">
        <v>1</v>
      </c>
      <c r="L6" s="72">
        <v>1.5</v>
      </c>
      <c r="M6" s="72">
        <v>2.5</v>
      </c>
      <c r="N6" s="110" t="s">
        <v>74</v>
      </c>
    </row>
    <row r="7" spans="1:14">
      <c r="A7" s="111">
        <v>1</v>
      </c>
      <c r="B7" s="73" t="s">
        <v>75</v>
      </c>
      <c r="C7" s="182">
        <f>SUM(C8:C13)</f>
        <v>3828527756.9411592</v>
      </c>
      <c r="D7" s="68"/>
      <c r="E7" s="185">
        <f t="shared" ref="E7:M7" si="0">SUM(E8:E13)</f>
        <v>116975541.53572419</v>
      </c>
      <c r="F7" s="182">
        <f>SUM(F8:F13)</f>
        <v>15455260.093904</v>
      </c>
      <c r="G7" s="182">
        <f t="shared" si="0"/>
        <v>48303710.504780799</v>
      </c>
      <c r="H7" s="182">
        <f t="shared" si="0"/>
        <v>0</v>
      </c>
      <c r="I7" s="182">
        <f t="shared" si="0"/>
        <v>17600348.451766402</v>
      </c>
      <c r="J7" s="182">
        <f t="shared" si="0"/>
        <v>0</v>
      </c>
      <c r="K7" s="182">
        <f t="shared" si="0"/>
        <v>35616222.485272996</v>
      </c>
      <c r="L7" s="182">
        <f t="shared" si="0"/>
        <v>0</v>
      </c>
      <c r="M7" s="182">
        <f t="shared" si="0"/>
        <v>0</v>
      </c>
      <c r="N7" s="112">
        <f>SUM(N8:N13)</f>
        <v>54077138.812112361</v>
      </c>
    </row>
    <row r="8" spans="1:14">
      <c r="A8" s="111">
        <v>1.1000000000000001</v>
      </c>
      <c r="B8" s="74" t="s">
        <v>76</v>
      </c>
      <c r="C8" s="183">
        <v>2960984071.5684595</v>
      </c>
      <c r="D8" s="717">
        <v>0.02</v>
      </c>
      <c r="E8" s="185">
        <f>C8*D8</f>
        <v>59219681.431369193</v>
      </c>
      <c r="F8" s="718">
        <v>1536240</v>
      </c>
      <c r="G8" s="718">
        <v>48303710.504780799</v>
      </c>
      <c r="H8" s="718">
        <v>0</v>
      </c>
      <c r="I8" s="718">
        <v>317648.45176640002</v>
      </c>
      <c r="J8" s="718">
        <v>0</v>
      </c>
      <c r="K8" s="718">
        <v>9062082.4748219997</v>
      </c>
      <c r="L8" s="718">
        <v>0</v>
      </c>
      <c r="M8" s="718">
        <v>0</v>
      </c>
      <c r="N8" s="112">
        <f>SUMPRODUCT($F$6:$M$6,F8:M8)</f>
        <v>18881648.801661361</v>
      </c>
    </row>
    <row r="9" spans="1:14">
      <c r="A9" s="111">
        <v>1.2</v>
      </c>
      <c r="B9" s="74" t="s">
        <v>77</v>
      </c>
      <c r="C9" s="183">
        <v>559396806.47589993</v>
      </c>
      <c r="D9" s="717">
        <v>0.05</v>
      </c>
      <c r="E9" s="185">
        <f>C9*D9</f>
        <v>27969840.323794998</v>
      </c>
      <c r="F9" s="718">
        <v>0</v>
      </c>
      <c r="G9" s="718">
        <v>0</v>
      </c>
      <c r="H9" s="718">
        <v>0</v>
      </c>
      <c r="I9" s="718">
        <v>2752430</v>
      </c>
      <c r="J9" s="718">
        <v>0</v>
      </c>
      <c r="K9" s="718">
        <v>25217410.323794998</v>
      </c>
      <c r="L9" s="718">
        <v>0</v>
      </c>
      <c r="M9" s="718">
        <v>0</v>
      </c>
      <c r="N9" s="112">
        <f t="shared" ref="N9:N12" si="1">SUMPRODUCT($F$6:$M$6,F9:M9)</f>
        <v>26593625.323794998</v>
      </c>
    </row>
    <row r="10" spans="1:14">
      <c r="A10" s="111">
        <v>1.3</v>
      </c>
      <c r="B10" s="74" t="s">
        <v>78</v>
      </c>
      <c r="C10" s="183">
        <v>175453921.08320001</v>
      </c>
      <c r="D10" s="717">
        <v>0.08</v>
      </c>
      <c r="E10" s="185">
        <f>C10*D10</f>
        <v>14036313.686656</v>
      </c>
      <c r="F10" s="718">
        <v>0</v>
      </c>
      <c r="G10" s="718">
        <v>0</v>
      </c>
      <c r="H10" s="718">
        <v>0</v>
      </c>
      <c r="I10" s="718">
        <v>12699584</v>
      </c>
      <c r="J10" s="718">
        <v>0</v>
      </c>
      <c r="K10" s="718">
        <v>1336729.6866560001</v>
      </c>
      <c r="L10" s="718">
        <v>0</v>
      </c>
      <c r="M10" s="718">
        <v>0</v>
      </c>
      <c r="N10" s="112">
        <f>SUMPRODUCT($F$6:$M$6,F10:M10)</f>
        <v>7686521.6866560001</v>
      </c>
    </row>
    <row r="11" spans="1:14">
      <c r="A11" s="111">
        <v>1.4</v>
      </c>
      <c r="B11" s="74" t="s">
        <v>79</v>
      </c>
      <c r="C11" s="183">
        <v>94243600</v>
      </c>
      <c r="D11" s="717">
        <v>0.11</v>
      </c>
      <c r="E11" s="185">
        <f>C11*D11</f>
        <v>10366796</v>
      </c>
      <c r="F11" s="718">
        <v>8536110</v>
      </c>
      <c r="G11" s="718">
        <v>0</v>
      </c>
      <c r="H11" s="718">
        <v>0</v>
      </c>
      <c r="I11" s="718">
        <v>1830686</v>
      </c>
      <c r="J11" s="718">
        <v>0</v>
      </c>
      <c r="K11" s="718">
        <v>0</v>
      </c>
      <c r="L11" s="718">
        <v>0</v>
      </c>
      <c r="M11" s="718">
        <v>0</v>
      </c>
      <c r="N11" s="112">
        <f t="shared" si="1"/>
        <v>915343</v>
      </c>
    </row>
    <row r="12" spans="1:14">
      <c r="A12" s="111">
        <v>1.5</v>
      </c>
      <c r="B12" s="74" t="s">
        <v>80</v>
      </c>
      <c r="C12" s="183">
        <v>38449357.813600004</v>
      </c>
      <c r="D12" s="717">
        <v>0.14000000000000001</v>
      </c>
      <c r="E12" s="185">
        <f>C12*D12</f>
        <v>5382910.0939040007</v>
      </c>
      <c r="F12" s="718">
        <v>5382910.0939039998</v>
      </c>
      <c r="G12" s="718">
        <v>0</v>
      </c>
      <c r="H12" s="718">
        <v>0</v>
      </c>
      <c r="I12" s="718">
        <v>0</v>
      </c>
      <c r="J12" s="718">
        <v>0</v>
      </c>
      <c r="K12" s="718">
        <v>0</v>
      </c>
      <c r="L12" s="718">
        <v>0</v>
      </c>
      <c r="M12" s="718">
        <v>0</v>
      </c>
      <c r="N12" s="112">
        <f t="shared" si="1"/>
        <v>0</v>
      </c>
    </row>
    <row r="13" spans="1:14">
      <c r="A13" s="111">
        <v>1.6</v>
      </c>
      <c r="B13" s="75" t="s">
        <v>81</v>
      </c>
      <c r="C13" s="183">
        <v>0</v>
      </c>
      <c r="D13" s="76"/>
      <c r="E13" s="183"/>
      <c r="F13" s="718">
        <v>0</v>
      </c>
      <c r="G13" s="718">
        <v>0</v>
      </c>
      <c r="H13" s="718">
        <v>0</v>
      </c>
      <c r="I13" s="718">
        <v>0</v>
      </c>
      <c r="J13" s="718">
        <v>0</v>
      </c>
      <c r="K13" s="718">
        <v>0</v>
      </c>
      <c r="L13" s="718">
        <v>0</v>
      </c>
      <c r="M13" s="718">
        <v>0</v>
      </c>
      <c r="N13" s="112">
        <f>SUMPRODUCT($F$6:$M$6,F13:M13)</f>
        <v>0</v>
      </c>
    </row>
    <row r="14" spans="1:14">
      <c r="A14" s="111">
        <v>2</v>
      </c>
      <c r="B14" s="77" t="s">
        <v>82</v>
      </c>
      <c r="C14" s="182">
        <f>SUM(C15:C20)</f>
        <v>18388920</v>
      </c>
      <c r="D14" s="68"/>
      <c r="E14" s="185">
        <f t="shared" ref="E14:M14" si="2">SUM(E15:E20)</f>
        <v>579529.60000000009</v>
      </c>
      <c r="F14" s="718">
        <f t="shared" si="2"/>
        <v>0</v>
      </c>
      <c r="G14" s="718">
        <f t="shared" si="2"/>
        <v>0</v>
      </c>
      <c r="H14" s="718">
        <f t="shared" si="2"/>
        <v>0</v>
      </c>
      <c r="I14" s="718">
        <f t="shared" si="2"/>
        <v>579529.60000000009</v>
      </c>
      <c r="J14" s="718">
        <f t="shared" si="2"/>
        <v>0</v>
      </c>
      <c r="K14" s="718">
        <f t="shared" si="2"/>
        <v>0</v>
      </c>
      <c r="L14" s="718">
        <f t="shared" si="2"/>
        <v>0</v>
      </c>
      <c r="M14" s="718">
        <f t="shared" si="2"/>
        <v>0</v>
      </c>
      <c r="N14" s="112">
        <f>SUM(N15:N20)</f>
        <v>289764.80000000005</v>
      </c>
    </row>
    <row r="15" spans="1:14">
      <c r="A15" s="111">
        <v>2.1</v>
      </c>
      <c r="B15" s="75" t="s">
        <v>76</v>
      </c>
      <c r="C15" s="183">
        <v>0</v>
      </c>
      <c r="D15" s="717">
        <v>5.0000000000000001E-3</v>
      </c>
      <c r="E15" s="185">
        <f>C15*D15</f>
        <v>0</v>
      </c>
      <c r="F15" s="718">
        <v>0</v>
      </c>
      <c r="G15" s="718">
        <v>0</v>
      </c>
      <c r="H15" s="718">
        <v>0</v>
      </c>
      <c r="I15" s="718">
        <v>0</v>
      </c>
      <c r="J15" s="718">
        <v>0</v>
      </c>
      <c r="K15" s="718">
        <v>0</v>
      </c>
      <c r="L15" s="718">
        <v>0</v>
      </c>
      <c r="M15" s="718">
        <v>0</v>
      </c>
      <c r="N15" s="112">
        <f>SUMPRODUCT($F$6:$M$6,F15:M15)</f>
        <v>0</v>
      </c>
    </row>
    <row r="16" spans="1:14">
      <c r="A16" s="111">
        <v>2.2000000000000002</v>
      </c>
      <c r="B16" s="75" t="s">
        <v>77</v>
      </c>
      <c r="C16" s="183">
        <v>0</v>
      </c>
      <c r="D16" s="717">
        <v>0.01</v>
      </c>
      <c r="E16" s="185">
        <f>C16*D16</f>
        <v>0</v>
      </c>
      <c r="F16" s="718">
        <v>0</v>
      </c>
      <c r="G16" s="718">
        <v>0</v>
      </c>
      <c r="H16" s="718">
        <v>0</v>
      </c>
      <c r="I16" s="718">
        <v>0</v>
      </c>
      <c r="J16" s="718">
        <v>0</v>
      </c>
      <c r="K16" s="718">
        <v>0</v>
      </c>
      <c r="L16" s="718">
        <v>0</v>
      </c>
      <c r="M16" s="718">
        <v>0</v>
      </c>
      <c r="N16" s="112">
        <f t="shared" ref="N16:N20" si="3">SUMPRODUCT($F$6:$M$6,F16:M16)</f>
        <v>0</v>
      </c>
    </row>
    <row r="17" spans="1:14">
      <c r="A17" s="111">
        <v>2.2999999999999998</v>
      </c>
      <c r="B17" s="75" t="s">
        <v>78</v>
      </c>
      <c r="C17" s="183">
        <v>7801360</v>
      </c>
      <c r="D17" s="717">
        <v>0.02</v>
      </c>
      <c r="E17" s="185">
        <f>C17*D17</f>
        <v>156027.20000000001</v>
      </c>
      <c r="F17" s="718">
        <v>0</v>
      </c>
      <c r="G17" s="718">
        <v>0</v>
      </c>
      <c r="H17" s="718">
        <v>0</v>
      </c>
      <c r="I17" s="718">
        <v>156027.20000000001</v>
      </c>
      <c r="J17" s="718">
        <v>0</v>
      </c>
      <c r="K17" s="718">
        <v>0</v>
      </c>
      <c r="L17" s="718">
        <v>0</v>
      </c>
      <c r="M17" s="718">
        <v>0</v>
      </c>
      <c r="N17" s="112">
        <f t="shared" si="3"/>
        <v>78013.600000000006</v>
      </c>
    </row>
    <row r="18" spans="1:14">
      <c r="A18" s="111">
        <v>2.4</v>
      </c>
      <c r="B18" s="75" t="s">
        <v>79</v>
      </c>
      <c r="C18" s="183">
        <v>0</v>
      </c>
      <c r="D18" s="717">
        <v>0.03</v>
      </c>
      <c r="E18" s="185">
        <f>C18*D18</f>
        <v>0</v>
      </c>
      <c r="F18" s="718">
        <v>0</v>
      </c>
      <c r="G18" s="718">
        <v>0</v>
      </c>
      <c r="H18" s="718">
        <v>0</v>
      </c>
      <c r="I18" s="718">
        <v>0</v>
      </c>
      <c r="J18" s="718">
        <v>0</v>
      </c>
      <c r="K18" s="718">
        <v>0</v>
      </c>
      <c r="L18" s="718">
        <v>0</v>
      </c>
      <c r="M18" s="718">
        <v>0</v>
      </c>
      <c r="N18" s="112">
        <f t="shared" si="3"/>
        <v>0</v>
      </c>
    </row>
    <row r="19" spans="1:14">
      <c r="A19" s="111">
        <v>2.5</v>
      </c>
      <c r="B19" s="75" t="s">
        <v>80</v>
      </c>
      <c r="C19" s="183">
        <v>10587560</v>
      </c>
      <c r="D19" s="717">
        <v>0.04</v>
      </c>
      <c r="E19" s="185">
        <f>C19*D19</f>
        <v>423502.4</v>
      </c>
      <c r="F19" s="718">
        <v>0</v>
      </c>
      <c r="G19" s="718">
        <v>0</v>
      </c>
      <c r="H19" s="718">
        <v>0</v>
      </c>
      <c r="I19" s="718">
        <v>423502.4</v>
      </c>
      <c r="J19" s="718">
        <v>0</v>
      </c>
      <c r="K19" s="718">
        <v>0</v>
      </c>
      <c r="L19" s="718">
        <v>0</v>
      </c>
      <c r="M19" s="718">
        <v>0</v>
      </c>
      <c r="N19" s="112">
        <f t="shared" si="3"/>
        <v>211751.2</v>
      </c>
    </row>
    <row r="20" spans="1:14">
      <c r="A20" s="111">
        <v>2.6</v>
      </c>
      <c r="B20" s="75" t="s">
        <v>81</v>
      </c>
      <c r="C20" s="183">
        <v>0</v>
      </c>
      <c r="D20" s="76"/>
      <c r="E20" s="186"/>
      <c r="F20" s="718">
        <v>0</v>
      </c>
      <c r="G20" s="718">
        <v>0</v>
      </c>
      <c r="H20" s="718">
        <v>0</v>
      </c>
      <c r="I20" s="718">
        <v>0</v>
      </c>
      <c r="J20" s="718">
        <v>0</v>
      </c>
      <c r="K20" s="718">
        <v>0</v>
      </c>
      <c r="L20" s="718">
        <v>0</v>
      </c>
      <c r="M20" s="718">
        <v>0</v>
      </c>
      <c r="N20" s="112">
        <f t="shared" si="3"/>
        <v>0</v>
      </c>
    </row>
    <row r="21" spans="1:14" ht="14.4" thickBot="1">
      <c r="A21" s="113">
        <v>3</v>
      </c>
      <c r="B21" s="114" t="s">
        <v>66</v>
      </c>
      <c r="C21" s="184">
        <f>C14+C7</f>
        <v>3846916676.9411592</v>
      </c>
      <c r="D21" s="115"/>
      <c r="E21" s="187">
        <f>E14+E7</f>
        <v>117555071.13572419</v>
      </c>
      <c r="F21" s="719">
        <f>F7+F14</f>
        <v>15455260.093904</v>
      </c>
      <c r="G21" s="719">
        <f t="shared" ref="G21:L21" si="4">G7+G14</f>
        <v>48303710.504780799</v>
      </c>
      <c r="H21" s="719">
        <f t="shared" si="4"/>
        <v>0</v>
      </c>
      <c r="I21" s="719">
        <f t="shared" si="4"/>
        <v>18179878.051766403</v>
      </c>
      <c r="J21" s="719">
        <f t="shared" si="4"/>
        <v>0</v>
      </c>
      <c r="K21" s="719">
        <f t="shared" si="4"/>
        <v>35616222.485272996</v>
      </c>
      <c r="L21" s="719">
        <f t="shared" si="4"/>
        <v>0</v>
      </c>
      <c r="M21" s="719">
        <f>M7+M14</f>
        <v>0</v>
      </c>
      <c r="N21" s="116">
        <f>N14+N7</f>
        <v>54366903.612112358</v>
      </c>
    </row>
    <row r="22" spans="1:14">
      <c r="E22" s="188"/>
      <c r="F22" s="694"/>
      <c r="G22" s="694"/>
      <c r="H22" s="694"/>
      <c r="I22" s="694"/>
      <c r="J22" s="694"/>
      <c r="K22" s="694"/>
      <c r="L22" s="694"/>
      <c r="M22" s="694"/>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E43"/>
  <sheetViews>
    <sheetView zoomScale="85" zoomScaleNormal="85" workbookViewId="0"/>
  </sheetViews>
  <sheetFormatPr defaultRowHeight="14.4"/>
  <cols>
    <col min="1" max="1" width="11.44140625" customWidth="1"/>
    <col min="2" max="2" width="76.77734375" style="4" customWidth="1"/>
    <col min="3" max="3" width="22.77734375" customWidth="1"/>
  </cols>
  <sheetData>
    <row r="1" spans="1:5">
      <c r="A1" s="220" t="s">
        <v>108</v>
      </c>
      <c r="B1" t="str">
        <f>Info!C2</f>
        <v>სს თიბისი ბანკი</v>
      </c>
    </row>
    <row r="2" spans="1:5">
      <c r="A2" s="220" t="s">
        <v>109</v>
      </c>
      <c r="B2" s="338">
        <f>'1. key ratios'!B2</f>
        <v>45016</v>
      </c>
    </row>
    <row r="3" spans="1:5">
      <c r="A3" s="220"/>
      <c r="B3"/>
    </row>
    <row r="4" spans="1:5">
      <c r="A4" s="220" t="s">
        <v>428</v>
      </c>
      <c r="B4" t="s">
        <v>387</v>
      </c>
    </row>
    <row r="5" spans="1:5">
      <c r="A5" s="271"/>
      <c r="B5" s="271" t="s">
        <v>388</v>
      </c>
      <c r="C5" s="283"/>
    </row>
    <row r="6" spans="1:5">
      <c r="A6" s="272">
        <v>1</v>
      </c>
      <c r="B6" s="284" t="s">
        <v>440</v>
      </c>
      <c r="C6" s="285">
        <v>25978048914.378048</v>
      </c>
      <c r="E6" s="670"/>
    </row>
    <row r="7" spans="1:5">
      <c r="A7" s="272">
        <v>2</v>
      </c>
      <c r="B7" s="284" t="s">
        <v>389</v>
      </c>
      <c r="C7" s="285">
        <v>-335017390.09249997</v>
      </c>
      <c r="E7" s="670"/>
    </row>
    <row r="8" spans="1:5">
      <c r="A8" s="273">
        <v>3</v>
      </c>
      <c r="B8" s="286" t="s">
        <v>390</v>
      </c>
      <c r="C8" s="287">
        <f>C6+C7</f>
        <v>25643031524.285549</v>
      </c>
      <c r="E8" s="670"/>
    </row>
    <row r="9" spans="1:5">
      <c r="A9" s="274"/>
      <c r="B9" s="274" t="s">
        <v>391</v>
      </c>
      <c r="C9" s="288"/>
      <c r="E9" s="670"/>
    </row>
    <row r="10" spans="1:5">
      <c r="A10" s="275">
        <v>4</v>
      </c>
      <c r="B10" s="289" t="s">
        <v>392</v>
      </c>
      <c r="C10" s="285">
        <v>0</v>
      </c>
      <c r="E10" s="670"/>
    </row>
    <row r="11" spans="1:5">
      <c r="A11" s="275">
        <v>5</v>
      </c>
      <c r="B11" s="290" t="s">
        <v>393</v>
      </c>
      <c r="C11" s="285">
        <v>0</v>
      </c>
      <c r="E11" s="670"/>
    </row>
    <row r="12" spans="1:5">
      <c r="A12" s="275" t="s">
        <v>394</v>
      </c>
      <c r="B12" s="284" t="s">
        <v>395</v>
      </c>
      <c r="C12" s="287">
        <f>'15. CCR'!E21</f>
        <v>117555071.13572419</v>
      </c>
      <c r="E12" s="670"/>
    </row>
    <row r="13" spans="1:5">
      <c r="A13" s="276">
        <v>6</v>
      </c>
      <c r="B13" s="291" t="s">
        <v>396</v>
      </c>
      <c r="C13" s="285">
        <v>0</v>
      </c>
      <c r="E13" s="670"/>
    </row>
    <row r="14" spans="1:5">
      <c r="A14" s="276">
        <v>7</v>
      </c>
      <c r="B14" s="292" t="s">
        <v>397</v>
      </c>
      <c r="C14" s="285">
        <v>0</v>
      </c>
      <c r="E14" s="670"/>
    </row>
    <row r="15" spans="1:5">
      <c r="A15" s="277">
        <v>8</v>
      </c>
      <c r="B15" s="284" t="s">
        <v>398</v>
      </c>
      <c r="C15" s="285">
        <v>0</v>
      </c>
      <c r="E15" s="670"/>
    </row>
    <row r="16" spans="1:5" ht="22.8">
      <c r="A16" s="276">
        <v>9</v>
      </c>
      <c r="B16" s="292" t="s">
        <v>399</v>
      </c>
      <c r="C16" s="285">
        <v>0</v>
      </c>
      <c r="E16" s="670"/>
    </row>
    <row r="17" spans="1:5">
      <c r="A17" s="276">
        <v>10</v>
      </c>
      <c r="B17" s="292" t="s">
        <v>400</v>
      </c>
      <c r="C17" s="285">
        <v>0</v>
      </c>
      <c r="E17" s="670"/>
    </row>
    <row r="18" spans="1:5">
      <c r="A18" s="278">
        <v>11</v>
      </c>
      <c r="B18" s="293" t="s">
        <v>401</v>
      </c>
      <c r="C18" s="287">
        <f>SUM(C10:C17)</f>
        <v>117555071.13572419</v>
      </c>
      <c r="E18" s="670"/>
    </row>
    <row r="19" spans="1:5">
      <c r="A19" s="274"/>
      <c r="B19" s="274" t="s">
        <v>402</v>
      </c>
      <c r="C19" s="294"/>
      <c r="E19" s="670"/>
    </row>
    <row r="20" spans="1:5">
      <c r="A20" s="276">
        <v>12</v>
      </c>
      <c r="B20" s="289" t="s">
        <v>403</v>
      </c>
      <c r="C20" s="285">
        <v>0</v>
      </c>
      <c r="E20" s="670"/>
    </row>
    <row r="21" spans="1:5">
      <c r="A21" s="276">
        <v>13</v>
      </c>
      <c r="B21" s="289" t="s">
        <v>404</v>
      </c>
      <c r="C21" s="285">
        <v>0</v>
      </c>
      <c r="E21" s="670"/>
    </row>
    <row r="22" spans="1:5">
      <c r="A22" s="276">
        <v>14</v>
      </c>
      <c r="B22" s="289" t="s">
        <v>405</v>
      </c>
      <c r="C22" s="285">
        <v>0</v>
      </c>
      <c r="E22" s="670"/>
    </row>
    <row r="23" spans="1:5" ht="22.8">
      <c r="A23" s="276" t="s">
        <v>406</v>
      </c>
      <c r="B23" s="289" t="s">
        <v>407</v>
      </c>
      <c r="C23" s="285">
        <v>0</v>
      </c>
      <c r="E23" s="670"/>
    </row>
    <row r="24" spans="1:5">
      <c r="A24" s="276">
        <v>15</v>
      </c>
      <c r="B24" s="289" t="s">
        <v>408</v>
      </c>
      <c r="C24" s="285">
        <v>0</v>
      </c>
      <c r="E24" s="670"/>
    </row>
    <row r="25" spans="1:5">
      <c r="A25" s="276" t="s">
        <v>409</v>
      </c>
      <c r="B25" s="284" t="s">
        <v>410</v>
      </c>
      <c r="C25" s="285">
        <v>0</v>
      </c>
      <c r="E25" s="670"/>
    </row>
    <row r="26" spans="1:5">
      <c r="A26" s="278">
        <v>16</v>
      </c>
      <c r="B26" s="293" t="s">
        <v>411</v>
      </c>
      <c r="C26" s="287">
        <f>SUM(C20:C25)</f>
        <v>0</v>
      </c>
      <c r="E26" s="670"/>
    </row>
    <row r="27" spans="1:5">
      <c r="A27" s="274"/>
      <c r="B27" s="274" t="s">
        <v>412</v>
      </c>
      <c r="C27" s="288"/>
      <c r="E27" s="670"/>
    </row>
    <row r="28" spans="1:5">
      <c r="A28" s="275">
        <v>17</v>
      </c>
      <c r="B28" s="284" t="s">
        <v>413</v>
      </c>
      <c r="C28" s="285">
        <v>3340550673.9099998</v>
      </c>
      <c r="E28" s="670"/>
    </row>
    <row r="29" spans="1:5">
      <c r="A29" s="275">
        <v>18</v>
      </c>
      <c r="B29" s="284" t="s">
        <v>414</v>
      </c>
      <c r="C29" s="285">
        <v>-1812023424.1850002</v>
      </c>
      <c r="E29" s="670"/>
    </row>
    <row r="30" spans="1:5">
      <c r="A30" s="278">
        <v>19</v>
      </c>
      <c r="B30" s="293" t="s">
        <v>415</v>
      </c>
      <c r="C30" s="287">
        <f>C28+C29</f>
        <v>1528527249.7249997</v>
      </c>
      <c r="E30" s="670"/>
    </row>
    <row r="31" spans="1:5">
      <c r="A31" s="279"/>
      <c r="B31" s="274" t="s">
        <v>416</v>
      </c>
      <c r="C31" s="288"/>
      <c r="E31" s="670"/>
    </row>
    <row r="32" spans="1:5">
      <c r="A32" s="275" t="s">
        <v>417</v>
      </c>
      <c r="B32" s="289" t="s">
        <v>418</v>
      </c>
      <c r="C32" s="285">
        <v>0</v>
      </c>
      <c r="E32" s="670"/>
    </row>
    <row r="33" spans="1:5">
      <c r="A33" s="275" t="s">
        <v>419</v>
      </c>
      <c r="B33" s="290" t="s">
        <v>420</v>
      </c>
      <c r="C33" s="285">
        <v>0</v>
      </c>
      <c r="E33" s="670"/>
    </row>
    <row r="34" spans="1:5">
      <c r="A34" s="274"/>
      <c r="B34" s="274" t="s">
        <v>421</v>
      </c>
      <c r="C34" s="288"/>
      <c r="E34" s="670"/>
    </row>
    <row r="35" spans="1:5">
      <c r="A35" s="278">
        <v>20</v>
      </c>
      <c r="B35" s="293" t="s">
        <v>86</v>
      </c>
      <c r="C35" s="287">
        <f>'1. key ratios'!C9</f>
        <v>4179558945.1757994</v>
      </c>
      <c r="E35" s="670"/>
    </row>
    <row r="36" spans="1:5">
      <c r="A36" s="278">
        <v>21</v>
      </c>
      <c r="B36" s="293" t="s">
        <v>422</v>
      </c>
      <c r="C36" s="287">
        <f>C8+C18+C26+C30</f>
        <v>27289113845.146271</v>
      </c>
      <c r="E36" s="670"/>
    </row>
    <row r="37" spans="1:5">
      <c r="A37" s="280"/>
      <c r="B37" s="280" t="s">
        <v>387</v>
      </c>
      <c r="C37" s="288"/>
      <c r="E37" s="670"/>
    </row>
    <row r="38" spans="1:5">
      <c r="A38" s="278">
        <v>22</v>
      </c>
      <c r="B38" s="293" t="s">
        <v>387</v>
      </c>
      <c r="C38" s="720">
        <f>IFERROR(C35/C36,0)</f>
        <v>0.15315847076944161</v>
      </c>
      <c r="E38" s="670"/>
    </row>
    <row r="39" spans="1:5">
      <c r="A39" s="280"/>
      <c r="B39" s="280" t="s">
        <v>423</v>
      </c>
      <c r="C39" s="288"/>
      <c r="E39" s="670"/>
    </row>
    <row r="40" spans="1:5">
      <c r="A40" s="281" t="s">
        <v>424</v>
      </c>
      <c r="B40" s="289" t="s">
        <v>425</v>
      </c>
      <c r="C40" s="285">
        <v>0</v>
      </c>
      <c r="E40" s="670"/>
    </row>
    <row r="41" spans="1:5">
      <c r="A41" s="282" t="s">
        <v>426</v>
      </c>
      <c r="B41" s="290" t="s">
        <v>427</v>
      </c>
      <c r="C41" s="285">
        <v>0</v>
      </c>
      <c r="E41" s="670"/>
    </row>
    <row r="43" spans="1:5">
      <c r="B43" s="303"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70" zoomScaleNormal="70" workbookViewId="0">
      <pane xSplit="2" ySplit="6" topLeftCell="C7" activePane="bottomRight" state="frozen"/>
      <selection pane="topRight" activeCell="C1" sqref="C1"/>
      <selection pane="bottomLeft" activeCell="A7" sqref="A7"/>
      <selection pane="bottomRight" activeCell="C7" sqref="C7"/>
    </sheetView>
  </sheetViews>
  <sheetFormatPr defaultRowHeight="14.4"/>
  <cols>
    <col min="1" max="1" width="9.88671875" style="220" bestFit="1" customWidth="1"/>
    <col min="2" max="2" width="82.6640625" style="23" customWidth="1"/>
    <col min="3" max="7" width="17.5546875" style="220" customWidth="1"/>
  </cols>
  <sheetData>
    <row r="1" spans="1:7">
      <c r="A1" s="220" t="s">
        <v>108</v>
      </c>
      <c r="B1" s="220" t="str">
        <f>Info!C2</f>
        <v>სს თიბისი ბანკი</v>
      </c>
    </row>
    <row r="2" spans="1:7">
      <c r="A2" s="220" t="s">
        <v>109</v>
      </c>
      <c r="B2" s="338">
        <f>'1. key ratios'!B2</f>
        <v>45016</v>
      </c>
    </row>
    <row r="3" spans="1:7">
      <c r="B3" s="338"/>
    </row>
    <row r="4" spans="1:7" ht="15" thickBot="1">
      <c r="A4" s="220" t="s">
        <v>488</v>
      </c>
      <c r="B4" s="341" t="s">
        <v>453</v>
      </c>
    </row>
    <row r="5" spans="1:7">
      <c r="A5" s="342"/>
      <c r="B5" s="343"/>
      <c r="C5" s="823" t="s">
        <v>454</v>
      </c>
      <c r="D5" s="823"/>
      <c r="E5" s="823"/>
      <c r="F5" s="823"/>
      <c r="G5" s="824" t="s">
        <v>455</v>
      </c>
    </row>
    <row r="6" spans="1:7">
      <c r="A6" s="344"/>
      <c r="B6" s="345"/>
      <c r="C6" s="346" t="s">
        <v>456</v>
      </c>
      <c r="D6" s="347" t="s">
        <v>457</v>
      </c>
      <c r="E6" s="347" t="s">
        <v>458</v>
      </c>
      <c r="F6" s="347" t="s">
        <v>459</v>
      </c>
      <c r="G6" s="825"/>
    </row>
    <row r="7" spans="1:7">
      <c r="A7" s="348"/>
      <c r="B7" s="349" t="s">
        <v>460</v>
      </c>
      <c r="C7" s="350"/>
      <c r="D7" s="350"/>
      <c r="E7" s="350"/>
      <c r="F7" s="350"/>
      <c r="G7" s="351"/>
    </row>
    <row r="8" spans="1:7">
      <c r="A8" s="352">
        <v>1</v>
      </c>
      <c r="B8" s="353" t="s">
        <v>461</v>
      </c>
      <c r="C8" s="354">
        <v>4179558945.1757994</v>
      </c>
      <c r="D8" s="354">
        <v>0</v>
      </c>
      <c r="E8" s="354">
        <v>0</v>
      </c>
      <c r="F8" s="354">
        <v>3951909501.2819242</v>
      </c>
      <c r="G8" s="355">
        <v>8131468446.4577236</v>
      </c>
    </row>
    <row r="9" spans="1:7">
      <c r="A9" s="352">
        <v>2</v>
      </c>
      <c r="B9" s="356" t="s">
        <v>85</v>
      </c>
      <c r="C9" s="354">
        <v>4179558945.1757994</v>
      </c>
      <c r="D9" s="354"/>
      <c r="E9" s="354"/>
      <c r="F9" s="354">
        <v>422325178</v>
      </c>
      <c r="G9" s="355">
        <v>4601884123.1757994</v>
      </c>
    </row>
    <row r="10" spans="1:7">
      <c r="A10" s="352">
        <v>3</v>
      </c>
      <c r="B10" s="356" t="s">
        <v>462</v>
      </c>
      <c r="C10" s="357"/>
      <c r="D10" s="357"/>
      <c r="E10" s="357"/>
      <c r="F10" s="354">
        <v>3529584323.2819242</v>
      </c>
      <c r="G10" s="355">
        <v>3529584323.2819242</v>
      </c>
    </row>
    <row r="11" spans="1:7" ht="27.6">
      <c r="A11" s="352">
        <v>4</v>
      </c>
      <c r="B11" s="353" t="s">
        <v>463</v>
      </c>
      <c r="C11" s="354">
        <v>5081856319.5688171</v>
      </c>
      <c r="D11" s="354">
        <v>1906379807.7460558</v>
      </c>
      <c r="E11" s="354">
        <v>901590522.77551591</v>
      </c>
      <c r="F11" s="354">
        <v>473263517.93284792</v>
      </c>
      <c r="G11" s="355">
        <v>6904454320.6838017</v>
      </c>
    </row>
    <row r="12" spans="1:7">
      <c r="A12" s="352">
        <v>5</v>
      </c>
      <c r="B12" s="356" t="s">
        <v>464</v>
      </c>
      <c r="C12" s="354">
        <v>3393404947.054307</v>
      </c>
      <c r="D12" s="358">
        <v>1607885081.8342619</v>
      </c>
      <c r="E12" s="354">
        <v>730351104.77524793</v>
      </c>
      <c r="F12" s="354">
        <v>319268281.16325992</v>
      </c>
      <c r="G12" s="355">
        <v>5748363944.085722</v>
      </c>
    </row>
    <row r="13" spans="1:7">
      <c r="A13" s="352">
        <v>6</v>
      </c>
      <c r="B13" s="356" t="s">
        <v>465</v>
      </c>
      <c r="C13" s="354">
        <v>1688451372.5145099</v>
      </c>
      <c r="D13" s="358">
        <v>298494725.91179401</v>
      </c>
      <c r="E13" s="354">
        <v>171239418.00026801</v>
      </c>
      <c r="F13" s="354">
        <v>153995236.76958799</v>
      </c>
      <c r="G13" s="355">
        <v>1156090376.5980799</v>
      </c>
    </row>
    <row r="14" spans="1:7">
      <c r="A14" s="352">
        <v>7</v>
      </c>
      <c r="B14" s="353" t="s">
        <v>466</v>
      </c>
      <c r="C14" s="354">
        <v>6173222013.2367287</v>
      </c>
      <c r="D14" s="354">
        <v>1117608979.092253</v>
      </c>
      <c r="E14" s="354">
        <v>462391644.99309868</v>
      </c>
      <c r="F14" s="354">
        <v>4344980.8571680002</v>
      </c>
      <c r="G14" s="355">
        <v>3365439224.9464455</v>
      </c>
    </row>
    <row r="15" spans="1:7" ht="55.2">
      <c r="A15" s="352">
        <v>8</v>
      </c>
      <c r="B15" s="356" t="s">
        <v>467</v>
      </c>
      <c r="C15" s="354">
        <v>5758348753.2203712</v>
      </c>
      <c r="D15" s="358">
        <v>505793070.82225299</v>
      </c>
      <c r="E15" s="354">
        <v>434460018.75208402</v>
      </c>
      <c r="F15" s="354">
        <v>4342420.4571679998</v>
      </c>
      <c r="G15" s="355">
        <v>3351472131.6259379</v>
      </c>
    </row>
    <row r="16" spans="1:7" ht="27.6">
      <c r="A16" s="352">
        <v>9</v>
      </c>
      <c r="B16" s="356" t="s">
        <v>468</v>
      </c>
      <c r="C16" s="354">
        <v>414873260.016357</v>
      </c>
      <c r="D16" s="358">
        <v>611815908.26999998</v>
      </c>
      <c r="E16" s="354">
        <v>27931626.241014659</v>
      </c>
      <c r="F16" s="354">
        <v>2560.4</v>
      </c>
      <c r="G16" s="355">
        <v>13967093.320507329</v>
      </c>
    </row>
    <row r="17" spans="1:7">
      <c r="A17" s="352">
        <v>10</v>
      </c>
      <c r="B17" s="353" t="s">
        <v>469</v>
      </c>
      <c r="C17" s="354">
        <v>0</v>
      </c>
      <c r="D17" s="358">
        <v>0</v>
      </c>
      <c r="E17" s="354">
        <v>0</v>
      </c>
      <c r="F17" s="354">
        <v>0</v>
      </c>
      <c r="G17" s="355">
        <v>0</v>
      </c>
    </row>
    <row r="18" spans="1:7">
      <c r="A18" s="352">
        <v>11</v>
      </c>
      <c r="B18" s="353" t="s">
        <v>89</v>
      </c>
      <c r="C18" s="354">
        <v>0</v>
      </c>
      <c r="D18" s="358">
        <v>1030753791.9737338</v>
      </c>
      <c r="E18" s="354">
        <v>189611176.609909</v>
      </c>
      <c r="F18" s="354">
        <v>170541772.711932</v>
      </c>
      <c r="G18" s="355">
        <v>0</v>
      </c>
    </row>
    <row r="19" spans="1:7">
      <c r="A19" s="352">
        <v>12</v>
      </c>
      <c r="B19" s="356" t="s">
        <v>470</v>
      </c>
      <c r="C19" s="357"/>
      <c r="D19" s="358">
        <v>38011684.434490003</v>
      </c>
      <c r="E19" s="354">
        <v>60008387.189908996</v>
      </c>
      <c r="F19" s="354">
        <v>12138794.451931998</v>
      </c>
      <c r="G19" s="355">
        <v>0</v>
      </c>
    </row>
    <row r="20" spans="1:7" ht="27.6">
      <c r="A20" s="352">
        <v>13</v>
      </c>
      <c r="B20" s="356" t="s">
        <v>471</v>
      </c>
      <c r="C20" s="354"/>
      <c r="D20" s="354">
        <v>992742107.53924382</v>
      </c>
      <c r="E20" s="354">
        <v>129602789.41999999</v>
      </c>
      <c r="F20" s="354">
        <v>158402978.26000002</v>
      </c>
      <c r="G20" s="355"/>
    </row>
    <row r="21" spans="1:7">
      <c r="A21" s="359">
        <v>14</v>
      </c>
      <c r="B21" s="360" t="s">
        <v>472</v>
      </c>
      <c r="C21" s="357"/>
      <c r="D21" s="357"/>
      <c r="E21" s="357"/>
      <c r="F21" s="357"/>
      <c r="G21" s="361">
        <v>18401361992.087971</v>
      </c>
    </row>
    <row r="22" spans="1:7">
      <c r="A22" s="362"/>
      <c r="B22" s="381" t="s">
        <v>473</v>
      </c>
      <c r="C22" s="363"/>
      <c r="D22" s="364"/>
      <c r="E22" s="363"/>
      <c r="F22" s="363"/>
      <c r="G22" s="365"/>
    </row>
    <row r="23" spans="1:7">
      <c r="A23" s="352">
        <v>15</v>
      </c>
      <c r="B23" s="353" t="s">
        <v>322</v>
      </c>
      <c r="C23" s="366">
        <v>2803690985.71419</v>
      </c>
      <c r="D23" s="367">
        <v>4349457678.0684042</v>
      </c>
      <c r="E23" s="366">
        <v>0</v>
      </c>
      <c r="F23" s="366">
        <v>0</v>
      </c>
      <c r="G23" s="355">
        <v>212952809.2118355</v>
      </c>
    </row>
    <row r="24" spans="1:7">
      <c r="A24" s="352">
        <v>16</v>
      </c>
      <c r="B24" s="353" t="s">
        <v>474</v>
      </c>
      <c r="C24" s="354">
        <v>10173980.992781051</v>
      </c>
      <c r="D24" s="358">
        <v>2719951327.9931931</v>
      </c>
      <c r="E24" s="354">
        <v>1792522622.2605069</v>
      </c>
      <c r="F24" s="354">
        <v>11240519749.98241</v>
      </c>
      <c r="G24" s="355">
        <v>11279301647.140564</v>
      </c>
    </row>
    <row r="25" spans="1:7" ht="27.6">
      <c r="A25" s="352">
        <v>17</v>
      </c>
      <c r="B25" s="356" t="s">
        <v>475</v>
      </c>
      <c r="C25" s="354">
        <v>0</v>
      </c>
      <c r="D25" s="358">
        <v>0</v>
      </c>
      <c r="E25" s="354">
        <v>0</v>
      </c>
      <c r="F25" s="354">
        <v>0</v>
      </c>
      <c r="G25" s="355">
        <v>0</v>
      </c>
    </row>
    <row r="26" spans="1:7" ht="27.6">
      <c r="A26" s="352">
        <v>18</v>
      </c>
      <c r="B26" s="356" t="s">
        <v>476</v>
      </c>
      <c r="C26" s="354">
        <v>10173980.992781051</v>
      </c>
      <c r="D26" s="358">
        <v>245004017.56845701</v>
      </c>
      <c r="E26" s="354">
        <v>40607468.252807006</v>
      </c>
      <c r="F26" s="354">
        <v>79978393.607997</v>
      </c>
      <c r="G26" s="355">
        <v>138482073.4788928</v>
      </c>
    </row>
    <row r="27" spans="1:7">
      <c r="A27" s="352">
        <v>19</v>
      </c>
      <c r="B27" s="356" t="s">
        <v>477</v>
      </c>
      <c r="C27" s="354"/>
      <c r="D27" s="358">
        <v>1901426821.6063879</v>
      </c>
      <c r="E27" s="354">
        <v>1293856719.493865</v>
      </c>
      <c r="F27" s="354">
        <v>5756650386.1107807</v>
      </c>
      <c r="G27" s="355">
        <v>6031704972.8918324</v>
      </c>
    </row>
    <row r="28" spans="1:7">
      <c r="A28" s="352">
        <v>20</v>
      </c>
      <c r="B28" s="368" t="s">
        <v>478</v>
      </c>
      <c r="C28" s="354"/>
      <c r="D28" s="358"/>
      <c r="E28" s="354"/>
      <c r="F28" s="354"/>
      <c r="G28" s="355"/>
    </row>
    <row r="29" spans="1:7">
      <c r="A29" s="352">
        <v>21</v>
      </c>
      <c r="B29" s="356" t="s">
        <v>479</v>
      </c>
      <c r="C29" s="354"/>
      <c r="D29" s="358">
        <v>514073718.43455195</v>
      </c>
      <c r="E29" s="354">
        <v>443522964.64383513</v>
      </c>
      <c r="F29" s="354">
        <v>5098995625.615427</v>
      </c>
      <c r="G29" s="355">
        <v>4812962437.691967</v>
      </c>
    </row>
    <row r="30" spans="1:7">
      <c r="A30" s="352">
        <v>22</v>
      </c>
      <c r="B30" s="368" t="s">
        <v>478</v>
      </c>
      <c r="C30" s="354"/>
      <c r="D30" s="358">
        <v>233183572.21331999</v>
      </c>
      <c r="E30" s="354">
        <v>201833790.52235496</v>
      </c>
      <c r="F30" s="354">
        <v>2745767162.4900541</v>
      </c>
      <c r="G30" s="355">
        <v>2002257336.9863725</v>
      </c>
    </row>
    <row r="31" spans="1:7" ht="27.6">
      <c r="A31" s="352">
        <v>23</v>
      </c>
      <c r="B31" s="356" t="s">
        <v>480</v>
      </c>
      <c r="C31" s="354"/>
      <c r="D31" s="358">
        <v>59446770.383795984</v>
      </c>
      <c r="E31" s="354">
        <v>14535469.870000001</v>
      </c>
      <c r="F31" s="354">
        <v>304895344.64820385</v>
      </c>
      <c r="G31" s="355">
        <v>296152163.07787126</v>
      </c>
    </row>
    <row r="32" spans="1:7">
      <c r="A32" s="352">
        <v>24</v>
      </c>
      <c r="B32" s="353" t="s">
        <v>481</v>
      </c>
      <c r="C32" s="354">
        <v>0</v>
      </c>
      <c r="D32" s="358">
        <v>0</v>
      </c>
      <c r="E32" s="354">
        <v>0</v>
      </c>
      <c r="F32" s="354">
        <v>0</v>
      </c>
      <c r="G32" s="355">
        <v>0</v>
      </c>
    </row>
    <row r="33" spans="1:7">
      <c r="A33" s="352">
        <v>25</v>
      </c>
      <c r="B33" s="353" t="s">
        <v>99</v>
      </c>
      <c r="C33" s="354">
        <v>34949172.670000002</v>
      </c>
      <c r="D33" s="354">
        <v>559627632.35138404</v>
      </c>
      <c r="E33" s="354">
        <v>180886828.29786199</v>
      </c>
      <c r="F33" s="354">
        <v>1951251371.8467708</v>
      </c>
      <c r="G33" s="355">
        <v>2214872578.5650578</v>
      </c>
    </row>
    <row r="34" spans="1:7">
      <c r="A34" s="352">
        <v>26</v>
      </c>
      <c r="B34" s="356" t="s">
        <v>482</v>
      </c>
      <c r="C34" s="357"/>
      <c r="D34" s="358">
        <v>92239333.943955019</v>
      </c>
      <c r="E34" s="354">
        <v>9821297.2666159961</v>
      </c>
      <c r="F34" s="354">
        <v>796910.73942899995</v>
      </c>
      <c r="G34" s="355">
        <v>102857541.95000002</v>
      </c>
    </row>
    <row r="35" spans="1:7">
      <c r="A35" s="352">
        <v>27</v>
      </c>
      <c r="B35" s="356" t="s">
        <v>483</v>
      </c>
      <c r="C35" s="354">
        <v>34949172.670000002</v>
      </c>
      <c r="D35" s="358">
        <v>467388298.40742898</v>
      </c>
      <c r="E35" s="354">
        <v>171065531.03124601</v>
      </c>
      <c r="F35" s="354">
        <v>1950454461.1073418</v>
      </c>
      <c r="G35" s="355">
        <v>2112015036.6150579</v>
      </c>
    </row>
    <row r="36" spans="1:7">
      <c r="A36" s="352">
        <v>28</v>
      </c>
      <c r="B36" s="353" t="s">
        <v>484</v>
      </c>
      <c r="C36" s="354">
        <v>1201940473.873976</v>
      </c>
      <c r="D36" s="358">
        <v>689151577.82631993</v>
      </c>
      <c r="E36" s="354">
        <v>711661377.51087403</v>
      </c>
      <c r="F36" s="354">
        <v>737797244.49462998</v>
      </c>
      <c r="G36" s="355">
        <v>310847905.9016127</v>
      </c>
    </row>
    <row r="37" spans="1:7">
      <c r="A37" s="359">
        <v>29</v>
      </c>
      <c r="B37" s="360" t="s">
        <v>485</v>
      </c>
      <c r="C37" s="357"/>
      <c r="D37" s="357"/>
      <c r="E37" s="357"/>
      <c r="F37" s="357"/>
      <c r="G37" s="361">
        <v>14017974940.819071</v>
      </c>
    </row>
    <row r="38" spans="1:7">
      <c r="A38" s="348"/>
      <c r="B38" s="369"/>
      <c r="C38" s="370"/>
      <c r="D38" s="370"/>
      <c r="E38" s="370"/>
      <c r="F38" s="370"/>
      <c r="G38" s="371"/>
    </row>
    <row r="39" spans="1:7" ht="15" thickBot="1">
      <c r="A39" s="372">
        <v>30</v>
      </c>
      <c r="B39" s="373" t="s">
        <v>453</v>
      </c>
      <c r="C39" s="229"/>
      <c r="D39" s="213"/>
      <c r="E39" s="213"/>
      <c r="F39" s="374"/>
      <c r="G39" s="375">
        <v>1.3126975950359903</v>
      </c>
    </row>
    <row r="42" spans="1:7" ht="41.4">
      <c r="B42" s="23"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L51"/>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defaultRowHeight="14.4"/>
  <cols>
    <col min="1" max="1" width="9.5546875" style="19" bestFit="1" customWidth="1"/>
    <col min="2" max="2" width="88.33203125" style="16" customWidth="1"/>
    <col min="3" max="3" width="17" style="16" bestFit="1" customWidth="1"/>
    <col min="4" max="7" width="13.88671875" style="220" bestFit="1" customWidth="1"/>
    <col min="8" max="8" width="6.77734375" customWidth="1"/>
    <col min="9" max="12" width="13.88671875" bestFit="1" customWidth="1"/>
    <col min="13" max="13" width="6.77734375" customWidth="1"/>
  </cols>
  <sheetData>
    <row r="1" spans="1:12">
      <c r="A1" s="17" t="s">
        <v>108</v>
      </c>
      <c r="B1" s="302" t="str">
        <f>Info!C2</f>
        <v>სს თიბისი ბანკი</v>
      </c>
    </row>
    <row r="2" spans="1:12">
      <c r="A2" s="17" t="s">
        <v>109</v>
      </c>
      <c r="B2" s="338">
        <v>45016</v>
      </c>
      <c r="C2" s="29"/>
      <c r="D2" s="18"/>
      <c r="E2" s="18"/>
      <c r="F2" s="18"/>
      <c r="G2" s="18"/>
      <c r="H2" s="1"/>
    </row>
    <row r="3" spans="1:12" ht="15" thickBot="1">
      <c r="A3" s="17"/>
      <c r="C3" s="29"/>
      <c r="D3" s="18"/>
      <c r="E3" s="18"/>
      <c r="F3" s="18"/>
      <c r="G3" s="18"/>
      <c r="H3" s="1"/>
    </row>
    <row r="4" spans="1:12" ht="15" thickBot="1">
      <c r="A4" s="40" t="s">
        <v>252</v>
      </c>
      <c r="B4" s="147" t="s">
        <v>139</v>
      </c>
      <c r="C4" s="148"/>
      <c r="D4" s="762" t="s">
        <v>935</v>
      </c>
      <c r="E4" s="763"/>
      <c r="F4" s="763"/>
      <c r="G4" s="764"/>
      <c r="H4" s="1"/>
      <c r="I4" s="765" t="s">
        <v>936</v>
      </c>
      <c r="J4" s="766"/>
      <c r="K4" s="766"/>
      <c r="L4" s="767"/>
    </row>
    <row r="5" spans="1:12">
      <c r="A5" s="200" t="s">
        <v>25</v>
      </c>
      <c r="B5" s="201"/>
      <c r="C5" s="322" t="str">
        <f>INT((MONTH($B$2))/3)&amp;"Q"&amp;"-"&amp;YEAR($B$2)</f>
        <v>1Q-2023</v>
      </c>
      <c r="D5" s="322" t="str">
        <f>IF(INT(MONTH($B$2))=3, "4"&amp;"Q"&amp;"-"&amp;YEAR($B$2)-1, IF(INT(MONTH($B$2))=6, "1"&amp;"Q"&amp;"-"&amp;YEAR($B$2), IF(INT(MONTH($B$2))=9, "2"&amp;"Q"&amp;"-"&amp;YEAR($B$2),IF(INT(MONTH($B$2))=12, "3"&amp;"Q"&amp;"-"&amp;YEAR($B$2), 0))))</f>
        <v>4Q-2022</v>
      </c>
      <c r="E5" s="322" t="str">
        <f>IF(INT(MONTH($B$2))=3, "3"&amp;"Q"&amp;"-"&amp;YEAR($B$2)-1, IF(INT(MONTH($B$2))=6, "4"&amp;"Q"&amp;"-"&amp;YEAR($B$2)-1, IF(INT(MONTH($B$2))=9, "1"&amp;"Q"&amp;"-"&amp;YEAR($B$2),IF(INT(MONTH($B$2))=12, "2"&amp;"Q"&amp;"-"&amp;YEAR($B$2), 0))))</f>
        <v>3Q-2022</v>
      </c>
      <c r="F5" s="322" t="str">
        <f>IF(INT(MONTH($B$2))=3, "2"&amp;"Q"&amp;"-"&amp;YEAR($B$2)-1, IF(INT(MONTH($B$2))=6, "3"&amp;"Q"&amp;"-"&amp;YEAR($B$2)-1, IF(INT(MONTH($B$2))=9, "4"&amp;"Q"&amp;"-"&amp;YEAR($B$2)-1,IF(INT(MONTH($B$2))=12, "1"&amp;"Q"&amp;"-"&amp;YEAR($B$2), 0))))</f>
        <v>2Q-2022</v>
      </c>
      <c r="G5" s="323" t="str">
        <f>IF(INT(MONTH($B$2))=3, "1"&amp;"Q"&amp;"-"&amp;YEAR($B$2)-1, IF(INT(MONTH($B$2))=6, "2"&amp;"Q"&amp;"-"&amp;YEAR($B$2)-1, IF(INT(MONTH($B$2))=9, "3"&amp;"Q"&amp;"-"&amp;YEAR($B$2)-1,IF(INT(MONTH($B$2))=12, "4"&amp;"Q"&amp;"-"&amp;YEAR($B$2)-1, 0))))</f>
        <v>1Q-2022</v>
      </c>
      <c r="I5" s="618" t="str">
        <f>D5</f>
        <v>4Q-2022</v>
      </c>
      <c r="J5" s="322" t="str">
        <f t="shared" ref="J5:L5" si="0">E5</f>
        <v>3Q-2022</v>
      </c>
      <c r="K5" s="322" t="str">
        <f t="shared" si="0"/>
        <v>2Q-2022</v>
      </c>
      <c r="L5" s="323" t="str">
        <f t="shared" si="0"/>
        <v>1Q-2022</v>
      </c>
    </row>
    <row r="6" spans="1:12">
      <c r="A6" s="324"/>
      <c r="B6" s="325" t="s">
        <v>106</v>
      </c>
      <c r="C6" s="202"/>
      <c r="D6" s="202"/>
      <c r="E6" s="202"/>
      <c r="F6" s="202"/>
      <c r="G6" s="203"/>
      <c r="I6" s="619"/>
      <c r="J6" s="202"/>
      <c r="K6" s="202"/>
      <c r="L6" s="203"/>
    </row>
    <row r="7" spans="1:12">
      <c r="A7" s="324"/>
      <c r="B7" s="326" t="s">
        <v>110</v>
      </c>
      <c r="C7" s="202"/>
      <c r="D7" s="202"/>
      <c r="E7" s="202"/>
      <c r="F7" s="202"/>
      <c r="G7" s="203"/>
      <c r="I7" s="619"/>
      <c r="J7" s="202"/>
      <c r="K7" s="202"/>
      <c r="L7" s="203"/>
    </row>
    <row r="8" spans="1:12">
      <c r="A8" s="307">
        <v>1</v>
      </c>
      <c r="B8" s="308" t="s">
        <v>22</v>
      </c>
      <c r="C8" s="327">
        <v>3667478945.1757994</v>
      </c>
      <c r="D8" s="328">
        <v>3835845758.1233001</v>
      </c>
      <c r="E8" s="328">
        <v>3642373665.6530991</v>
      </c>
      <c r="F8" s="328">
        <v>3571672432.1273952</v>
      </c>
      <c r="G8" s="329">
        <v>3457566791.3400002</v>
      </c>
      <c r="I8" s="620">
        <v>3333039146.21</v>
      </c>
      <c r="J8" s="621">
        <v>3126561108.6709704</v>
      </c>
      <c r="K8" s="621">
        <v>3069501362.5811305</v>
      </c>
      <c r="L8" s="622">
        <v>2964648160.1507301</v>
      </c>
    </row>
    <row r="9" spans="1:12">
      <c r="A9" s="307">
        <v>2</v>
      </c>
      <c r="B9" s="308" t="s">
        <v>86</v>
      </c>
      <c r="C9" s="327">
        <v>4179558945.1757994</v>
      </c>
      <c r="D9" s="328">
        <v>4376245758.1233006</v>
      </c>
      <c r="E9" s="328">
        <v>4209413665.6530991</v>
      </c>
      <c r="F9" s="328">
        <v>4157452432.1273952</v>
      </c>
      <c r="G9" s="329">
        <v>4077826791.3400002</v>
      </c>
      <c r="I9" s="620">
        <v>3873439146.21</v>
      </c>
      <c r="J9" s="621">
        <v>3693601108.6709704</v>
      </c>
      <c r="K9" s="621">
        <v>3655281362.5811305</v>
      </c>
      <c r="L9" s="622">
        <v>3584908160.1507301</v>
      </c>
    </row>
    <row r="10" spans="1:12">
      <c r="A10" s="307">
        <v>3</v>
      </c>
      <c r="B10" s="308" t="s">
        <v>85</v>
      </c>
      <c r="C10" s="327">
        <v>4601884123.1757994</v>
      </c>
      <c r="D10" s="328">
        <v>4784099148.1233006</v>
      </c>
      <c r="E10" s="328">
        <v>4665214593.6530991</v>
      </c>
      <c r="F10" s="328">
        <v>4630660160.6273956</v>
      </c>
      <c r="G10" s="329">
        <v>4544774025.8400002</v>
      </c>
      <c r="I10" s="620">
        <v>4516524997.7651348</v>
      </c>
      <c r="J10" s="621">
        <v>4378258487.0667553</v>
      </c>
      <c r="K10" s="621">
        <v>4357183788.005455</v>
      </c>
      <c r="L10" s="622">
        <v>4279803081.5050569</v>
      </c>
    </row>
    <row r="11" spans="1:12">
      <c r="A11" s="307">
        <v>4</v>
      </c>
      <c r="B11" s="308" t="s">
        <v>445</v>
      </c>
      <c r="C11" s="327">
        <v>2978334187.6034298</v>
      </c>
      <c r="D11" s="328">
        <v>2963892258.3941898</v>
      </c>
      <c r="E11" s="328">
        <v>2826564054.5813632</v>
      </c>
      <c r="F11" s="328">
        <v>2911592223.8745403</v>
      </c>
      <c r="G11" s="329">
        <v>2826069145.1543636</v>
      </c>
      <c r="I11" s="620">
        <v>2497588643.0336604</v>
      </c>
      <c r="J11" s="621">
        <v>2426501481.7633495</v>
      </c>
      <c r="K11" s="621">
        <v>2488072961.7709804</v>
      </c>
      <c r="L11" s="622">
        <v>2477465018.5955715</v>
      </c>
    </row>
    <row r="12" spans="1:12">
      <c r="A12" s="307">
        <v>5</v>
      </c>
      <c r="B12" s="308" t="s">
        <v>446</v>
      </c>
      <c r="C12" s="327">
        <v>3460120422.0620542</v>
      </c>
      <c r="D12" s="328">
        <v>3434977454.7588758</v>
      </c>
      <c r="E12" s="328">
        <v>3299410107.7082968</v>
      </c>
      <c r="F12" s="328">
        <v>3409164498.3415651</v>
      </c>
      <c r="G12" s="329">
        <v>3291759969.6551127</v>
      </c>
      <c r="I12" s="620">
        <v>2972896924.5474916</v>
      </c>
      <c r="J12" s="621">
        <v>2895320396.6976371</v>
      </c>
      <c r="K12" s="621">
        <v>2977031147.0098877</v>
      </c>
      <c r="L12" s="622">
        <v>2965623462.4561911</v>
      </c>
    </row>
    <row r="13" spans="1:12">
      <c r="A13" s="307">
        <v>6</v>
      </c>
      <c r="B13" s="308" t="s">
        <v>447</v>
      </c>
      <c r="C13" s="327">
        <v>4099514691.7321448</v>
      </c>
      <c r="D13" s="328">
        <v>4169376872.7364917</v>
      </c>
      <c r="E13" s="328">
        <v>4035319315.0318727</v>
      </c>
      <c r="F13" s="328">
        <v>4192541646.2265368</v>
      </c>
      <c r="G13" s="329">
        <v>4193015540.1854787</v>
      </c>
      <c r="I13" s="620">
        <v>3714235868.0109887</v>
      </c>
      <c r="J13" s="621">
        <v>3625165686.24336</v>
      </c>
      <c r="K13" s="621">
        <v>3747322413.9723382</v>
      </c>
      <c r="L13" s="622">
        <v>3733944515.0546455</v>
      </c>
    </row>
    <row r="14" spans="1:12">
      <c r="A14" s="324"/>
      <c r="B14" s="325" t="s">
        <v>449</v>
      </c>
      <c r="C14" s="202"/>
      <c r="D14" s="202"/>
      <c r="E14" s="202"/>
      <c r="F14" s="202"/>
      <c r="G14" s="203"/>
      <c r="I14" s="619"/>
      <c r="J14" s="202"/>
      <c r="K14" s="202"/>
      <c r="L14" s="203"/>
    </row>
    <row r="15" spans="1:12" ht="22.05" customHeight="1">
      <c r="A15" s="307">
        <v>7</v>
      </c>
      <c r="B15" s="308" t="s">
        <v>448</v>
      </c>
      <c r="C15" s="327">
        <v>20767052453.220814</v>
      </c>
      <c r="D15" s="328">
        <v>21219007678.533966</v>
      </c>
      <c r="E15" s="328">
        <v>20622797343.057545</v>
      </c>
      <c r="F15" s="328">
        <v>20859371260.93095</v>
      </c>
      <c r="G15" s="329">
        <v>20617964525.643196</v>
      </c>
      <c r="I15" s="620">
        <v>21508072098.623306</v>
      </c>
      <c r="J15" s="621">
        <v>20487074219.129063</v>
      </c>
      <c r="K15" s="621">
        <v>20519966482.660313</v>
      </c>
      <c r="L15" s="622">
        <v>20358186775.74052</v>
      </c>
    </row>
    <row r="16" spans="1:12">
      <c r="A16" s="324"/>
      <c r="B16" s="325" t="s">
        <v>452</v>
      </c>
      <c r="C16" s="202"/>
      <c r="D16" s="202"/>
      <c r="E16" s="202"/>
      <c r="F16" s="202"/>
      <c r="G16" s="203"/>
      <c r="I16" s="619"/>
      <c r="J16" s="202"/>
      <c r="K16" s="202"/>
      <c r="L16" s="203"/>
    </row>
    <row r="17" spans="1:12" s="3" customFormat="1">
      <c r="A17" s="307"/>
      <c r="B17" s="326" t="s">
        <v>435</v>
      </c>
      <c r="C17" s="202"/>
      <c r="D17" s="202"/>
      <c r="E17" s="202"/>
      <c r="F17" s="202"/>
      <c r="G17" s="203"/>
      <c r="I17" s="619"/>
      <c r="J17" s="202"/>
      <c r="K17" s="202"/>
      <c r="L17" s="203"/>
    </row>
    <row r="18" spans="1:12">
      <c r="A18" s="306">
        <v>8</v>
      </c>
      <c r="B18" s="330" t="s">
        <v>443</v>
      </c>
      <c r="C18" s="743">
        <v>0.17660084181118352</v>
      </c>
      <c r="D18" s="339">
        <v>0.18077404072028316</v>
      </c>
      <c r="E18" s="339">
        <v>0.1766187973950715</v>
      </c>
      <c r="F18" s="339">
        <v>0.17122627462971729</v>
      </c>
      <c r="G18" s="340">
        <v>0.16769680571715592</v>
      </c>
      <c r="I18" s="623">
        <v>0.15496689479776024</v>
      </c>
      <c r="J18" s="624">
        <v>0.15261140147340596</v>
      </c>
      <c r="K18" s="624">
        <v>0.14958608071679388</v>
      </c>
      <c r="L18" s="625">
        <v>0.14562437179736959</v>
      </c>
    </row>
    <row r="19" spans="1:12" ht="15" customHeight="1">
      <c r="A19" s="306">
        <v>9</v>
      </c>
      <c r="B19" s="330" t="s">
        <v>442</v>
      </c>
      <c r="C19" s="743">
        <v>0.20125913172273907</v>
      </c>
      <c r="D19" s="339">
        <v>0.20624177267961938</v>
      </c>
      <c r="E19" s="339">
        <v>0.20411458230569071</v>
      </c>
      <c r="F19" s="339">
        <v>0.19930861674216391</v>
      </c>
      <c r="G19" s="340">
        <v>0.19778027972976098</v>
      </c>
      <c r="I19" s="623">
        <v>0.18009234525757109</v>
      </c>
      <c r="J19" s="624">
        <v>0.18028934093586699</v>
      </c>
      <c r="K19" s="624">
        <v>0.17813291097087802</v>
      </c>
      <c r="L19" s="625">
        <v>0.17609172170591458</v>
      </c>
    </row>
    <row r="20" spans="1:12">
      <c r="A20" s="306">
        <v>10</v>
      </c>
      <c r="B20" s="330" t="s">
        <v>444</v>
      </c>
      <c r="C20" s="743">
        <v>0.22159543987004673</v>
      </c>
      <c r="D20" s="339">
        <v>0.22546290668262942</v>
      </c>
      <c r="E20" s="339">
        <v>0.22621638161146923</v>
      </c>
      <c r="F20" s="339">
        <v>0.22199423475915112</v>
      </c>
      <c r="G20" s="340">
        <v>0.22042787105330039</v>
      </c>
      <c r="I20" s="623">
        <v>0.20999208934464328</v>
      </c>
      <c r="J20" s="624">
        <v>0.21370833337337722</v>
      </c>
      <c r="K20" s="624">
        <v>0.21233873806213779</v>
      </c>
      <c r="L20" s="625">
        <v>0.21022516045510545</v>
      </c>
    </row>
    <row r="21" spans="1:12">
      <c r="A21" s="306">
        <v>11</v>
      </c>
      <c r="B21" s="308" t="s">
        <v>445</v>
      </c>
      <c r="C21" s="743">
        <v>0.14341631747270484</v>
      </c>
      <c r="D21" s="339">
        <v>0.13968100220787361</v>
      </c>
      <c r="E21" s="339">
        <v>0.13706016732656773</v>
      </c>
      <c r="F21" s="339">
        <v>0.13958197432958469</v>
      </c>
      <c r="G21" s="340">
        <v>0.13706829021067984</v>
      </c>
      <c r="I21" s="623">
        <v>0.11612331554316888</v>
      </c>
      <c r="J21" s="624">
        <v>0.11844060580879294</v>
      </c>
      <c r="K21" s="624">
        <v>0.12125131704642113</v>
      </c>
      <c r="L21" s="625">
        <v>0.12169379551757525</v>
      </c>
    </row>
    <row r="22" spans="1:12">
      <c r="A22" s="306">
        <v>12</v>
      </c>
      <c r="B22" s="308" t="s">
        <v>446</v>
      </c>
      <c r="C22" s="743">
        <v>0.16661586567743347</v>
      </c>
      <c r="D22" s="339">
        <v>0.16188209678786453</v>
      </c>
      <c r="E22" s="339">
        <v>0.15998848520998582</v>
      </c>
      <c r="F22" s="339">
        <v>0.16343563071466299</v>
      </c>
      <c r="G22" s="340">
        <v>0.15965494389909585</v>
      </c>
      <c r="I22" s="623">
        <v>0.13822238045862703</v>
      </c>
      <c r="J22" s="624">
        <v>0.14132424990163978</v>
      </c>
      <c r="K22" s="624">
        <v>0.1450797275680506</v>
      </c>
      <c r="L22" s="625">
        <v>0.14567227892761672</v>
      </c>
    </row>
    <row r="23" spans="1:12">
      <c r="A23" s="306">
        <v>13</v>
      </c>
      <c r="B23" s="308" t="s">
        <v>447</v>
      </c>
      <c r="C23" s="743">
        <v>0.19740474489418169</v>
      </c>
      <c r="D23" s="339">
        <v>0.19649254743210293</v>
      </c>
      <c r="E23" s="339">
        <v>0.19567274254335443</v>
      </c>
      <c r="F23" s="339">
        <v>0.20099079659601515</v>
      </c>
      <c r="G23" s="340">
        <v>0.20336709450491566</v>
      </c>
      <c r="I23" s="623">
        <v>0.17269032068423884</v>
      </c>
      <c r="J23" s="624">
        <v>0.17694892142571012</v>
      </c>
      <c r="K23" s="624">
        <v>0.18261834965173473</v>
      </c>
      <c r="L23" s="625">
        <v>0.18341243039896538</v>
      </c>
    </row>
    <row r="24" spans="1:12">
      <c r="A24" s="324"/>
      <c r="B24" s="325" t="s">
        <v>6</v>
      </c>
      <c r="C24" s="645"/>
      <c r="D24" s="202"/>
      <c r="E24" s="202"/>
      <c r="F24" s="202"/>
      <c r="G24" s="203"/>
      <c r="I24" s="619"/>
      <c r="J24" s="202"/>
      <c r="K24" s="202"/>
      <c r="L24" s="203"/>
    </row>
    <row r="25" spans="1:12" ht="15" customHeight="1">
      <c r="A25" s="331">
        <v>14</v>
      </c>
      <c r="B25" s="332" t="s">
        <v>7</v>
      </c>
      <c r="C25" s="743">
        <v>9.0609687214890475E-2</v>
      </c>
      <c r="D25" s="334"/>
      <c r="E25" s="334"/>
      <c r="F25" s="334"/>
      <c r="G25" s="335"/>
      <c r="I25" s="652">
        <v>8.1267200549579172E-2</v>
      </c>
      <c r="J25" s="637">
        <v>7.9936257096382066E-2</v>
      </c>
      <c r="K25" s="637">
        <v>7.8781900846636124E-2</v>
      </c>
      <c r="L25" s="638">
        <v>7.8550374716210902E-2</v>
      </c>
    </row>
    <row r="26" spans="1:12">
      <c r="A26" s="331">
        <v>15</v>
      </c>
      <c r="B26" s="332" t="s">
        <v>8</v>
      </c>
      <c r="C26" s="743">
        <v>4.4640796245343319E-2</v>
      </c>
      <c r="D26" s="334"/>
      <c r="E26" s="334"/>
      <c r="F26" s="334"/>
      <c r="G26" s="335"/>
      <c r="I26" s="652">
        <v>4.1003976544000904E-2</v>
      </c>
      <c r="J26" s="637">
        <v>3.9863886164611208E-2</v>
      </c>
      <c r="K26" s="637">
        <v>3.8961769197696235E-2</v>
      </c>
      <c r="L26" s="638">
        <v>3.8939007205109247E-2</v>
      </c>
    </row>
    <row r="27" spans="1:12">
      <c r="A27" s="331">
        <v>16</v>
      </c>
      <c r="B27" s="332" t="s">
        <v>9</v>
      </c>
      <c r="C27" s="743">
        <v>5.2289572743710995E-2</v>
      </c>
      <c r="D27" s="334"/>
      <c r="E27" s="334"/>
      <c r="F27" s="334"/>
      <c r="G27" s="335"/>
      <c r="I27" s="652">
        <v>4.7680084627953173E-2</v>
      </c>
      <c r="J27" s="637">
        <v>4.5779802174078753E-2</v>
      </c>
      <c r="K27" s="637">
        <v>4.3364666144804373E-2</v>
      </c>
      <c r="L27" s="638">
        <v>4.3232335934909133E-2</v>
      </c>
    </row>
    <row r="28" spans="1:12">
      <c r="A28" s="331">
        <v>17</v>
      </c>
      <c r="B28" s="332" t="s">
        <v>140</v>
      </c>
      <c r="C28" s="743">
        <v>4.5968890969547156E-2</v>
      </c>
      <c r="D28" s="334"/>
      <c r="E28" s="334"/>
      <c r="F28" s="334"/>
      <c r="G28" s="335"/>
      <c r="I28" s="652">
        <v>4.0263224005578253E-2</v>
      </c>
      <c r="J28" s="637">
        <v>4.0072370931770879E-2</v>
      </c>
      <c r="K28" s="637">
        <v>3.982013164893989E-2</v>
      </c>
      <c r="L28" s="638">
        <v>3.9611367511101656E-2</v>
      </c>
    </row>
    <row r="29" spans="1:12">
      <c r="A29" s="331">
        <v>18</v>
      </c>
      <c r="B29" s="332" t="s">
        <v>10</v>
      </c>
      <c r="C29" s="743">
        <v>3.5508359840032901E-2</v>
      </c>
      <c r="D29" s="334"/>
      <c r="E29" s="334"/>
      <c r="F29" s="334"/>
      <c r="G29" s="335"/>
      <c r="I29" s="652">
        <v>3.9241893870051468E-2</v>
      </c>
      <c r="J29" s="637">
        <v>4.1284036230037124E-2</v>
      </c>
      <c r="K29" s="637">
        <v>3.6322722259485005E-2</v>
      </c>
      <c r="L29" s="638">
        <v>3.5390165702328197E-2</v>
      </c>
    </row>
    <row r="30" spans="1:12">
      <c r="A30" s="331">
        <v>19</v>
      </c>
      <c r="B30" s="332" t="s">
        <v>11</v>
      </c>
      <c r="C30" s="743">
        <v>0.22715943532785357</v>
      </c>
      <c r="D30" s="334"/>
      <c r="E30" s="334"/>
      <c r="F30" s="334"/>
      <c r="G30" s="335"/>
      <c r="I30" s="652">
        <v>0.28750837261971735</v>
      </c>
      <c r="J30" s="637">
        <v>0.3035541635483322</v>
      </c>
      <c r="K30" s="637">
        <v>0.26617833958197989</v>
      </c>
      <c r="L30" s="638">
        <v>0.26120353288399356</v>
      </c>
    </row>
    <row r="31" spans="1:12">
      <c r="A31" s="324"/>
      <c r="B31" s="325" t="s">
        <v>12</v>
      </c>
      <c r="C31" s="202"/>
      <c r="D31" s="202"/>
      <c r="E31" s="202"/>
      <c r="F31" s="202"/>
      <c r="G31" s="203"/>
      <c r="I31" s="653"/>
      <c r="J31" s="645"/>
      <c r="K31" s="645"/>
      <c r="L31" s="646"/>
    </row>
    <row r="32" spans="1:12">
      <c r="A32" s="331">
        <v>20</v>
      </c>
      <c r="B32" s="332" t="s">
        <v>13</v>
      </c>
      <c r="C32" s="743">
        <v>2.2382640986833811E-2</v>
      </c>
      <c r="D32" s="643">
        <v>2.1238597985399649E-2</v>
      </c>
      <c r="E32" s="643">
        <v>2.4112256472849255E-2</v>
      </c>
      <c r="F32" s="643">
        <v>2.3212288837974344E-2</v>
      </c>
      <c r="G32" s="644">
        <v>2.41971301962026E-2</v>
      </c>
      <c r="I32" s="652">
        <v>3.0038508555806209E-2</v>
      </c>
      <c r="J32" s="637">
        <v>3.4821835343958517E-2</v>
      </c>
      <c r="K32" s="637">
        <v>3.5926035532025738E-2</v>
      </c>
      <c r="L32" s="638">
        <v>3.9342598566344492E-2</v>
      </c>
    </row>
    <row r="33" spans="1:12" ht="15" customHeight="1">
      <c r="A33" s="331">
        <v>21</v>
      </c>
      <c r="B33" s="332" t="s">
        <v>957</v>
      </c>
      <c r="C33" s="743">
        <v>1.9359048245095746E-2</v>
      </c>
      <c r="D33" s="643">
        <v>1.9404571505578568E-2</v>
      </c>
      <c r="E33" s="643">
        <v>2.2667143301372806E-2</v>
      </c>
      <c r="F33" s="643">
        <v>2.2574386553140386E-2</v>
      </c>
      <c r="G33" s="644">
        <v>2.2813824258032425E-2</v>
      </c>
      <c r="I33" s="652">
        <v>3.4973388333375509E-2</v>
      </c>
      <c r="J33" s="637">
        <v>3.7944985746858693E-2</v>
      </c>
      <c r="K33" s="637">
        <v>3.8562753485864854E-2</v>
      </c>
      <c r="L33" s="638">
        <v>4.0316810534445316E-2</v>
      </c>
    </row>
    <row r="34" spans="1:12">
      <c r="A34" s="331">
        <v>22</v>
      </c>
      <c r="B34" s="332" t="s">
        <v>14</v>
      </c>
      <c r="C34" s="743">
        <v>0.47591480434355998</v>
      </c>
      <c r="D34" s="643">
        <v>0.46090657377985927</v>
      </c>
      <c r="E34" s="643">
        <v>0.48040567877648277</v>
      </c>
      <c r="F34" s="643">
        <v>0.51329100085091761</v>
      </c>
      <c r="G34" s="644">
        <v>0.53388923012606793</v>
      </c>
      <c r="I34" s="652">
        <v>0.46448843666520656</v>
      </c>
      <c r="J34" s="637">
        <v>0.48342150866706779</v>
      </c>
      <c r="K34" s="637">
        <v>0.51634680264444532</v>
      </c>
      <c r="L34" s="638">
        <v>0.53770318170032572</v>
      </c>
    </row>
    <row r="35" spans="1:12" ht="15" customHeight="1">
      <c r="A35" s="331">
        <v>23</v>
      </c>
      <c r="B35" s="332" t="s">
        <v>15</v>
      </c>
      <c r="C35" s="743">
        <v>0.46667373084841107</v>
      </c>
      <c r="D35" s="643">
        <v>0.47681012303538117</v>
      </c>
      <c r="E35" s="643">
        <v>0.51121981120048943</v>
      </c>
      <c r="F35" s="643">
        <v>0.51638247726443343</v>
      </c>
      <c r="G35" s="644">
        <v>0.52800540942755714</v>
      </c>
      <c r="I35" s="652">
        <v>0.476211765929552</v>
      </c>
      <c r="J35" s="637">
        <v>0.51001914545396687</v>
      </c>
      <c r="K35" s="637">
        <v>0.51431654803763749</v>
      </c>
      <c r="L35" s="638">
        <v>0.52571292886407706</v>
      </c>
    </row>
    <row r="36" spans="1:12">
      <c r="A36" s="331">
        <v>24</v>
      </c>
      <c r="B36" s="332" t="s">
        <v>16</v>
      </c>
      <c r="C36" s="743">
        <v>-1.7214151913553171E-2</v>
      </c>
      <c r="D36" s="643"/>
      <c r="E36" s="643"/>
      <c r="F36" s="643"/>
      <c r="G36" s="644"/>
      <c r="I36" s="652">
        <v>6.5416381248417282E-2</v>
      </c>
      <c r="J36" s="637">
        <v>1.8314618956189336E-3</v>
      </c>
      <c r="K36" s="637">
        <v>1.8774466412713114E-2</v>
      </c>
      <c r="L36" s="638">
        <v>7.9259430496535707E-3</v>
      </c>
    </row>
    <row r="37" spans="1:12" ht="15" customHeight="1">
      <c r="A37" s="324"/>
      <c r="B37" s="325" t="s">
        <v>17</v>
      </c>
      <c r="C37" s="645"/>
      <c r="D37" s="645"/>
      <c r="E37" s="645"/>
      <c r="F37" s="645"/>
      <c r="G37" s="646"/>
      <c r="I37" s="653"/>
      <c r="J37" s="645"/>
      <c r="K37" s="645"/>
      <c r="L37" s="646"/>
    </row>
    <row r="38" spans="1:12" ht="15" customHeight="1">
      <c r="A38" s="331">
        <v>25</v>
      </c>
      <c r="B38" s="332" t="s">
        <v>18</v>
      </c>
      <c r="C38" s="743">
        <v>0.2543218414941032</v>
      </c>
      <c r="D38" s="642">
        <v>0.26560174009506671</v>
      </c>
      <c r="E38" s="642">
        <v>0.23690826341177187</v>
      </c>
      <c r="F38" s="642">
        <v>0.21526007982765238</v>
      </c>
      <c r="G38" s="647">
        <v>0.21688401534699647</v>
      </c>
      <c r="I38" s="651">
        <v>0.27199860803636</v>
      </c>
      <c r="J38" s="636">
        <v>0.2437182786878464</v>
      </c>
      <c r="K38" s="636">
        <v>0.2144056711164497</v>
      </c>
      <c r="L38" s="639">
        <v>0.20752156896625917</v>
      </c>
    </row>
    <row r="39" spans="1:12" ht="15" customHeight="1">
      <c r="A39" s="331">
        <v>26</v>
      </c>
      <c r="B39" s="332" t="s">
        <v>19</v>
      </c>
      <c r="C39" s="743">
        <v>0.52591729839571644</v>
      </c>
      <c r="D39" s="642">
        <v>0.53473175849018006</v>
      </c>
      <c r="E39" s="642">
        <v>0.57364928142524707</v>
      </c>
      <c r="F39" s="642">
        <v>0.61199874110242969</v>
      </c>
      <c r="G39" s="647">
        <v>0.63653018153250462</v>
      </c>
      <c r="I39" s="651">
        <v>0.53645338939695253</v>
      </c>
      <c r="J39" s="636">
        <v>0.57419268321999939</v>
      </c>
      <c r="K39" s="636">
        <v>0.61273494218007085</v>
      </c>
      <c r="L39" s="639">
        <v>0.63758477577743855</v>
      </c>
    </row>
    <row r="40" spans="1:12" ht="15" customHeight="1">
      <c r="A40" s="331">
        <v>27</v>
      </c>
      <c r="B40" s="333" t="s">
        <v>20</v>
      </c>
      <c r="C40" s="743">
        <v>0.4354092980803454</v>
      </c>
      <c r="D40" s="642">
        <v>0.44207606021011414</v>
      </c>
      <c r="E40" s="642">
        <v>0.40677132885073675</v>
      </c>
      <c r="F40" s="642">
        <v>0.41337732567793062</v>
      </c>
      <c r="G40" s="647">
        <v>0.41326957188561536</v>
      </c>
      <c r="I40" s="651">
        <v>0.44795139125889788</v>
      </c>
      <c r="J40" s="636">
        <v>0.41202966914846384</v>
      </c>
      <c r="K40" s="636">
        <v>0.41761964608684243</v>
      </c>
      <c r="L40" s="639">
        <v>0.41785734041399519</v>
      </c>
    </row>
    <row r="41" spans="1:12" ht="15" customHeight="1">
      <c r="A41" s="337"/>
      <c r="B41" s="325" t="s">
        <v>356</v>
      </c>
      <c r="C41" s="202"/>
      <c r="D41" s="202"/>
      <c r="E41" s="202"/>
      <c r="F41" s="202"/>
      <c r="G41" s="203"/>
      <c r="I41" s="619"/>
      <c r="J41" s="202"/>
      <c r="K41" s="202"/>
      <c r="L41" s="203"/>
    </row>
    <row r="42" spans="1:12" ht="15" customHeight="1">
      <c r="A42" s="331">
        <v>28</v>
      </c>
      <c r="B42" s="380" t="s">
        <v>340</v>
      </c>
      <c r="C42" s="757">
        <v>7349580739.2753048</v>
      </c>
      <c r="D42" s="333"/>
      <c r="E42" s="333"/>
      <c r="F42" s="333"/>
      <c r="G42" s="336"/>
      <c r="I42" s="629">
        <v>6735427405.5832596</v>
      </c>
      <c r="J42" s="630">
        <v>6186749385.9555883</v>
      </c>
      <c r="K42" s="630">
        <v>5049508533.6949511</v>
      </c>
      <c r="L42" s="631">
        <v>4887570336.2257557</v>
      </c>
    </row>
    <row r="43" spans="1:12">
      <c r="A43" s="331">
        <v>29</v>
      </c>
      <c r="B43" s="332" t="s">
        <v>341</v>
      </c>
      <c r="C43" s="757">
        <v>5089178332.7643776</v>
      </c>
      <c r="D43" s="334"/>
      <c r="E43" s="334"/>
      <c r="F43" s="334"/>
      <c r="G43" s="335"/>
      <c r="I43" s="626">
        <v>4801458281.6383505</v>
      </c>
      <c r="J43" s="627">
        <v>4592969250.4258356</v>
      </c>
      <c r="K43" s="627">
        <v>4407931583.906682</v>
      </c>
      <c r="L43" s="628">
        <v>4307958480.4773998</v>
      </c>
    </row>
    <row r="44" spans="1:12">
      <c r="A44" s="376">
        <v>30</v>
      </c>
      <c r="B44" s="377" t="s">
        <v>339</v>
      </c>
      <c r="C44" s="743">
        <v>1.4441586163248292</v>
      </c>
      <c r="D44" s="333"/>
      <c r="E44" s="333"/>
      <c r="F44" s="333"/>
      <c r="G44" s="336"/>
      <c r="I44" s="651">
        <v>1.4027878637081486</v>
      </c>
      <c r="J44" s="636">
        <v>1.3470043121629838</v>
      </c>
      <c r="K44" s="636">
        <v>1.1455505689177801</v>
      </c>
      <c r="L44" s="639">
        <v>1.134544438711518</v>
      </c>
    </row>
    <row r="45" spans="1:12">
      <c r="A45" s="376"/>
      <c r="B45" s="325" t="s">
        <v>453</v>
      </c>
      <c r="C45" s="202"/>
      <c r="D45" s="202"/>
      <c r="E45" s="202"/>
      <c r="F45" s="202"/>
      <c r="G45" s="203"/>
      <c r="I45" s="619"/>
      <c r="J45" s="202"/>
      <c r="K45" s="202"/>
      <c r="L45" s="203"/>
    </row>
    <row r="46" spans="1:12">
      <c r="A46" s="376">
        <v>31</v>
      </c>
      <c r="B46" s="377" t="s">
        <v>460</v>
      </c>
      <c r="C46" s="327">
        <v>18401361992.087978</v>
      </c>
      <c r="D46" s="378">
        <v>19508856544.452133</v>
      </c>
      <c r="E46" s="378">
        <v>18462113926.035389</v>
      </c>
      <c r="F46" s="378">
        <v>17737053098.786816</v>
      </c>
      <c r="G46" s="379">
        <v>17281521693.552723</v>
      </c>
      <c r="I46" s="632">
        <v>18949125818.420448</v>
      </c>
      <c r="J46" s="633">
        <v>17899741347.05286</v>
      </c>
      <c r="K46" s="633">
        <v>16983615405.318785</v>
      </c>
      <c r="L46" s="379">
        <v>16780425733.721352</v>
      </c>
    </row>
    <row r="47" spans="1:12">
      <c r="A47" s="376">
        <v>32</v>
      </c>
      <c r="B47" s="377" t="s">
        <v>473</v>
      </c>
      <c r="C47" s="327">
        <v>14017974940.81904</v>
      </c>
      <c r="D47" s="378">
        <v>13961648126.498449</v>
      </c>
      <c r="E47" s="378">
        <v>13721899659.720142</v>
      </c>
      <c r="F47" s="378">
        <v>13839021287.620499</v>
      </c>
      <c r="G47" s="379">
        <v>13513927954.912727</v>
      </c>
      <c r="I47" s="632">
        <v>14000154658.682423</v>
      </c>
      <c r="J47" s="633">
        <v>13449289479.784752</v>
      </c>
      <c r="K47" s="633">
        <v>13404905979.240911</v>
      </c>
      <c r="L47" s="379">
        <v>13227058617.426636</v>
      </c>
    </row>
    <row r="48" spans="1:12" ht="15" thickBot="1">
      <c r="A48" s="83">
        <v>33</v>
      </c>
      <c r="B48" s="170" t="s">
        <v>487</v>
      </c>
      <c r="C48" s="648">
        <v>1.3126975950359936</v>
      </c>
      <c r="D48" s="648">
        <v>1.3973175922852099</v>
      </c>
      <c r="E48" s="648">
        <v>1.3454488360842543</v>
      </c>
      <c r="F48" s="648">
        <v>1.2816696159469922</v>
      </c>
      <c r="G48" s="649">
        <v>1.2787933864387933</v>
      </c>
      <c r="I48" s="650">
        <v>1.3534940349154529</v>
      </c>
      <c r="J48" s="640">
        <v>1.3309060953708713</v>
      </c>
      <c r="K48" s="640">
        <v>1.2669701250885257</v>
      </c>
      <c r="L48" s="641">
        <v>1.2686437868819269</v>
      </c>
    </row>
    <row r="49" spans="1:2">
      <c r="A49" s="20"/>
    </row>
    <row r="50" spans="1:2" ht="41.4">
      <c r="B50" s="23" t="s">
        <v>944</v>
      </c>
    </row>
    <row r="51" spans="1:2" ht="69">
      <c r="B51" s="238"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2" tint="-9.9978637043366805E-2"/>
  </sheetPr>
  <dimension ref="A1:H26"/>
  <sheetViews>
    <sheetView showGridLines="0" zoomScale="85" zoomScaleNormal="85" workbookViewId="0"/>
  </sheetViews>
  <sheetFormatPr defaultColWidth="9.21875" defaultRowHeight="12"/>
  <cols>
    <col min="1" max="1" width="11.77734375" style="386" bestFit="1" customWidth="1"/>
    <col min="2" max="2" width="105.21875" style="386" bestFit="1" customWidth="1"/>
    <col min="3" max="4" width="15.44140625" style="721" bestFit="1" customWidth="1"/>
    <col min="5" max="5" width="17.44140625" style="721" bestFit="1" customWidth="1"/>
    <col min="6" max="6" width="15.44140625" style="721" bestFit="1" customWidth="1"/>
    <col min="7" max="7" width="17.6640625" style="721" customWidth="1"/>
    <col min="8" max="8" width="16.33203125" style="721" bestFit="1" customWidth="1"/>
    <col min="9" max="16384" width="9.21875" style="386"/>
  </cols>
  <sheetData>
    <row r="1" spans="1:8" ht="13.8">
      <c r="A1" s="385" t="s">
        <v>108</v>
      </c>
      <c r="B1" s="302" t="str">
        <f>Info!C2</f>
        <v>სს თიბისი ბანკი</v>
      </c>
    </row>
    <row r="2" spans="1:8">
      <c r="A2" s="387" t="s">
        <v>109</v>
      </c>
      <c r="B2" s="389">
        <f>'1. key ratios'!B2</f>
        <v>45016</v>
      </c>
    </row>
    <row r="3" spans="1:8">
      <c r="A3" s="388" t="s">
        <v>493</v>
      </c>
    </row>
    <row r="5" spans="1:8">
      <c r="A5" s="826" t="s">
        <v>494</v>
      </c>
      <c r="B5" s="827"/>
      <c r="C5" s="832" t="s">
        <v>495</v>
      </c>
      <c r="D5" s="833"/>
      <c r="E5" s="833"/>
      <c r="F5" s="833"/>
      <c r="G5" s="833"/>
      <c r="H5" s="834"/>
    </row>
    <row r="6" spans="1:8">
      <c r="A6" s="828"/>
      <c r="B6" s="829"/>
      <c r="C6" s="835"/>
      <c r="D6" s="836"/>
      <c r="E6" s="836"/>
      <c r="F6" s="836"/>
      <c r="G6" s="836"/>
      <c r="H6" s="837"/>
    </row>
    <row r="7" spans="1:8" ht="24">
      <c r="A7" s="830"/>
      <c r="B7" s="831"/>
      <c r="C7" s="722" t="s">
        <v>496</v>
      </c>
      <c r="D7" s="722" t="s">
        <v>497</v>
      </c>
      <c r="E7" s="722" t="s">
        <v>498</v>
      </c>
      <c r="F7" s="722" t="s">
        <v>499</v>
      </c>
      <c r="G7" s="723" t="s">
        <v>679</v>
      </c>
      <c r="H7" s="722" t="s">
        <v>66</v>
      </c>
    </row>
    <row r="8" spans="1:8">
      <c r="A8" s="481">
        <v>1</v>
      </c>
      <c r="B8" s="480" t="s">
        <v>134</v>
      </c>
      <c r="C8" s="747">
        <v>1905107079.0458901</v>
      </c>
      <c r="D8" s="747">
        <v>466338090.55000001</v>
      </c>
      <c r="E8" s="747">
        <v>1201934567.2844601</v>
      </c>
      <c r="F8" s="747">
        <v>64089466.868000001</v>
      </c>
      <c r="G8" s="747">
        <v>0</v>
      </c>
      <c r="H8" s="724">
        <f t="shared" ref="H8:H20" si="0">SUM(C8:G8)</f>
        <v>3637469203.7483501</v>
      </c>
    </row>
    <row r="9" spans="1:8">
      <c r="A9" s="481">
        <v>2</v>
      </c>
      <c r="B9" s="480" t="s">
        <v>135</v>
      </c>
      <c r="C9" s="747">
        <v>0</v>
      </c>
      <c r="D9" s="747">
        <v>0</v>
      </c>
      <c r="E9" s="747">
        <v>0</v>
      </c>
      <c r="F9" s="747">
        <v>0</v>
      </c>
      <c r="G9" s="747">
        <v>0</v>
      </c>
      <c r="H9" s="724">
        <f t="shared" si="0"/>
        <v>0</v>
      </c>
    </row>
    <row r="10" spans="1:8">
      <c r="A10" s="481">
        <v>3</v>
      </c>
      <c r="B10" s="480" t="s">
        <v>136</v>
      </c>
      <c r="C10" s="747">
        <v>0</v>
      </c>
      <c r="D10" s="747">
        <v>104123388.31</v>
      </c>
      <c r="E10" s="747">
        <v>303860405.08999997</v>
      </c>
      <c r="F10" s="747">
        <v>0</v>
      </c>
      <c r="G10" s="747">
        <v>0</v>
      </c>
      <c r="H10" s="724">
        <f t="shared" si="0"/>
        <v>407983793.39999998</v>
      </c>
    </row>
    <row r="11" spans="1:8">
      <c r="A11" s="481">
        <v>4</v>
      </c>
      <c r="B11" s="480" t="s">
        <v>137</v>
      </c>
      <c r="C11" s="747">
        <v>0</v>
      </c>
      <c r="D11" s="747">
        <v>9316143.6799999997</v>
      </c>
      <c r="E11" s="747">
        <v>542510483.37119293</v>
      </c>
      <c r="F11" s="747">
        <v>166592297.74000001</v>
      </c>
      <c r="G11" s="747">
        <v>0</v>
      </c>
      <c r="H11" s="724">
        <f t="shared" si="0"/>
        <v>718418924.79119289</v>
      </c>
    </row>
    <row r="12" spans="1:8">
      <c r="A12" s="481">
        <v>5</v>
      </c>
      <c r="B12" s="480" t="s">
        <v>948</v>
      </c>
      <c r="C12" s="747">
        <v>0</v>
      </c>
      <c r="D12" s="747">
        <v>0</v>
      </c>
      <c r="E12" s="747">
        <v>0</v>
      </c>
      <c r="F12" s="747">
        <v>0</v>
      </c>
      <c r="G12" s="747">
        <v>0</v>
      </c>
      <c r="H12" s="724">
        <f t="shared" si="0"/>
        <v>0</v>
      </c>
    </row>
    <row r="13" spans="1:8">
      <c r="A13" s="481">
        <v>6</v>
      </c>
      <c r="B13" s="480" t="s">
        <v>138</v>
      </c>
      <c r="C13" s="747">
        <v>723540237.131495</v>
      </c>
      <c r="D13" s="747">
        <v>194673894.03727201</v>
      </c>
      <c r="E13" s="747">
        <v>1241494.042041</v>
      </c>
      <c r="F13" s="747">
        <v>652767.83550000004</v>
      </c>
      <c r="G13" s="747">
        <v>0</v>
      </c>
      <c r="H13" s="724">
        <f t="shared" si="0"/>
        <v>920108393.04630792</v>
      </c>
    </row>
    <row r="14" spans="1:8">
      <c r="A14" s="481">
        <v>7</v>
      </c>
      <c r="B14" s="480" t="s">
        <v>71</v>
      </c>
      <c r="C14" s="747">
        <v>0</v>
      </c>
      <c r="D14" s="747">
        <v>2045505683.7358985</v>
      </c>
      <c r="E14" s="747">
        <v>2667679941.7110453</v>
      </c>
      <c r="F14" s="747">
        <v>1577524414.5540822</v>
      </c>
      <c r="G14" s="747">
        <v>0</v>
      </c>
      <c r="H14" s="724">
        <f t="shared" si="0"/>
        <v>6290710040.0010252</v>
      </c>
    </row>
    <row r="15" spans="1:8">
      <c r="A15" s="481">
        <v>8</v>
      </c>
      <c r="B15" s="482" t="s">
        <v>72</v>
      </c>
      <c r="C15" s="747">
        <v>0</v>
      </c>
      <c r="D15" s="747">
        <v>1510818643.3118553</v>
      </c>
      <c r="E15" s="747">
        <v>2537518921.4015589</v>
      </c>
      <c r="F15" s="747">
        <v>1507553954.9065764</v>
      </c>
      <c r="G15" s="747">
        <v>0</v>
      </c>
      <c r="H15" s="724">
        <f t="shared" si="0"/>
        <v>5555891519.6199903</v>
      </c>
    </row>
    <row r="16" spans="1:8">
      <c r="A16" s="481">
        <v>9</v>
      </c>
      <c r="B16" s="480" t="s">
        <v>949</v>
      </c>
      <c r="C16" s="747">
        <v>0</v>
      </c>
      <c r="D16" s="747">
        <v>481272695.87117875</v>
      </c>
      <c r="E16" s="747">
        <v>1358522671.4438605</v>
      </c>
      <c r="F16" s="747">
        <v>1698744447.2949665</v>
      </c>
      <c r="G16" s="747">
        <v>0</v>
      </c>
      <c r="H16" s="724">
        <f t="shared" si="0"/>
        <v>3538539814.6100054</v>
      </c>
    </row>
    <row r="17" spans="1:8">
      <c r="A17" s="481">
        <v>10</v>
      </c>
      <c r="B17" s="484" t="s">
        <v>514</v>
      </c>
      <c r="C17" s="747">
        <v>0</v>
      </c>
      <c r="D17" s="747">
        <v>36437585.750779212</v>
      </c>
      <c r="E17" s="747">
        <v>40560994.557828926</v>
      </c>
      <c r="F17" s="747">
        <v>57239415.37139184</v>
      </c>
      <c r="G17" s="747">
        <v>0</v>
      </c>
      <c r="H17" s="724">
        <f t="shared" si="0"/>
        <v>134237995.67999998</v>
      </c>
    </row>
    <row r="18" spans="1:8">
      <c r="A18" s="481">
        <v>11</v>
      </c>
      <c r="B18" s="480" t="s">
        <v>68</v>
      </c>
      <c r="C18" s="747">
        <v>0</v>
      </c>
      <c r="D18" s="747">
        <v>39371836.394181862</v>
      </c>
      <c r="E18" s="747">
        <v>100449533.43343677</v>
      </c>
      <c r="F18" s="747">
        <v>116799015.78238149</v>
      </c>
      <c r="G18" s="747">
        <v>18555146.533</v>
      </c>
      <c r="H18" s="724">
        <f t="shared" si="0"/>
        <v>275175532.14300013</v>
      </c>
    </row>
    <row r="19" spans="1:8">
      <c r="A19" s="481">
        <v>12</v>
      </c>
      <c r="B19" s="480" t="s">
        <v>69</v>
      </c>
      <c r="C19" s="747">
        <v>0</v>
      </c>
      <c r="D19" s="747">
        <v>0</v>
      </c>
      <c r="E19" s="747">
        <v>0</v>
      </c>
      <c r="F19" s="747">
        <v>0</v>
      </c>
      <c r="G19" s="747">
        <v>0</v>
      </c>
      <c r="H19" s="724">
        <f t="shared" si="0"/>
        <v>0</v>
      </c>
    </row>
    <row r="20" spans="1:8">
      <c r="A20" s="483">
        <v>13</v>
      </c>
      <c r="B20" s="482" t="s">
        <v>70</v>
      </c>
      <c r="C20" s="747">
        <v>0</v>
      </c>
      <c r="D20" s="747">
        <v>0</v>
      </c>
      <c r="E20" s="747">
        <v>0</v>
      </c>
      <c r="F20" s="747">
        <v>0</v>
      </c>
      <c r="G20" s="747">
        <v>0</v>
      </c>
      <c r="H20" s="724">
        <f t="shared" si="0"/>
        <v>0</v>
      </c>
    </row>
    <row r="21" spans="1:8">
      <c r="A21" s="481">
        <v>14</v>
      </c>
      <c r="B21" s="480" t="s">
        <v>500</v>
      </c>
      <c r="C21" s="747">
        <v>988985400.49339998</v>
      </c>
      <c r="D21" s="747">
        <v>780049150.92539978</v>
      </c>
      <c r="E21" s="747">
        <v>841911223.30313444</v>
      </c>
      <c r="F21" s="747">
        <v>615979857.98674309</v>
      </c>
      <c r="G21" s="747">
        <v>1085230263.1617994</v>
      </c>
      <c r="H21" s="724">
        <f>SUM(C21:G21)</f>
        <v>4312155895.8704767</v>
      </c>
    </row>
    <row r="22" spans="1:8">
      <c r="A22" s="479">
        <v>15</v>
      </c>
      <c r="B22" s="478" t="s">
        <v>66</v>
      </c>
      <c r="C22" s="747">
        <f>SUM(C18:C21)+SUM(C8:C16)</f>
        <v>3617632716.6707854</v>
      </c>
      <c r="D22" s="747">
        <f t="shared" ref="D22:H22" si="1">SUM(D18:D21)+SUM(D8:D16)</f>
        <v>5631469526.8157864</v>
      </c>
      <c r="E22" s="747">
        <f t="shared" si="1"/>
        <v>9555629241.0807285</v>
      </c>
      <c r="F22" s="747">
        <f t="shared" si="1"/>
        <v>5747936222.9682503</v>
      </c>
      <c r="G22" s="747">
        <f t="shared" si="1"/>
        <v>1103785409.6947994</v>
      </c>
      <c r="H22" s="724">
        <f t="shared" si="1"/>
        <v>25656453117.230347</v>
      </c>
    </row>
    <row r="26" spans="1:8" ht="36">
      <c r="B26" s="406"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tint="-9.9978637043366805E-2"/>
  </sheetPr>
  <dimension ref="A1:J26"/>
  <sheetViews>
    <sheetView showGridLines="0" zoomScale="85" zoomScaleNormal="85" workbookViewId="0"/>
  </sheetViews>
  <sheetFormatPr defaultColWidth="9.21875" defaultRowHeight="12"/>
  <cols>
    <col min="1" max="1" width="11.77734375" style="390" bestFit="1" customWidth="1"/>
    <col min="2" max="2" width="86.77734375" style="386" customWidth="1"/>
    <col min="3" max="4" width="31.5546875" style="386" customWidth="1"/>
    <col min="5" max="5" width="16.44140625" style="392" bestFit="1" customWidth="1"/>
    <col min="6" max="6" width="14.21875" style="392" bestFit="1" customWidth="1"/>
    <col min="7" max="7" width="20" style="386" bestFit="1" customWidth="1"/>
    <col min="8" max="8" width="25.21875" style="386" bestFit="1" customWidth="1"/>
    <col min="9" max="16384" width="9.21875" style="386"/>
  </cols>
  <sheetData>
    <row r="1" spans="1:10" ht="13.8">
      <c r="A1" s="385" t="s">
        <v>108</v>
      </c>
      <c r="B1" s="302" t="str">
        <f>Info!C2</f>
        <v>სს თიბისი ბანკი</v>
      </c>
      <c r="C1" s="497"/>
      <c r="D1" s="497"/>
      <c r="E1" s="497"/>
      <c r="F1" s="497"/>
      <c r="G1" s="497"/>
      <c r="H1" s="497"/>
    </row>
    <row r="2" spans="1:10">
      <c r="A2" s="387" t="s">
        <v>109</v>
      </c>
      <c r="B2" s="389">
        <f>'1. key ratios'!B2</f>
        <v>45016</v>
      </c>
      <c r="C2" s="497"/>
      <c r="D2" s="497"/>
      <c r="E2" s="497"/>
      <c r="F2" s="497"/>
      <c r="G2" s="497"/>
      <c r="H2" s="497"/>
    </row>
    <row r="3" spans="1:10">
      <c r="A3" s="388" t="s">
        <v>501</v>
      </c>
      <c r="B3" s="497"/>
      <c r="C3" s="497"/>
      <c r="D3" s="497"/>
      <c r="E3" s="497"/>
      <c r="F3" s="497"/>
      <c r="G3" s="497"/>
      <c r="H3" s="497"/>
    </row>
    <row r="4" spans="1:10">
      <c r="A4" s="498"/>
      <c r="B4" s="497"/>
      <c r="C4" s="496" t="s">
        <v>502</v>
      </c>
      <c r="D4" s="496" t="s">
        <v>503</v>
      </c>
      <c r="E4" s="496" t="s">
        <v>504</v>
      </c>
      <c r="F4" s="496" t="s">
        <v>505</v>
      </c>
      <c r="G4" s="496" t="s">
        <v>506</v>
      </c>
      <c r="H4" s="496" t="s">
        <v>507</v>
      </c>
    </row>
    <row r="5" spans="1:10" ht="34.049999999999997" customHeight="1">
      <c r="A5" s="826" t="s">
        <v>867</v>
      </c>
      <c r="B5" s="827"/>
      <c r="C5" s="840" t="s">
        <v>596</v>
      </c>
      <c r="D5" s="840"/>
      <c r="E5" s="840" t="s">
        <v>866</v>
      </c>
      <c r="F5" s="838" t="s">
        <v>865</v>
      </c>
      <c r="G5" s="838" t="s">
        <v>511</v>
      </c>
      <c r="H5" s="494" t="s">
        <v>864</v>
      </c>
    </row>
    <row r="6" spans="1:10" ht="24">
      <c r="A6" s="830"/>
      <c r="B6" s="831"/>
      <c r="C6" s="495" t="s">
        <v>512</v>
      </c>
      <c r="D6" s="495" t="s">
        <v>513</v>
      </c>
      <c r="E6" s="840"/>
      <c r="F6" s="839"/>
      <c r="G6" s="839"/>
      <c r="H6" s="494" t="s">
        <v>863</v>
      </c>
    </row>
    <row r="7" spans="1:10">
      <c r="A7" s="492">
        <v>1</v>
      </c>
      <c r="B7" s="480" t="s">
        <v>134</v>
      </c>
      <c r="C7" s="725">
        <v>0</v>
      </c>
      <c r="D7" s="725">
        <v>3640371044.8591399</v>
      </c>
      <c r="E7" s="725">
        <v>2901841.1107999999</v>
      </c>
      <c r="F7" s="725"/>
      <c r="G7" s="725">
        <v>0</v>
      </c>
      <c r="H7" s="485">
        <f t="shared" ref="H7:H20" si="0">C7+D7-E7-F7</f>
        <v>3637469203.7483401</v>
      </c>
      <c r="J7" s="727"/>
    </row>
    <row r="8" spans="1:10" ht="14.55" customHeight="1">
      <c r="A8" s="492">
        <v>2</v>
      </c>
      <c r="B8" s="480" t="s">
        <v>135</v>
      </c>
      <c r="C8" s="725">
        <v>0</v>
      </c>
      <c r="D8" s="725">
        <v>0</v>
      </c>
      <c r="E8" s="725">
        <v>0</v>
      </c>
      <c r="F8" s="725"/>
      <c r="G8" s="725">
        <v>0</v>
      </c>
      <c r="H8" s="485">
        <f t="shared" si="0"/>
        <v>0</v>
      </c>
      <c r="J8" s="727"/>
    </row>
    <row r="9" spans="1:10">
      <c r="A9" s="492">
        <v>3</v>
      </c>
      <c r="B9" s="480" t="s">
        <v>136</v>
      </c>
      <c r="C9" s="725">
        <v>0</v>
      </c>
      <c r="D9" s="725">
        <v>407983793.39999998</v>
      </c>
      <c r="E9" s="725">
        <v>0</v>
      </c>
      <c r="F9" s="725"/>
      <c r="G9" s="725">
        <v>0</v>
      </c>
      <c r="H9" s="485">
        <f t="shared" si="0"/>
        <v>407983793.39999998</v>
      </c>
      <c r="J9" s="727"/>
    </row>
    <row r="10" spans="1:10">
      <c r="A10" s="492">
        <v>4</v>
      </c>
      <c r="B10" s="480" t="s">
        <v>137</v>
      </c>
      <c r="C10" s="725">
        <v>0</v>
      </c>
      <c r="D10" s="725">
        <v>718418924.79119301</v>
      </c>
      <c r="E10" s="725">
        <v>0</v>
      </c>
      <c r="F10" s="725"/>
      <c r="G10" s="725">
        <v>0</v>
      </c>
      <c r="H10" s="485">
        <f t="shared" si="0"/>
        <v>718418924.79119301</v>
      </c>
      <c r="J10" s="727"/>
    </row>
    <row r="11" spans="1:10">
      <c r="A11" s="492">
        <v>5</v>
      </c>
      <c r="B11" s="480" t="s">
        <v>948</v>
      </c>
      <c r="C11" s="725">
        <v>0</v>
      </c>
      <c r="D11" s="725">
        <v>0</v>
      </c>
      <c r="E11" s="725">
        <v>0</v>
      </c>
      <c r="F11" s="725"/>
      <c r="G11" s="725">
        <v>0</v>
      </c>
      <c r="H11" s="485">
        <f t="shared" si="0"/>
        <v>0</v>
      </c>
      <c r="J11" s="727"/>
    </row>
    <row r="12" spans="1:10">
      <c r="A12" s="492">
        <v>6</v>
      </c>
      <c r="B12" s="480" t="s">
        <v>138</v>
      </c>
      <c r="C12" s="725">
        <v>0</v>
      </c>
      <c r="D12" s="725">
        <v>920217707.50100791</v>
      </c>
      <c r="E12" s="725">
        <v>109314.4547</v>
      </c>
      <c r="F12" s="725"/>
      <c r="G12" s="725">
        <v>0</v>
      </c>
      <c r="H12" s="485">
        <f t="shared" si="0"/>
        <v>920108393.04630792</v>
      </c>
      <c r="J12" s="727"/>
    </row>
    <row r="13" spans="1:10">
      <c r="A13" s="492">
        <v>7</v>
      </c>
      <c r="B13" s="480" t="s">
        <v>71</v>
      </c>
      <c r="C13" s="725">
        <v>87451133.441124812</v>
      </c>
      <c r="D13" s="725">
        <v>6247560767.8288012</v>
      </c>
      <c r="E13" s="725">
        <v>44301861.268902652</v>
      </c>
      <c r="F13" s="725"/>
      <c r="G13" s="725">
        <v>0</v>
      </c>
      <c r="H13" s="485">
        <f t="shared" si="0"/>
        <v>6290710040.0010233</v>
      </c>
      <c r="J13" s="727"/>
    </row>
    <row r="14" spans="1:10">
      <c r="A14" s="492">
        <v>8</v>
      </c>
      <c r="B14" s="482" t="s">
        <v>72</v>
      </c>
      <c r="C14" s="725">
        <v>189327353.23024148</v>
      </c>
      <c r="D14" s="725">
        <v>5618129005.6439896</v>
      </c>
      <c r="E14" s="725">
        <v>251564839.25423121</v>
      </c>
      <c r="F14" s="725"/>
      <c r="G14" s="725">
        <v>59145888.770000234</v>
      </c>
      <c r="H14" s="485">
        <f t="shared" si="0"/>
        <v>5555891519.6199999</v>
      </c>
      <c r="J14" s="727"/>
    </row>
    <row r="15" spans="1:10">
      <c r="A15" s="492">
        <v>9</v>
      </c>
      <c r="B15" s="480" t="s">
        <v>949</v>
      </c>
      <c r="C15" s="725">
        <v>69181494.180268824</v>
      </c>
      <c r="D15" s="725">
        <v>3507423849.7793326</v>
      </c>
      <c r="E15" s="725">
        <v>38065330.349601582</v>
      </c>
      <c r="F15" s="725"/>
      <c r="G15" s="725">
        <v>0</v>
      </c>
      <c r="H15" s="485">
        <f t="shared" si="0"/>
        <v>3538540013.6099997</v>
      </c>
      <c r="J15" s="727"/>
    </row>
    <row r="16" spans="1:10">
      <c r="A16" s="492">
        <v>10</v>
      </c>
      <c r="B16" s="484" t="s">
        <v>514</v>
      </c>
      <c r="C16" s="725">
        <v>232226922.07459998</v>
      </c>
      <c r="D16" s="725">
        <v>10854086.311971437</v>
      </c>
      <c r="E16" s="725">
        <v>108843012.70657144</v>
      </c>
      <c r="F16" s="725"/>
      <c r="G16" s="725">
        <v>59392709.620000236</v>
      </c>
      <c r="H16" s="485">
        <f t="shared" si="0"/>
        <v>134237995.67999995</v>
      </c>
      <c r="J16" s="727"/>
    </row>
    <row r="17" spans="1:10">
      <c r="A17" s="492">
        <v>11</v>
      </c>
      <c r="B17" s="480" t="s">
        <v>68</v>
      </c>
      <c r="C17" s="725">
        <v>1759610.1453999998</v>
      </c>
      <c r="D17" s="725">
        <v>274687873.19341993</v>
      </c>
      <c r="E17" s="725">
        <v>1271951.1958198834</v>
      </c>
      <c r="F17" s="725"/>
      <c r="G17" s="725">
        <v>0</v>
      </c>
      <c r="H17" s="485">
        <f t="shared" si="0"/>
        <v>275175532.14300007</v>
      </c>
      <c r="J17" s="727"/>
    </row>
    <row r="18" spans="1:10">
      <c r="A18" s="492">
        <v>12</v>
      </c>
      <c r="B18" s="480" t="s">
        <v>69</v>
      </c>
      <c r="C18" s="725">
        <v>0</v>
      </c>
      <c r="D18" s="725">
        <v>0</v>
      </c>
      <c r="E18" s="725">
        <v>0</v>
      </c>
      <c r="F18" s="725"/>
      <c r="G18" s="725">
        <v>0</v>
      </c>
      <c r="H18" s="485">
        <f t="shared" si="0"/>
        <v>0</v>
      </c>
      <c r="J18" s="727"/>
    </row>
    <row r="19" spans="1:10">
      <c r="A19" s="493">
        <v>13</v>
      </c>
      <c r="B19" s="482" t="s">
        <v>70</v>
      </c>
      <c r="C19" s="725">
        <v>0</v>
      </c>
      <c r="D19" s="725">
        <v>0</v>
      </c>
      <c r="E19" s="725">
        <v>0</v>
      </c>
      <c r="F19" s="725"/>
      <c r="G19" s="725">
        <v>0</v>
      </c>
      <c r="H19" s="485">
        <f t="shared" si="0"/>
        <v>0</v>
      </c>
      <c r="J19" s="727"/>
    </row>
    <row r="20" spans="1:10">
      <c r="A20" s="492">
        <v>14</v>
      </c>
      <c r="B20" s="480" t="s">
        <v>500</v>
      </c>
      <c r="C20" s="725">
        <v>50699917.161833152</v>
      </c>
      <c r="D20" s="725">
        <v>4616499924.0918903</v>
      </c>
      <c r="E20" s="725">
        <v>33448347.192945093</v>
      </c>
      <c r="F20" s="725"/>
      <c r="G20" s="725">
        <v>761588.49999999977</v>
      </c>
      <c r="H20" s="485">
        <f t="shared" si="0"/>
        <v>4633751494.0607777</v>
      </c>
      <c r="J20" s="727"/>
    </row>
    <row r="21" spans="1:10" s="391" customFormat="1">
      <c r="A21" s="491">
        <v>15</v>
      </c>
      <c r="B21" s="490" t="s">
        <v>66</v>
      </c>
      <c r="C21" s="726">
        <v>398419508.15886825</v>
      </c>
      <c r="D21" s="726">
        <v>25951292891.088776</v>
      </c>
      <c r="E21" s="726">
        <v>371663484.82700044</v>
      </c>
      <c r="F21" s="726">
        <v>0</v>
      </c>
      <c r="G21" s="726">
        <v>59907477.270000234</v>
      </c>
      <c r="H21" s="485">
        <f t="shared" ref="H21" si="1">SUM(H7:H15)+SUM(H17:H20)</f>
        <v>25978048914.420643</v>
      </c>
      <c r="J21" s="727"/>
    </row>
    <row r="22" spans="1:10">
      <c r="A22" s="489">
        <v>16</v>
      </c>
      <c r="B22" s="488" t="s">
        <v>515</v>
      </c>
      <c r="C22" s="725">
        <v>379021934.27196825</v>
      </c>
      <c r="D22" s="725">
        <v>17536389325.324806</v>
      </c>
      <c r="E22" s="725">
        <v>346825313.35520029</v>
      </c>
      <c r="F22" s="725"/>
      <c r="G22" s="725">
        <v>59392709.620000236</v>
      </c>
      <c r="H22" s="485">
        <v>17568585946.241573</v>
      </c>
      <c r="J22" s="727"/>
    </row>
    <row r="23" spans="1:10">
      <c r="A23" s="489">
        <v>17</v>
      </c>
      <c r="B23" s="488" t="s">
        <v>516</v>
      </c>
      <c r="C23" s="725">
        <v>0</v>
      </c>
      <c r="D23" s="725">
        <v>3075326690.7018423</v>
      </c>
      <c r="E23" s="725">
        <v>3464978.5452000001</v>
      </c>
      <c r="F23" s="725"/>
      <c r="G23" s="725"/>
      <c r="H23" s="485">
        <f>C23+D23-E23-F23</f>
        <v>3071861712.1566424</v>
      </c>
      <c r="J23" s="727"/>
    </row>
    <row r="25" spans="1:10">
      <c r="E25" s="386"/>
      <c r="F25" s="386"/>
    </row>
    <row r="26" spans="1:10" ht="42.45" customHeight="1">
      <c r="B26" s="406"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tint="-9.9978637043366805E-2"/>
  </sheetPr>
  <dimension ref="A1:J36"/>
  <sheetViews>
    <sheetView showGridLines="0" zoomScale="55" zoomScaleNormal="55" workbookViewId="0"/>
  </sheetViews>
  <sheetFormatPr defaultColWidth="9.21875" defaultRowHeight="12"/>
  <cols>
    <col min="1" max="1" width="11" style="386" bestFit="1" customWidth="1"/>
    <col min="2" max="2" width="93.44140625" style="386" customWidth="1"/>
    <col min="3" max="4" width="35" style="386" customWidth="1"/>
    <col min="5" max="7" width="22" style="386" customWidth="1"/>
    <col min="8" max="8" width="42.21875" style="386" bestFit="1" customWidth="1"/>
    <col min="9" max="16384" width="9.21875" style="386"/>
  </cols>
  <sheetData>
    <row r="1" spans="1:10" ht="13.8">
      <c r="A1" s="385" t="s">
        <v>108</v>
      </c>
      <c r="B1" s="302" t="str">
        <f>Info!C2</f>
        <v>სს თიბისი ბანკი</v>
      </c>
      <c r="C1" s="497"/>
      <c r="D1" s="497"/>
      <c r="E1" s="497"/>
      <c r="F1" s="497"/>
      <c r="G1" s="497"/>
      <c r="H1" s="497"/>
    </row>
    <row r="2" spans="1:10">
      <c r="A2" s="387" t="s">
        <v>109</v>
      </c>
      <c r="B2" s="389">
        <f>'1. key ratios'!B2</f>
        <v>45016</v>
      </c>
      <c r="C2" s="497"/>
      <c r="D2" s="497"/>
      <c r="E2" s="497"/>
      <c r="F2" s="497"/>
      <c r="G2" s="497"/>
      <c r="H2" s="497"/>
    </row>
    <row r="3" spans="1:10">
      <c r="A3" s="388" t="s">
        <v>517</v>
      </c>
      <c r="B3" s="497"/>
      <c r="C3" s="497"/>
      <c r="D3" s="497"/>
      <c r="E3" s="497"/>
      <c r="F3" s="497"/>
      <c r="G3" s="497"/>
      <c r="H3" s="497"/>
    </row>
    <row r="4" spans="1:10">
      <c r="A4" s="497"/>
      <c r="B4" s="497"/>
      <c r="C4" s="496" t="s">
        <v>502</v>
      </c>
      <c r="D4" s="496" t="s">
        <v>503</v>
      </c>
      <c r="E4" s="496" t="s">
        <v>504</v>
      </c>
      <c r="F4" s="496" t="s">
        <v>505</v>
      </c>
      <c r="G4" s="496" t="s">
        <v>506</v>
      </c>
      <c r="H4" s="496" t="s">
        <v>507</v>
      </c>
    </row>
    <row r="5" spans="1:10" ht="41.55" customHeight="1">
      <c r="A5" s="826" t="s">
        <v>869</v>
      </c>
      <c r="B5" s="827"/>
      <c r="C5" s="841" t="s">
        <v>596</v>
      </c>
      <c r="D5" s="842"/>
      <c r="E5" s="838" t="s">
        <v>866</v>
      </c>
      <c r="F5" s="838" t="s">
        <v>865</v>
      </c>
      <c r="G5" s="838" t="s">
        <v>511</v>
      </c>
      <c r="H5" s="494" t="s">
        <v>864</v>
      </c>
    </row>
    <row r="6" spans="1:10" ht="24">
      <c r="A6" s="830"/>
      <c r="B6" s="831"/>
      <c r="C6" s="495" t="s">
        <v>512</v>
      </c>
      <c r="D6" s="495" t="s">
        <v>513</v>
      </c>
      <c r="E6" s="839"/>
      <c r="F6" s="839"/>
      <c r="G6" s="839"/>
      <c r="H6" s="494" t="s">
        <v>863</v>
      </c>
    </row>
    <row r="7" spans="1:10">
      <c r="A7" s="486">
        <v>1</v>
      </c>
      <c r="B7" s="501" t="s">
        <v>518</v>
      </c>
      <c r="C7" s="725">
        <v>2919527.6071000029</v>
      </c>
      <c r="D7" s="725">
        <v>272329922.58374798</v>
      </c>
      <c r="E7" s="725">
        <v>8181078.9375999728</v>
      </c>
      <c r="F7" s="725"/>
      <c r="G7" s="725">
        <v>30631.88</v>
      </c>
      <c r="H7" s="728">
        <f t="shared" ref="H7:H34" si="0">C7+D7-E7-F7</f>
        <v>267068371.25324801</v>
      </c>
      <c r="J7" s="729"/>
    </row>
    <row r="8" spans="1:10">
      <c r="A8" s="486">
        <v>2</v>
      </c>
      <c r="B8" s="501" t="s">
        <v>519</v>
      </c>
      <c r="C8" s="725">
        <v>2648643.0149999997</v>
      </c>
      <c r="D8" s="725">
        <v>6158528832.9054832</v>
      </c>
      <c r="E8" s="725">
        <v>7630938.3452999964</v>
      </c>
      <c r="F8" s="725"/>
      <c r="G8" s="725">
        <v>91004.800000000003</v>
      </c>
      <c r="H8" s="728">
        <f t="shared" si="0"/>
        <v>6153546537.5751839</v>
      </c>
      <c r="J8" s="729"/>
    </row>
    <row r="9" spans="1:10">
      <c r="A9" s="486">
        <v>3</v>
      </c>
      <c r="B9" s="501" t="s">
        <v>868</v>
      </c>
      <c r="C9" s="725">
        <v>305673.3934</v>
      </c>
      <c r="D9" s="725">
        <v>121215867.58131401</v>
      </c>
      <c r="E9" s="725">
        <v>944346.64049999986</v>
      </c>
      <c r="F9" s="725"/>
      <c r="G9" s="725">
        <v>0</v>
      </c>
      <c r="H9" s="728">
        <f t="shared" si="0"/>
        <v>120577194.33421402</v>
      </c>
      <c r="J9" s="729"/>
    </row>
    <row r="10" spans="1:10">
      <c r="A10" s="486">
        <v>4</v>
      </c>
      <c r="B10" s="501" t="s">
        <v>520</v>
      </c>
      <c r="C10" s="725">
        <v>10860513.830620002</v>
      </c>
      <c r="D10" s="725">
        <v>731443038.1207099</v>
      </c>
      <c r="E10" s="725">
        <v>10167225.9902</v>
      </c>
      <c r="F10" s="725"/>
      <c r="G10" s="725">
        <v>60222.77</v>
      </c>
      <c r="H10" s="728">
        <f t="shared" si="0"/>
        <v>732136325.9611299</v>
      </c>
      <c r="J10" s="729"/>
    </row>
    <row r="11" spans="1:10">
      <c r="A11" s="486">
        <v>5</v>
      </c>
      <c r="B11" s="501" t="s">
        <v>521</v>
      </c>
      <c r="C11" s="725">
        <v>17289252.198299997</v>
      </c>
      <c r="D11" s="725">
        <v>983237408.54215002</v>
      </c>
      <c r="E11" s="725">
        <v>4801299.5531999944</v>
      </c>
      <c r="F11" s="725"/>
      <c r="G11" s="725">
        <v>13351.09</v>
      </c>
      <c r="H11" s="728">
        <f t="shared" si="0"/>
        <v>995725361.18725002</v>
      </c>
      <c r="J11" s="729"/>
    </row>
    <row r="12" spans="1:10">
      <c r="A12" s="486">
        <v>6</v>
      </c>
      <c r="B12" s="501" t="s">
        <v>522</v>
      </c>
      <c r="C12" s="725">
        <v>38638941.173944004</v>
      </c>
      <c r="D12" s="725">
        <v>295290911.62583601</v>
      </c>
      <c r="E12" s="725">
        <v>22480822.905900009</v>
      </c>
      <c r="F12" s="725"/>
      <c r="G12" s="725">
        <v>998014.94000000018</v>
      </c>
      <c r="H12" s="728">
        <f t="shared" si="0"/>
        <v>311449029.89388001</v>
      </c>
      <c r="J12" s="729"/>
    </row>
    <row r="13" spans="1:10">
      <c r="A13" s="486">
        <v>7</v>
      </c>
      <c r="B13" s="501" t="s">
        <v>523</v>
      </c>
      <c r="C13" s="725">
        <v>20640798.363400001</v>
      </c>
      <c r="D13" s="725">
        <v>497721202.3450501</v>
      </c>
      <c r="E13" s="725">
        <v>6676749.7405999899</v>
      </c>
      <c r="F13" s="725"/>
      <c r="G13" s="725">
        <v>511846.87000000005</v>
      </c>
      <c r="H13" s="728">
        <f t="shared" si="0"/>
        <v>511685250.96785009</v>
      </c>
      <c r="J13" s="729"/>
    </row>
    <row r="14" spans="1:10">
      <c r="A14" s="486">
        <v>8</v>
      </c>
      <c r="B14" s="501" t="s">
        <v>524</v>
      </c>
      <c r="C14" s="725">
        <v>14226106.223100008</v>
      </c>
      <c r="D14" s="725">
        <v>852916385.59858024</v>
      </c>
      <c r="E14" s="725">
        <v>10783993.720499992</v>
      </c>
      <c r="F14" s="725"/>
      <c r="G14" s="725">
        <v>2920321.2199999997</v>
      </c>
      <c r="H14" s="728">
        <f t="shared" si="0"/>
        <v>856358498.10118032</v>
      </c>
      <c r="J14" s="729"/>
    </row>
    <row r="15" spans="1:10">
      <c r="A15" s="486">
        <v>9</v>
      </c>
      <c r="B15" s="501" t="s">
        <v>525</v>
      </c>
      <c r="C15" s="725">
        <v>12698288.697100002</v>
      </c>
      <c r="D15" s="725">
        <v>423094614.043648</v>
      </c>
      <c r="E15" s="725">
        <v>6463620.1602000035</v>
      </c>
      <c r="F15" s="725"/>
      <c r="G15" s="725">
        <v>270600.39</v>
      </c>
      <c r="H15" s="728">
        <f t="shared" si="0"/>
        <v>429329282.58054799</v>
      </c>
      <c r="J15" s="729"/>
    </row>
    <row r="16" spans="1:10">
      <c r="A16" s="486">
        <v>10</v>
      </c>
      <c r="B16" s="501" t="s">
        <v>526</v>
      </c>
      <c r="C16" s="725">
        <v>1062546.2309000001</v>
      </c>
      <c r="D16" s="725">
        <v>158379834.21746999</v>
      </c>
      <c r="E16" s="725">
        <v>1622219.1379000002</v>
      </c>
      <c r="F16" s="725"/>
      <c r="G16" s="725">
        <v>402866.94999999995</v>
      </c>
      <c r="H16" s="728">
        <f t="shared" si="0"/>
        <v>157820161.31046999</v>
      </c>
      <c r="J16" s="729"/>
    </row>
    <row r="17" spans="1:10">
      <c r="A17" s="486">
        <v>11</v>
      </c>
      <c r="B17" s="501" t="s">
        <v>527</v>
      </c>
      <c r="C17" s="725">
        <v>5687107.5856040055</v>
      </c>
      <c r="D17" s="725">
        <v>151570541.41141999</v>
      </c>
      <c r="E17" s="725">
        <v>3541617.9482000009</v>
      </c>
      <c r="F17" s="725"/>
      <c r="G17" s="725">
        <v>668723.21000000008</v>
      </c>
      <c r="H17" s="728">
        <f t="shared" si="0"/>
        <v>153716031.04882401</v>
      </c>
      <c r="J17" s="729"/>
    </row>
    <row r="18" spans="1:10">
      <c r="A18" s="486">
        <v>12</v>
      </c>
      <c r="B18" s="501" t="s">
        <v>528</v>
      </c>
      <c r="C18" s="725">
        <v>27853049.471900009</v>
      </c>
      <c r="D18" s="725">
        <v>1282633174.8614161</v>
      </c>
      <c r="E18" s="725">
        <v>21827266.054700006</v>
      </c>
      <c r="F18" s="725"/>
      <c r="G18" s="725">
        <v>964168.75</v>
      </c>
      <c r="H18" s="728">
        <f t="shared" si="0"/>
        <v>1288658958.2786162</v>
      </c>
      <c r="J18" s="729"/>
    </row>
    <row r="19" spans="1:10">
      <c r="A19" s="486">
        <v>13</v>
      </c>
      <c r="B19" s="501" t="s">
        <v>529</v>
      </c>
      <c r="C19" s="725">
        <v>34742890.781599998</v>
      </c>
      <c r="D19" s="725">
        <v>476841757.93956</v>
      </c>
      <c r="E19" s="725">
        <v>9837071.0262999833</v>
      </c>
      <c r="F19" s="725"/>
      <c r="G19" s="725">
        <v>563597.15</v>
      </c>
      <c r="H19" s="728">
        <f t="shared" si="0"/>
        <v>501747577.69485998</v>
      </c>
      <c r="J19" s="729"/>
    </row>
    <row r="20" spans="1:10">
      <c r="A20" s="486">
        <v>14</v>
      </c>
      <c r="B20" s="501" t="s">
        <v>530</v>
      </c>
      <c r="C20" s="725">
        <v>17088123.987900004</v>
      </c>
      <c r="D20" s="725">
        <v>1067516052.8794498</v>
      </c>
      <c r="E20" s="725">
        <v>8751641.1399999969</v>
      </c>
      <c r="F20" s="725"/>
      <c r="G20" s="725">
        <v>87125.78</v>
      </c>
      <c r="H20" s="728">
        <f t="shared" si="0"/>
        <v>1075852535.7273498</v>
      </c>
      <c r="J20" s="729"/>
    </row>
    <row r="21" spans="1:10">
      <c r="A21" s="486">
        <v>15</v>
      </c>
      <c r="B21" s="501" t="s">
        <v>531</v>
      </c>
      <c r="C21" s="725">
        <v>15696578.122699998</v>
      </c>
      <c r="D21" s="725">
        <v>338538920.53273797</v>
      </c>
      <c r="E21" s="725">
        <v>5629405.0384999998</v>
      </c>
      <c r="F21" s="725"/>
      <c r="G21" s="725">
        <v>461881.14000000007</v>
      </c>
      <c r="H21" s="728">
        <f t="shared" si="0"/>
        <v>348606093.61693794</v>
      </c>
      <c r="J21" s="729"/>
    </row>
    <row r="22" spans="1:10">
      <c r="A22" s="486">
        <v>16</v>
      </c>
      <c r="B22" s="501" t="s">
        <v>532</v>
      </c>
      <c r="C22" s="725">
        <v>479352.31</v>
      </c>
      <c r="D22" s="725">
        <v>193748819.57415995</v>
      </c>
      <c r="E22" s="725">
        <v>2413222.8910999987</v>
      </c>
      <c r="F22" s="725"/>
      <c r="G22" s="725">
        <v>36047.599999999999</v>
      </c>
      <c r="H22" s="728">
        <f t="shared" si="0"/>
        <v>191814948.99305996</v>
      </c>
      <c r="J22" s="729"/>
    </row>
    <row r="23" spans="1:10">
      <c r="A23" s="486">
        <v>17</v>
      </c>
      <c r="B23" s="501" t="s">
        <v>533</v>
      </c>
      <c r="C23" s="725">
        <v>2610664.5188000002</v>
      </c>
      <c r="D23" s="725">
        <v>157924372.17802796</v>
      </c>
      <c r="E23" s="725">
        <v>1389087.4897000003</v>
      </c>
      <c r="F23" s="725"/>
      <c r="G23" s="725">
        <v>61576.5</v>
      </c>
      <c r="H23" s="728">
        <f t="shared" si="0"/>
        <v>159145949.20712796</v>
      </c>
      <c r="J23" s="729"/>
    </row>
    <row r="24" spans="1:10">
      <c r="A24" s="486">
        <v>18</v>
      </c>
      <c r="B24" s="501" t="s">
        <v>534</v>
      </c>
      <c r="C24" s="725">
        <v>1210953.6571000002</v>
      </c>
      <c r="D24" s="725">
        <v>918762902.1235441</v>
      </c>
      <c r="E24" s="725">
        <v>3019038.0382000045</v>
      </c>
      <c r="F24" s="725"/>
      <c r="G24" s="725">
        <v>0</v>
      </c>
      <c r="H24" s="728">
        <f t="shared" si="0"/>
        <v>916954817.74244404</v>
      </c>
      <c r="J24" s="729"/>
    </row>
    <row r="25" spans="1:10">
      <c r="A25" s="486">
        <v>19</v>
      </c>
      <c r="B25" s="501" t="s">
        <v>535</v>
      </c>
      <c r="C25" s="725">
        <v>748689.03659999953</v>
      </c>
      <c r="D25" s="725">
        <v>88965091.164753109</v>
      </c>
      <c r="E25" s="725">
        <v>1548457.7709999993</v>
      </c>
      <c r="F25" s="725"/>
      <c r="G25" s="725">
        <v>105317.01000000001</v>
      </c>
      <c r="H25" s="728">
        <f t="shared" si="0"/>
        <v>88165322.430353105</v>
      </c>
      <c r="J25" s="729"/>
    </row>
    <row r="26" spans="1:10">
      <c r="A26" s="486">
        <v>20</v>
      </c>
      <c r="B26" s="501" t="s">
        <v>536</v>
      </c>
      <c r="C26" s="725">
        <v>4241835.7252000002</v>
      </c>
      <c r="D26" s="725">
        <v>544676801.91827393</v>
      </c>
      <c r="E26" s="725">
        <v>4947139.5100000035</v>
      </c>
      <c r="F26" s="725"/>
      <c r="G26" s="725">
        <v>93274.890000000014</v>
      </c>
      <c r="H26" s="728">
        <f t="shared" si="0"/>
        <v>543971498.13347399</v>
      </c>
      <c r="I26" s="393"/>
      <c r="J26" s="729"/>
    </row>
    <row r="27" spans="1:10">
      <c r="A27" s="486">
        <v>21</v>
      </c>
      <c r="B27" s="501" t="s">
        <v>537</v>
      </c>
      <c r="C27" s="725">
        <v>200720.7984</v>
      </c>
      <c r="D27" s="725">
        <v>41742559.719598003</v>
      </c>
      <c r="E27" s="725">
        <v>489363.04639999988</v>
      </c>
      <c r="F27" s="725"/>
      <c r="G27" s="725">
        <v>0</v>
      </c>
      <c r="H27" s="728">
        <f t="shared" si="0"/>
        <v>41453917.471597999</v>
      </c>
      <c r="I27" s="393"/>
      <c r="J27" s="729"/>
    </row>
    <row r="28" spans="1:10">
      <c r="A28" s="486">
        <v>22</v>
      </c>
      <c r="B28" s="501" t="s">
        <v>538</v>
      </c>
      <c r="C28" s="725">
        <v>522187.13919999998</v>
      </c>
      <c r="D28" s="725">
        <v>82639205.54919</v>
      </c>
      <c r="E28" s="725">
        <v>1115929.8258000012</v>
      </c>
      <c r="F28" s="725"/>
      <c r="G28" s="725">
        <v>63686.350000000006</v>
      </c>
      <c r="H28" s="728">
        <f t="shared" si="0"/>
        <v>82045462.86259</v>
      </c>
      <c r="I28" s="393"/>
      <c r="J28" s="729"/>
    </row>
    <row r="29" spans="1:10">
      <c r="A29" s="486">
        <v>23</v>
      </c>
      <c r="B29" s="501" t="s">
        <v>539</v>
      </c>
      <c r="C29" s="725">
        <v>62556397.735200003</v>
      </c>
      <c r="D29" s="725">
        <v>3762818881.2106175</v>
      </c>
      <c r="E29" s="725">
        <v>85148845.544599548</v>
      </c>
      <c r="F29" s="725"/>
      <c r="G29" s="725">
        <v>2846847.3599999989</v>
      </c>
      <c r="H29" s="728">
        <f t="shared" si="0"/>
        <v>3740226433.4012179</v>
      </c>
      <c r="I29" s="393"/>
      <c r="J29" s="729"/>
    </row>
    <row r="30" spans="1:10">
      <c r="A30" s="486">
        <v>24</v>
      </c>
      <c r="B30" s="501" t="s">
        <v>540</v>
      </c>
      <c r="C30" s="725">
        <v>22189637.259300008</v>
      </c>
      <c r="D30" s="725">
        <v>984154811.45633209</v>
      </c>
      <c r="E30" s="725">
        <v>31926699.053500056</v>
      </c>
      <c r="F30" s="725"/>
      <c r="G30" s="725">
        <v>4868311.2200000025</v>
      </c>
      <c r="H30" s="728">
        <f t="shared" si="0"/>
        <v>974417749.66213202</v>
      </c>
      <c r="I30" s="393"/>
      <c r="J30" s="729"/>
    </row>
    <row r="31" spans="1:10">
      <c r="A31" s="486">
        <v>25</v>
      </c>
      <c r="B31" s="501" t="s">
        <v>541</v>
      </c>
      <c r="C31" s="725">
        <v>41915568.342100039</v>
      </c>
      <c r="D31" s="725">
        <v>2297733065.159605</v>
      </c>
      <c r="E31" s="725">
        <v>72780760.321300745</v>
      </c>
      <c r="F31" s="725"/>
      <c r="G31" s="725">
        <v>7159.87</v>
      </c>
      <c r="H31" s="728">
        <f t="shared" si="0"/>
        <v>2266867873.1804047</v>
      </c>
      <c r="I31" s="393"/>
      <c r="J31" s="729"/>
    </row>
    <row r="32" spans="1:10">
      <c r="A32" s="486">
        <v>26</v>
      </c>
      <c r="B32" s="501" t="s">
        <v>542</v>
      </c>
      <c r="C32" s="725">
        <v>39385460.954400167</v>
      </c>
      <c r="D32" s="725">
        <v>866275006.02380002</v>
      </c>
      <c r="E32" s="725">
        <v>37545644.995800123</v>
      </c>
      <c r="F32" s="725"/>
      <c r="G32" s="725">
        <v>43266131.879999861</v>
      </c>
      <c r="H32" s="728">
        <f t="shared" si="0"/>
        <v>868114821.98240006</v>
      </c>
      <c r="I32" s="393"/>
      <c r="J32" s="729"/>
    </row>
    <row r="33" spans="1:10">
      <c r="A33" s="486">
        <v>27</v>
      </c>
      <c r="B33" s="487" t="s">
        <v>99</v>
      </c>
      <c r="C33" s="725">
        <v>0</v>
      </c>
      <c r="D33" s="725">
        <v>2200592909.8223</v>
      </c>
      <c r="E33" s="725">
        <v>0</v>
      </c>
      <c r="F33" s="725"/>
      <c r="G33" s="725">
        <v>514767.65</v>
      </c>
      <c r="H33" s="728">
        <f t="shared" si="0"/>
        <v>2200592909.8223</v>
      </c>
      <c r="I33" s="393"/>
      <c r="J33" s="729"/>
    </row>
    <row r="34" spans="1:10">
      <c r="A34" s="486">
        <v>28</v>
      </c>
      <c r="B34" s="500" t="s">
        <v>66</v>
      </c>
      <c r="C34" s="726">
        <f>SUM(C7:C33)</f>
        <v>398419508.15886825</v>
      </c>
      <c r="D34" s="726">
        <f t="shared" ref="D34:G34" si="1">SUM(D7:D33)</f>
        <v>25951292891.088776</v>
      </c>
      <c r="E34" s="726">
        <f t="shared" si="1"/>
        <v>371663484.82700044</v>
      </c>
      <c r="F34" s="726">
        <f t="shared" si="1"/>
        <v>0</v>
      </c>
      <c r="G34" s="726">
        <f t="shared" si="1"/>
        <v>59907477.269999862</v>
      </c>
      <c r="H34" s="728">
        <f t="shared" si="0"/>
        <v>25978048914.420643</v>
      </c>
      <c r="I34" s="393"/>
      <c r="J34" s="729"/>
    </row>
    <row r="35" spans="1:10">
      <c r="A35" s="393"/>
      <c r="B35" s="393"/>
      <c r="C35" s="393"/>
      <c r="D35" s="393"/>
      <c r="E35" s="393"/>
      <c r="F35" s="393"/>
      <c r="G35" s="393"/>
      <c r="H35" s="393"/>
      <c r="I35" s="393"/>
    </row>
    <row r="36" spans="1:10">
      <c r="A36" s="393"/>
      <c r="B36" s="394"/>
      <c r="C36" s="393"/>
      <c r="D36" s="393"/>
      <c r="E36" s="393"/>
      <c r="F36" s="393"/>
      <c r="G36" s="393"/>
      <c r="H36" s="393"/>
      <c r="I36" s="393"/>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tint="-9.9978637043366805E-2"/>
  </sheetPr>
  <dimension ref="A1:XFD15"/>
  <sheetViews>
    <sheetView showGridLines="0" zoomScale="85" zoomScaleNormal="85" workbookViewId="0"/>
  </sheetViews>
  <sheetFormatPr defaultColWidth="9.21875" defaultRowHeight="12"/>
  <cols>
    <col min="1" max="1" width="11.77734375" style="386" bestFit="1" customWidth="1"/>
    <col min="2" max="2" width="108" style="386" bestFit="1" customWidth="1"/>
    <col min="3" max="3" width="35.5546875" style="386" customWidth="1"/>
    <col min="4" max="4" width="38.44140625" style="392" customWidth="1"/>
    <col min="5" max="16384" width="9.21875" style="386"/>
  </cols>
  <sheetData>
    <row r="1" spans="1:4 16384:16384" ht="13.8">
      <c r="A1" s="385" t="s">
        <v>108</v>
      </c>
      <c r="B1" s="302" t="str">
        <f>Info!C2</f>
        <v>სს თიბისი ბანკი</v>
      </c>
      <c r="D1" s="386"/>
    </row>
    <row r="2" spans="1:4 16384:16384">
      <c r="A2" s="387" t="s">
        <v>109</v>
      </c>
      <c r="B2" s="389">
        <f>'1. key ratios'!B2</f>
        <v>45016</v>
      </c>
      <c r="D2" s="386"/>
    </row>
    <row r="3" spans="1:4 16384:16384">
      <c r="A3" s="388" t="s">
        <v>543</v>
      </c>
      <c r="D3" s="386"/>
    </row>
    <row r="5" spans="1:4 16384:16384">
      <c r="A5" s="843" t="s">
        <v>880</v>
      </c>
      <c r="B5" s="843"/>
      <c r="C5" s="510" t="s">
        <v>562</v>
      </c>
      <c r="D5" s="510" t="s">
        <v>879</v>
      </c>
    </row>
    <row r="6" spans="1:4 16384:16384">
      <c r="A6" s="509">
        <v>1</v>
      </c>
      <c r="B6" s="502" t="s">
        <v>878</v>
      </c>
      <c r="C6" s="730">
        <v>353730043.93939042</v>
      </c>
      <c r="D6" s="730">
        <v>3207727.6917999997</v>
      </c>
      <c r="XFD6" s="504"/>
    </row>
    <row r="7" spans="1:4 16384:16384">
      <c r="A7" s="506">
        <v>2</v>
      </c>
      <c r="B7" s="502" t="s">
        <v>877</v>
      </c>
      <c r="C7" s="730">
        <f>SUM(C8:C9)</f>
        <v>188789859.33431908</v>
      </c>
      <c r="D7" s="730">
        <f>SUM(D8:D9)</f>
        <v>711578.94184904755</v>
      </c>
    </row>
    <row r="8" spans="1:4 16384:16384">
      <c r="A8" s="508">
        <v>2.1</v>
      </c>
      <c r="B8" s="507" t="s">
        <v>876</v>
      </c>
      <c r="C8" s="730">
        <v>58801052.791636094</v>
      </c>
      <c r="D8" s="730">
        <v>642490.04497577238</v>
      </c>
    </row>
    <row r="9" spans="1:4 16384:16384">
      <c r="A9" s="508">
        <v>2.2000000000000002</v>
      </c>
      <c r="B9" s="507" t="s">
        <v>875</v>
      </c>
      <c r="C9" s="730">
        <v>129988806.54268299</v>
      </c>
      <c r="D9" s="730">
        <v>69088.896873275226</v>
      </c>
    </row>
    <row r="10" spans="1:4 16384:16384">
      <c r="A10" s="509">
        <v>3</v>
      </c>
      <c r="B10" s="502" t="s">
        <v>874</v>
      </c>
      <c r="C10" s="730">
        <f>SUM(C11:C13)</f>
        <v>192220682.45509294</v>
      </c>
      <c r="D10" s="730">
        <f>SUM(D11:D13)</f>
        <v>441206.0458421933</v>
      </c>
    </row>
    <row r="11" spans="1:4 16384:16384">
      <c r="A11" s="508">
        <v>3.1</v>
      </c>
      <c r="B11" s="507" t="s">
        <v>544</v>
      </c>
      <c r="C11" s="730">
        <v>48246175.653799988</v>
      </c>
      <c r="D11" s="730">
        <v>0</v>
      </c>
    </row>
    <row r="12" spans="1:4 16384:16384">
      <c r="A12" s="508">
        <v>3.2</v>
      </c>
      <c r="B12" s="507" t="s">
        <v>873</v>
      </c>
      <c r="C12" s="730">
        <v>39532760.019927487</v>
      </c>
      <c r="D12" s="730">
        <v>231046.5190751052</v>
      </c>
    </row>
    <row r="13" spans="1:4 16384:16384">
      <c r="A13" s="508">
        <v>3.3</v>
      </c>
      <c r="B13" s="507" t="s">
        <v>872</v>
      </c>
      <c r="C13" s="730">
        <v>104441746.78136545</v>
      </c>
      <c r="D13" s="730">
        <v>210159.52676708807</v>
      </c>
    </row>
    <row r="14" spans="1:4 16384:16384">
      <c r="A14" s="506">
        <v>4</v>
      </c>
      <c r="B14" s="505" t="s">
        <v>871</v>
      </c>
      <c r="C14" s="730">
        <v>-3473905.6697936524</v>
      </c>
      <c r="D14" s="730">
        <v>-13122.042606853516</v>
      </c>
    </row>
    <row r="15" spans="1:4 16384:16384">
      <c r="A15" s="503">
        <v>5</v>
      </c>
      <c r="B15" s="502" t="s">
        <v>870</v>
      </c>
      <c r="C15" s="731">
        <f>C6+C7-C10+C14</f>
        <v>346825315.14882296</v>
      </c>
      <c r="D15" s="731">
        <f>D6+D7-D10+D14</f>
        <v>3464978.545200001</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9.9978637043366805E-2"/>
  </sheetPr>
  <dimension ref="A1:D23"/>
  <sheetViews>
    <sheetView showGridLines="0" zoomScale="85" zoomScaleNormal="85" workbookViewId="0"/>
  </sheetViews>
  <sheetFormatPr defaultColWidth="9.21875" defaultRowHeight="12"/>
  <cols>
    <col min="1" max="1" width="11.77734375" style="497" bestFit="1" customWidth="1"/>
    <col min="2" max="2" width="128.88671875" style="497" bestFit="1" customWidth="1"/>
    <col min="3" max="3" width="37" style="497" customWidth="1"/>
    <col min="4" max="4" width="50.5546875" style="497" customWidth="1"/>
    <col min="5" max="16384" width="9.21875" style="497"/>
  </cols>
  <sheetData>
    <row r="1" spans="1:4" ht="13.8">
      <c r="A1" s="385" t="s">
        <v>108</v>
      </c>
      <c r="B1" s="302" t="str">
        <f>Info!C2</f>
        <v>სს თიბისი ბანკი</v>
      </c>
    </row>
    <row r="2" spans="1:4">
      <c r="A2" s="387" t="s">
        <v>109</v>
      </c>
      <c r="B2" s="389">
        <f>'1. key ratios'!B2</f>
        <v>45016</v>
      </c>
    </row>
    <row r="3" spans="1:4">
      <c r="A3" s="388" t="s">
        <v>545</v>
      </c>
    </row>
    <row r="4" spans="1:4">
      <c r="A4" s="388"/>
    </row>
    <row r="5" spans="1:4" ht="15" customHeight="1">
      <c r="A5" s="844" t="s">
        <v>546</v>
      </c>
      <c r="B5" s="845"/>
      <c r="C5" s="848" t="s">
        <v>547</v>
      </c>
      <c r="D5" s="848" t="s">
        <v>548</v>
      </c>
    </row>
    <row r="6" spans="1:4">
      <c r="A6" s="846"/>
      <c r="B6" s="847"/>
      <c r="C6" s="848"/>
      <c r="D6" s="848"/>
    </row>
    <row r="7" spans="1:4">
      <c r="A7" s="500">
        <v>1</v>
      </c>
      <c r="B7" s="490" t="s">
        <v>549</v>
      </c>
      <c r="C7" s="725">
        <v>387162901.55434197</v>
      </c>
      <c r="D7" s="732"/>
    </row>
    <row r="8" spans="1:4">
      <c r="A8" s="487">
        <v>2</v>
      </c>
      <c r="B8" s="487" t="s">
        <v>550</v>
      </c>
      <c r="C8" s="725">
        <v>116283629.438867</v>
      </c>
      <c r="D8" s="732"/>
    </row>
    <row r="9" spans="1:4">
      <c r="A9" s="487">
        <v>3</v>
      </c>
      <c r="B9" s="513" t="s">
        <v>551</v>
      </c>
      <c r="C9" s="725">
        <v>0</v>
      </c>
      <c r="D9" s="732"/>
    </row>
    <row r="10" spans="1:4">
      <c r="A10" s="487">
        <v>4</v>
      </c>
      <c r="B10" s="487" t="s">
        <v>552</v>
      </c>
      <c r="C10" s="725">
        <f>SUM(C11:C17)</f>
        <v>124424601.75733206</v>
      </c>
      <c r="D10" s="732"/>
    </row>
    <row r="11" spans="1:4">
      <c r="A11" s="487">
        <v>5</v>
      </c>
      <c r="B11" s="512" t="s">
        <v>881</v>
      </c>
      <c r="C11" s="725">
        <v>12024068.270678099</v>
      </c>
      <c r="D11" s="732"/>
    </row>
    <row r="12" spans="1:4">
      <c r="A12" s="487">
        <v>6</v>
      </c>
      <c r="B12" s="512" t="s">
        <v>553</v>
      </c>
      <c r="C12" s="725">
        <v>45847293.787157297</v>
      </c>
      <c r="D12" s="732"/>
    </row>
    <row r="13" spans="1:4">
      <c r="A13" s="487">
        <v>7</v>
      </c>
      <c r="B13" s="512" t="s">
        <v>556</v>
      </c>
      <c r="C13" s="725">
        <v>58437994.120210901</v>
      </c>
      <c r="D13" s="732"/>
    </row>
    <row r="14" spans="1:4">
      <c r="A14" s="487">
        <v>8</v>
      </c>
      <c r="B14" s="512" t="s">
        <v>554</v>
      </c>
      <c r="C14" s="725">
        <v>0</v>
      </c>
      <c r="D14" s="725">
        <v>0</v>
      </c>
    </row>
    <row r="15" spans="1:4">
      <c r="A15" s="487">
        <v>9</v>
      </c>
      <c r="B15" s="512" t="s">
        <v>555</v>
      </c>
      <c r="C15" s="725">
        <v>0</v>
      </c>
      <c r="D15" s="725">
        <v>0</v>
      </c>
    </row>
    <row r="16" spans="1:4">
      <c r="A16" s="487">
        <v>10</v>
      </c>
      <c r="B16" s="512" t="s">
        <v>557</v>
      </c>
      <c r="C16" s="725">
        <v>0</v>
      </c>
      <c r="D16" s="725">
        <v>0</v>
      </c>
    </row>
    <row r="17" spans="1:4">
      <c r="A17" s="487">
        <v>11</v>
      </c>
      <c r="B17" s="512" t="s">
        <v>558</v>
      </c>
      <c r="C17" s="725">
        <v>8115245.5792857483</v>
      </c>
      <c r="D17" s="732"/>
    </row>
    <row r="18" spans="1:4">
      <c r="A18" s="500">
        <v>12</v>
      </c>
      <c r="B18" s="511" t="s">
        <v>559</v>
      </c>
      <c r="C18" s="726">
        <f>C7+C8+C9-C10</f>
        <v>379021929.23587692</v>
      </c>
      <c r="D18" s="732"/>
    </row>
    <row r="21" spans="1:4">
      <c r="B21" s="385"/>
    </row>
    <row r="22" spans="1:4">
      <c r="B22" s="387"/>
    </row>
    <row r="23" spans="1:4">
      <c r="B23" s="38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9.9978637043366805E-2"/>
  </sheetPr>
  <dimension ref="A1:AB78"/>
  <sheetViews>
    <sheetView showGridLines="0" tabSelected="1" zoomScale="85" zoomScaleNormal="85" workbookViewId="0"/>
  </sheetViews>
  <sheetFormatPr defaultColWidth="9.21875" defaultRowHeight="12"/>
  <cols>
    <col min="1" max="1" width="11.77734375" style="497" bestFit="1" customWidth="1"/>
    <col min="2" max="2" width="63.88671875" style="497" customWidth="1"/>
    <col min="3" max="3" width="15.5546875" style="497" customWidth="1"/>
    <col min="4" max="18" width="22.21875" style="497" customWidth="1"/>
    <col min="19" max="19" width="23.21875" style="497" bestFit="1" customWidth="1"/>
    <col min="20" max="26" width="22.21875" style="497" customWidth="1"/>
    <col min="27" max="27" width="23.21875" style="497" bestFit="1" customWidth="1"/>
    <col min="28" max="28" width="20" style="497" customWidth="1"/>
    <col min="29" max="16384" width="9.21875" style="497"/>
  </cols>
  <sheetData>
    <row r="1" spans="1:28" ht="13.8">
      <c r="A1" s="385" t="s">
        <v>108</v>
      </c>
      <c r="B1" s="302" t="str">
        <f>Info!C2</f>
        <v>სს თიბისი ბანკი</v>
      </c>
    </row>
    <row r="2" spans="1:28">
      <c r="A2" s="387" t="s">
        <v>109</v>
      </c>
      <c r="B2" s="389">
        <f>'1. key ratios'!B2</f>
        <v>45016</v>
      </c>
      <c r="C2" s="498"/>
    </row>
    <row r="3" spans="1:28">
      <c r="A3" s="388" t="s">
        <v>560</v>
      </c>
    </row>
    <row r="5" spans="1:28" ht="15" customHeight="1">
      <c r="A5" s="849" t="s">
        <v>894</v>
      </c>
      <c r="B5" s="850"/>
      <c r="C5" s="855" t="s">
        <v>893</v>
      </c>
      <c r="D5" s="856"/>
      <c r="E5" s="856"/>
      <c r="F5" s="856"/>
      <c r="G5" s="856"/>
      <c r="H5" s="856"/>
      <c r="I5" s="856"/>
      <c r="J5" s="856"/>
      <c r="K5" s="856"/>
      <c r="L5" s="856"/>
      <c r="M5" s="856"/>
      <c r="N5" s="856"/>
      <c r="O5" s="856"/>
      <c r="P5" s="856"/>
      <c r="Q5" s="856"/>
      <c r="R5" s="856"/>
      <c r="S5" s="856"/>
      <c r="T5" s="527"/>
      <c r="U5" s="527"/>
      <c r="V5" s="527"/>
      <c r="W5" s="527"/>
      <c r="X5" s="527"/>
      <c r="Y5" s="527"/>
      <c r="Z5" s="527"/>
      <c r="AA5" s="526"/>
      <c r="AB5" s="517"/>
    </row>
    <row r="6" spans="1:28">
      <c r="A6" s="851"/>
      <c r="B6" s="852"/>
      <c r="C6" s="857" t="s">
        <v>66</v>
      </c>
      <c r="D6" s="859" t="s">
        <v>892</v>
      </c>
      <c r="E6" s="859"/>
      <c r="F6" s="859"/>
      <c r="G6" s="859"/>
      <c r="H6" s="860" t="s">
        <v>891</v>
      </c>
      <c r="I6" s="861"/>
      <c r="J6" s="861"/>
      <c r="K6" s="862"/>
      <c r="L6" s="525"/>
      <c r="M6" s="863" t="s">
        <v>890</v>
      </c>
      <c r="N6" s="863"/>
      <c r="O6" s="863"/>
      <c r="P6" s="863"/>
      <c r="Q6" s="863"/>
      <c r="R6" s="863"/>
      <c r="S6" s="839"/>
      <c r="T6" s="524"/>
      <c r="U6" s="842" t="s">
        <v>889</v>
      </c>
      <c r="V6" s="842"/>
      <c r="W6" s="842"/>
      <c r="X6" s="842"/>
      <c r="Y6" s="842"/>
      <c r="Z6" s="842"/>
      <c r="AA6" s="840"/>
      <c r="AB6" s="523"/>
    </row>
    <row r="7" spans="1:28" ht="24">
      <c r="A7" s="853"/>
      <c r="B7" s="854"/>
      <c r="C7" s="858"/>
      <c r="D7" s="522"/>
      <c r="E7" s="518" t="s">
        <v>561</v>
      </c>
      <c r="F7" s="494" t="s">
        <v>887</v>
      </c>
      <c r="G7" s="494" t="s">
        <v>888</v>
      </c>
      <c r="H7" s="521"/>
      <c r="I7" s="518" t="s">
        <v>561</v>
      </c>
      <c r="J7" s="494" t="s">
        <v>887</v>
      </c>
      <c r="K7" s="494" t="s">
        <v>888</v>
      </c>
      <c r="L7" s="520"/>
      <c r="M7" s="518" t="s">
        <v>561</v>
      </c>
      <c r="N7" s="494" t="s">
        <v>887</v>
      </c>
      <c r="O7" s="494" t="s">
        <v>886</v>
      </c>
      <c r="P7" s="494" t="s">
        <v>885</v>
      </c>
      <c r="Q7" s="494" t="s">
        <v>884</v>
      </c>
      <c r="R7" s="494" t="s">
        <v>883</v>
      </c>
      <c r="S7" s="494" t="s">
        <v>882</v>
      </c>
      <c r="T7" s="519"/>
      <c r="U7" s="518" t="s">
        <v>561</v>
      </c>
      <c r="V7" s="494" t="s">
        <v>887</v>
      </c>
      <c r="W7" s="494" t="s">
        <v>886</v>
      </c>
      <c r="X7" s="494" t="s">
        <v>885</v>
      </c>
      <c r="Y7" s="494" t="s">
        <v>884</v>
      </c>
      <c r="Z7" s="494" t="s">
        <v>883</v>
      </c>
      <c r="AA7" s="494" t="s">
        <v>882</v>
      </c>
      <c r="AB7" s="517"/>
    </row>
    <row r="8" spans="1:28">
      <c r="A8" s="516">
        <v>1</v>
      </c>
      <c r="B8" s="490" t="s">
        <v>562</v>
      </c>
      <c r="C8" s="726">
        <v>17915411359.315063</v>
      </c>
      <c r="D8" s="726">
        <v>16095989109.831444</v>
      </c>
      <c r="E8" s="726">
        <v>150826233.74814498</v>
      </c>
      <c r="F8" s="726">
        <v>0</v>
      </c>
      <c r="G8" s="726">
        <v>0</v>
      </c>
      <c r="H8" s="726">
        <v>1440400320.2477522</v>
      </c>
      <c r="I8" s="726">
        <v>142445522.1845369</v>
      </c>
      <c r="J8" s="726">
        <v>185168094.55087799</v>
      </c>
      <c r="K8" s="726">
        <v>0</v>
      </c>
      <c r="L8" s="726">
        <v>378801110.77453625</v>
      </c>
      <c r="M8" s="726">
        <v>20855485.840342</v>
      </c>
      <c r="N8" s="726">
        <v>36244567.831714012</v>
      </c>
      <c r="O8" s="726">
        <v>85250856.361958027</v>
      </c>
      <c r="P8" s="726">
        <v>40514245.369657993</v>
      </c>
      <c r="Q8" s="726">
        <v>63308708.540322997</v>
      </c>
      <c r="R8" s="726">
        <v>31679126.145176999</v>
      </c>
      <c r="S8" s="726">
        <v>373685.59800200001</v>
      </c>
      <c r="T8" s="726">
        <v>220818.46133499997</v>
      </c>
      <c r="U8" s="726">
        <v>653.38335500000005</v>
      </c>
      <c r="V8" s="726">
        <v>3038.836538</v>
      </c>
      <c r="W8" s="726">
        <v>0</v>
      </c>
      <c r="X8" s="726">
        <v>0</v>
      </c>
      <c r="Y8" s="726">
        <v>0</v>
      </c>
      <c r="Z8" s="726">
        <v>206639.35614699998</v>
      </c>
      <c r="AA8" s="726">
        <v>0</v>
      </c>
      <c r="AB8" s="514"/>
    </row>
    <row r="9" spans="1:28">
      <c r="A9" s="486">
        <v>1.1000000000000001</v>
      </c>
      <c r="B9" s="515" t="s">
        <v>563</v>
      </c>
      <c r="C9" s="735">
        <v>0</v>
      </c>
      <c r="D9" s="735">
        <v>0</v>
      </c>
      <c r="E9" s="735">
        <v>0</v>
      </c>
      <c r="F9" s="735">
        <v>0</v>
      </c>
      <c r="G9" s="735">
        <v>0</v>
      </c>
      <c r="H9" s="735">
        <v>0</v>
      </c>
      <c r="I9" s="735">
        <v>0</v>
      </c>
      <c r="J9" s="735">
        <v>0</v>
      </c>
      <c r="K9" s="735">
        <v>0</v>
      </c>
      <c r="L9" s="735">
        <v>0</v>
      </c>
      <c r="M9" s="735">
        <v>0</v>
      </c>
      <c r="N9" s="735">
        <v>0</v>
      </c>
      <c r="O9" s="735">
        <v>0</v>
      </c>
      <c r="P9" s="735">
        <v>0</v>
      </c>
      <c r="Q9" s="735">
        <v>0</v>
      </c>
      <c r="R9" s="735">
        <v>0</v>
      </c>
      <c r="S9" s="735">
        <v>0</v>
      </c>
      <c r="T9" s="735">
        <v>0</v>
      </c>
      <c r="U9" s="735">
        <v>0</v>
      </c>
      <c r="V9" s="735">
        <v>0</v>
      </c>
      <c r="W9" s="735">
        <v>0</v>
      </c>
      <c r="X9" s="735">
        <v>0</v>
      </c>
      <c r="Y9" s="735">
        <v>0</v>
      </c>
      <c r="Z9" s="735">
        <v>0</v>
      </c>
      <c r="AA9" s="735">
        <v>0</v>
      </c>
      <c r="AB9" s="514"/>
    </row>
    <row r="10" spans="1:28">
      <c r="A10" s="486">
        <v>1.2</v>
      </c>
      <c r="B10" s="515" t="s">
        <v>564</v>
      </c>
      <c r="C10" s="735">
        <v>0</v>
      </c>
      <c r="D10" s="735">
        <v>0</v>
      </c>
      <c r="E10" s="735">
        <v>0</v>
      </c>
      <c r="F10" s="735">
        <v>0</v>
      </c>
      <c r="G10" s="735">
        <v>0</v>
      </c>
      <c r="H10" s="735">
        <v>0</v>
      </c>
      <c r="I10" s="735">
        <v>0</v>
      </c>
      <c r="J10" s="735">
        <v>0</v>
      </c>
      <c r="K10" s="735">
        <v>0</v>
      </c>
      <c r="L10" s="735">
        <v>0</v>
      </c>
      <c r="M10" s="735">
        <v>0</v>
      </c>
      <c r="N10" s="735">
        <v>0</v>
      </c>
      <c r="O10" s="735">
        <v>0</v>
      </c>
      <c r="P10" s="735">
        <v>0</v>
      </c>
      <c r="Q10" s="735">
        <v>0</v>
      </c>
      <c r="R10" s="735">
        <v>0</v>
      </c>
      <c r="S10" s="735">
        <v>0</v>
      </c>
      <c r="T10" s="735">
        <v>0</v>
      </c>
      <c r="U10" s="735">
        <v>0</v>
      </c>
      <c r="V10" s="735">
        <v>0</v>
      </c>
      <c r="W10" s="735">
        <v>0</v>
      </c>
      <c r="X10" s="735">
        <v>0</v>
      </c>
      <c r="Y10" s="735">
        <v>0</v>
      </c>
      <c r="Z10" s="735">
        <v>0</v>
      </c>
      <c r="AA10" s="735">
        <v>0</v>
      </c>
      <c r="AB10" s="514"/>
    </row>
    <row r="11" spans="1:28">
      <c r="A11" s="486">
        <v>1.3</v>
      </c>
      <c r="B11" s="515" t="s">
        <v>565</v>
      </c>
      <c r="C11" s="735">
        <v>1972138.5802859999</v>
      </c>
      <c r="D11" s="735">
        <v>1972138.5802859999</v>
      </c>
      <c r="E11" s="735">
        <v>0</v>
      </c>
      <c r="F11" s="735">
        <v>0</v>
      </c>
      <c r="G11" s="735">
        <v>0</v>
      </c>
      <c r="H11" s="735">
        <v>0</v>
      </c>
      <c r="I11" s="735">
        <v>0</v>
      </c>
      <c r="J11" s="735">
        <v>0</v>
      </c>
      <c r="K11" s="735">
        <v>0</v>
      </c>
      <c r="L11" s="735">
        <v>0</v>
      </c>
      <c r="M11" s="735">
        <v>0</v>
      </c>
      <c r="N11" s="735">
        <v>0</v>
      </c>
      <c r="O11" s="735">
        <v>0</v>
      </c>
      <c r="P11" s="735">
        <v>0</v>
      </c>
      <c r="Q11" s="735">
        <v>0</v>
      </c>
      <c r="R11" s="735">
        <v>0</v>
      </c>
      <c r="S11" s="735">
        <v>0</v>
      </c>
      <c r="T11" s="735">
        <v>0</v>
      </c>
      <c r="U11" s="735">
        <v>0</v>
      </c>
      <c r="V11" s="735">
        <v>0</v>
      </c>
      <c r="W11" s="735">
        <v>0</v>
      </c>
      <c r="X11" s="735">
        <v>0</v>
      </c>
      <c r="Y11" s="735">
        <v>0</v>
      </c>
      <c r="Z11" s="735">
        <v>0</v>
      </c>
      <c r="AA11" s="735">
        <v>0</v>
      </c>
      <c r="AB11" s="514"/>
    </row>
    <row r="12" spans="1:28">
      <c r="A12" s="486">
        <v>1.4</v>
      </c>
      <c r="B12" s="515" t="s">
        <v>566</v>
      </c>
      <c r="C12" s="735">
        <v>239531586.71276399</v>
      </c>
      <c r="D12" s="735">
        <v>238561918.954337</v>
      </c>
      <c r="E12" s="735">
        <v>0</v>
      </c>
      <c r="F12" s="735">
        <v>0</v>
      </c>
      <c r="G12" s="735">
        <v>0</v>
      </c>
      <c r="H12" s="735">
        <v>121214.585949</v>
      </c>
      <c r="I12" s="735">
        <v>0</v>
      </c>
      <c r="J12" s="735">
        <v>99603.247571999993</v>
      </c>
      <c r="K12" s="735">
        <v>0</v>
      </c>
      <c r="L12" s="735">
        <v>848453.17247800005</v>
      </c>
      <c r="M12" s="735">
        <v>0</v>
      </c>
      <c r="N12" s="735">
        <v>0</v>
      </c>
      <c r="O12" s="735">
        <v>0</v>
      </c>
      <c r="P12" s="735">
        <v>0</v>
      </c>
      <c r="Q12" s="735">
        <v>0</v>
      </c>
      <c r="R12" s="735">
        <v>703008.23508900008</v>
      </c>
      <c r="S12" s="735">
        <v>145444.937389</v>
      </c>
      <c r="T12" s="735">
        <v>0</v>
      </c>
      <c r="U12" s="735">
        <v>0</v>
      </c>
      <c r="V12" s="735">
        <v>0</v>
      </c>
      <c r="W12" s="735">
        <v>0</v>
      </c>
      <c r="X12" s="735">
        <v>0</v>
      </c>
      <c r="Y12" s="735">
        <v>0</v>
      </c>
      <c r="Z12" s="735">
        <v>0</v>
      </c>
      <c r="AA12" s="735">
        <v>0</v>
      </c>
      <c r="AB12" s="514"/>
    </row>
    <row r="13" spans="1:28">
      <c r="A13" s="486">
        <v>1.5</v>
      </c>
      <c r="B13" s="515" t="s">
        <v>567</v>
      </c>
      <c r="C13" s="735">
        <v>8473734460.7657557</v>
      </c>
      <c r="D13" s="735">
        <v>7796155882.4917803</v>
      </c>
      <c r="E13" s="735">
        <v>101523381.43914001</v>
      </c>
      <c r="F13" s="735">
        <v>0</v>
      </c>
      <c r="G13" s="735">
        <v>0</v>
      </c>
      <c r="H13" s="735">
        <v>501096359.74132305</v>
      </c>
      <c r="I13" s="735">
        <v>27389163.737644996</v>
      </c>
      <c r="J13" s="735">
        <v>91422776.00440298</v>
      </c>
      <c r="K13" s="735">
        <v>0</v>
      </c>
      <c r="L13" s="735">
        <v>176275579.17650518</v>
      </c>
      <c r="M13" s="735">
        <v>6138519.9346149992</v>
      </c>
      <c r="N13" s="735">
        <v>11578610.114736002</v>
      </c>
      <c r="O13" s="735">
        <v>19686114.625707999</v>
      </c>
      <c r="P13" s="735">
        <v>24909776.154655997</v>
      </c>
      <c r="Q13" s="735">
        <v>39916973.661934994</v>
      </c>
      <c r="R13" s="735">
        <v>21333464.355447996</v>
      </c>
      <c r="S13" s="735">
        <v>0</v>
      </c>
      <c r="T13" s="735">
        <v>206639.35614699998</v>
      </c>
      <c r="U13" s="735">
        <v>0</v>
      </c>
      <c r="V13" s="735">
        <v>0</v>
      </c>
      <c r="W13" s="735">
        <v>0</v>
      </c>
      <c r="X13" s="735">
        <v>0</v>
      </c>
      <c r="Y13" s="735">
        <v>0</v>
      </c>
      <c r="Z13" s="735">
        <v>206639.35614699998</v>
      </c>
      <c r="AA13" s="735">
        <v>0</v>
      </c>
      <c r="AB13" s="514"/>
    </row>
    <row r="14" spans="1:28">
      <c r="A14" s="486">
        <v>1.6</v>
      </c>
      <c r="B14" s="515" t="s">
        <v>568</v>
      </c>
      <c r="C14" s="735">
        <v>9200173173.2562599</v>
      </c>
      <c r="D14" s="735">
        <v>8059299169.8050394</v>
      </c>
      <c r="E14" s="735">
        <v>49302852.309004992</v>
      </c>
      <c r="F14" s="735">
        <v>0</v>
      </c>
      <c r="G14" s="735">
        <v>0</v>
      </c>
      <c r="H14" s="735">
        <v>939182745.92048013</v>
      </c>
      <c r="I14" s="735">
        <v>115056358.4468919</v>
      </c>
      <c r="J14" s="735">
        <v>93645715.298902988</v>
      </c>
      <c r="K14" s="735">
        <v>0</v>
      </c>
      <c r="L14" s="735">
        <v>201677078.42555311</v>
      </c>
      <c r="M14" s="735">
        <v>14716965.905727003</v>
      </c>
      <c r="N14" s="735">
        <v>24665957.71697801</v>
      </c>
      <c r="O14" s="735">
        <v>65564741.736250021</v>
      </c>
      <c r="P14" s="735">
        <v>15604469.215001995</v>
      </c>
      <c r="Q14" s="735">
        <v>23391734.878388003</v>
      </c>
      <c r="R14" s="735">
        <v>9642653.5546400007</v>
      </c>
      <c r="S14" s="735">
        <v>228240.66061300001</v>
      </c>
      <c r="T14" s="735">
        <v>14179.105188</v>
      </c>
      <c r="U14" s="735">
        <v>653.38335500000005</v>
      </c>
      <c r="V14" s="735">
        <v>3038.836538</v>
      </c>
      <c r="W14" s="735">
        <v>0</v>
      </c>
      <c r="X14" s="735">
        <v>0</v>
      </c>
      <c r="Y14" s="735">
        <v>0</v>
      </c>
      <c r="Z14" s="735">
        <v>0</v>
      </c>
      <c r="AA14" s="735">
        <v>0</v>
      </c>
      <c r="AB14" s="514"/>
    </row>
    <row r="15" spans="1:28">
      <c r="A15" s="516">
        <v>2</v>
      </c>
      <c r="B15" s="500" t="s">
        <v>569</v>
      </c>
      <c r="C15" s="726">
        <v>3075326690.7018476</v>
      </c>
      <c r="D15" s="726">
        <v>3075326690.7018476</v>
      </c>
      <c r="E15" s="726">
        <v>0</v>
      </c>
      <c r="F15" s="726">
        <v>0</v>
      </c>
      <c r="G15" s="726">
        <v>0</v>
      </c>
      <c r="H15" s="726">
        <v>0</v>
      </c>
      <c r="I15" s="726">
        <v>0</v>
      </c>
      <c r="J15" s="726">
        <v>0</v>
      </c>
      <c r="K15" s="726">
        <v>0</v>
      </c>
      <c r="L15" s="726">
        <v>0</v>
      </c>
      <c r="M15" s="726">
        <v>0</v>
      </c>
      <c r="N15" s="726">
        <v>0</v>
      </c>
      <c r="O15" s="726">
        <v>0</v>
      </c>
      <c r="P15" s="726">
        <v>0</v>
      </c>
      <c r="Q15" s="726">
        <v>0</v>
      </c>
      <c r="R15" s="726">
        <v>0</v>
      </c>
      <c r="S15" s="726">
        <v>0</v>
      </c>
      <c r="T15" s="726">
        <v>0</v>
      </c>
      <c r="U15" s="726">
        <v>0</v>
      </c>
      <c r="V15" s="726">
        <v>0</v>
      </c>
      <c r="W15" s="726">
        <v>0</v>
      </c>
      <c r="X15" s="726">
        <v>0</v>
      </c>
      <c r="Y15" s="726">
        <v>0</v>
      </c>
      <c r="Z15" s="726">
        <v>0</v>
      </c>
      <c r="AA15" s="726">
        <v>0</v>
      </c>
      <c r="AB15" s="514"/>
    </row>
    <row r="16" spans="1:28">
      <c r="A16" s="486">
        <v>2.1</v>
      </c>
      <c r="B16" s="515" t="s">
        <v>563</v>
      </c>
      <c r="C16" s="726">
        <v>0</v>
      </c>
      <c r="D16" s="726">
        <v>0</v>
      </c>
      <c r="E16" s="726">
        <v>0</v>
      </c>
      <c r="F16" s="726">
        <v>0</v>
      </c>
      <c r="G16" s="726">
        <v>0</v>
      </c>
      <c r="H16" s="726">
        <v>0</v>
      </c>
      <c r="I16" s="726">
        <v>0</v>
      </c>
      <c r="J16" s="726">
        <v>0</v>
      </c>
      <c r="K16" s="726">
        <v>0</v>
      </c>
      <c r="L16" s="726">
        <v>0</v>
      </c>
      <c r="M16" s="726">
        <v>0</v>
      </c>
      <c r="N16" s="726">
        <v>0</v>
      </c>
      <c r="O16" s="726">
        <v>0</v>
      </c>
      <c r="P16" s="726">
        <v>0</v>
      </c>
      <c r="Q16" s="726">
        <v>0</v>
      </c>
      <c r="R16" s="726">
        <v>0</v>
      </c>
      <c r="S16" s="726">
        <v>0</v>
      </c>
      <c r="T16" s="726">
        <v>0</v>
      </c>
      <c r="U16" s="726">
        <v>0</v>
      </c>
      <c r="V16" s="726">
        <v>0</v>
      </c>
      <c r="W16" s="726">
        <v>0</v>
      </c>
      <c r="X16" s="726">
        <v>0</v>
      </c>
      <c r="Y16" s="726">
        <v>0</v>
      </c>
      <c r="Z16" s="726">
        <v>0</v>
      </c>
      <c r="AA16" s="726">
        <v>0</v>
      </c>
      <c r="AB16" s="514"/>
    </row>
    <row r="17" spans="1:28">
      <c r="A17" s="486">
        <v>2.2000000000000002</v>
      </c>
      <c r="B17" s="515" t="s">
        <v>564</v>
      </c>
      <c r="C17" s="726">
        <v>1735263965.8132555</v>
      </c>
      <c r="D17" s="726">
        <v>1735263965.8132555</v>
      </c>
      <c r="E17" s="726">
        <v>0</v>
      </c>
      <c r="F17" s="726">
        <v>0</v>
      </c>
      <c r="G17" s="726">
        <v>0</v>
      </c>
      <c r="H17" s="726">
        <v>0</v>
      </c>
      <c r="I17" s="726">
        <v>0</v>
      </c>
      <c r="J17" s="726">
        <v>0</v>
      </c>
      <c r="K17" s="726">
        <v>0</v>
      </c>
      <c r="L17" s="726">
        <v>0</v>
      </c>
      <c r="M17" s="726">
        <v>0</v>
      </c>
      <c r="N17" s="726">
        <v>0</v>
      </c>
      <c r="O17" s="726">
        <v>0</v>
      </c>
      <c r="P17" s="726">
        <v>0</v>
      </c>
      <c r="Q17" s="726">
        <v>0</v>
      </c>
      <c r="R17" s="726">
        <v>0</v>
      </c>
      <c r="S17" s="726">
        <v>0</v>
      </c>
      <c r="T17" s="726">
        <v>0</v>
      </c>
      <c r="U17" s="726">
        <v>0</v>
      </c>
      <c r="V17" s="726">
        <v>0</v>
      </c>
      <c r="W17" s="726">
        <v>0</v>
      </c>
      <c r="X17" s="726">
        <v>0</v>
      </c>
      <c r="Y17" s="726">
        <v>0</v>
      </c>
      <c r="Z17" s="726">
        <v>0</v>
      </c>
      <c r="AA17" s="726">
        <v>0</v>
      </c>
      <c r="AB17" s="514"/>
    </row>
    <row r="18" spans="1:28">
      <c r="A18" s="486">
        <v>2.2999999999999998</v>
      </c>
      <c r="B18" s="515" t="s">
        <v>565</v>
      </c>
      <c r="C18" s="725">
        <v>1127605426.6580679</v>
      </c>
      <c r="D18" s="725">
        <v>1127605426.6580679</v>
      </c>
      <c r="E18" s="725">
        <v>0</v>
      </c>
      <c r="F18" s="725">
        <v>0</v>
      </c>
      <c r="G18" s="725">
        <v>0</v>
      </c>
      <c r="H18" s="725">
        <v>0</v>
      </c>
      <c r="I18" s="725">
        <v>0</v>
      </c>
      <c r="J18" s="725">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514"/>
    </row>
    <row r="19" spans="1:28">
      <c r="A19" s="486">
        <v>2.4</v>
      </c>
      <c r="B19" s="515" t="s">
        <v>566</v>
      </c>
      <c r="C19" s="725">
        <v>71759885.377864003</v>
      </c>
      <c r="D19" s="725">
        <v>71759885.377864003</v>
      </c>
      <c r="E19" s="725">
        <v>0</v>
      </c>
      <c r="F19" s="725">
        <v>0</v>
      </c>
      <c r="G19" s="725">
        <v>0</v>
      </c>
      <c r="H19" s="725">
        <v>0</v>
      </c>
      <c r="I19" s="725">
        <v>0</v>
      </c>
      <c r="J19" s="725">
        <v>0</v>
      </c>
      <c r="K19" s="725">
        <v>0</v>
      </c>
      <c r="L19" s="725">
        <v>0</v>
      </c>
      <c r="M19" s="725">
        <v>0</v>
      </c>
      <c r="N19" s="725">
        <v>0</v>
      </c>
      <c r="O19" s="725">
        <v>0</v>
      </c>
      <c r="P19" s="725">
        <v>0</v>
      </c>
      <c r="Q19" s="725">
        <v>0</v>
      </c>
      <c r="R19" s="725">
        <v>0</v>
      </c>
      <c r="S19" s="725">
        <v>0</v>
      </c>
      <c r="T19" s="725">
        <v>0</v>
      </c>
      <c r="U19" s="725">
        <v>0</v>
      </c>
      <c r="V19" s="725">
        <v>0</v>
      </c>
      <c r="W19" s="725">
        <v>0</v>
      </c>
      <c r="X19" s="725">
        <v>0</v>
      </c>
      <c r="Y19" s="725">
        <v>0</v>
      </c>
      <c r="Z19" s="725">
        <v>0</v>
      </c>
      <c r="AA19" s="725">
        <v>0</v>
      </c>
      <c r="AB19" s="514"/>
    </row>
    <row r="20" spans="1:28">
      <c r="A20" s="486">
        <v>2.5</v>
      </c>
      <c r="B20" s="515" t="s">
        <v>567</v>
      </c>
      <c r="C20" s="725">
        <v>140697412.85266</v>
      </c>
      <c r="D20" s="725">
        <v>140697412.85266</v>
      </c>
      <c r="E20" s="725">
        <v>0</v>
      </c>
      <c r="F20" s="725">
        <v>0</v>
      </c>
      <c r="G20" s="725">
        <v>0</v>
      </c>
      <c r="H20" s="725">
        <v>0</v>
      </c>
      <c r="I20" s="725">
        <v>0</v>
      </c>
      <c r="J20" s="725">
        <v>0</v>
      </c>
      <c r="K20" s="725">
        <v>0</v>
      </c>
      <c r="L20" s="725">
        <v>0</v>
      </c>
      <c r="M20" s="725">
        <v>0</v>
      </c>
      <c r="N20" s="725">
        <v>0</v>
      </c>
      <c r="O20" s="725">
        <v>0</v>
      </c>
      <c r="P20" s="725">
        <v>0</v>
      </c>
      <c r="Q20" s="725">
        <v>0</v>
      </c>
      <c r="R20" s="725">
        <v>0</v>
      </c>
      <c r="S20" s="725">
        <v>0</v>
      </c>
      <c r="T20" s="725">
        <v>0</v>
      </c>
      <c r="U20" s="725">
        <v>0</v>
      </c>
      <c r="V20" s="725">
        <v>0</v>
      </c>
      <c r="W20" s="725">
        <v>0</v>
      </c>
      <c r="X20" s="725">
        <v>0</v>
      </c>
      <c r="Y20" s="725">
        <v>0</v>
      </c>
      <c r="Z20" s="725">
        <v>0</v>
      </c>
      <c r="AA20" s="725">
        <v>0</v>
      </c>
      <c r="AB20" s="514"/>
    </row>
    <row r="21" spans="1:28">
      <c r="A21" s="486">
        <v>2.6</v>
      </c>
      <c r="B21" s="515" t="s">
        <v>568</v>
      </c>
      <c r="C21" s="725">
        <v>0</v>
      </c>
      <c r="D21" s="725">
        <v>0</v>
      </c>
      <c r="E21" s="725">
        <v>0</v>
      </c>
      <c r="F21" s="725">
        <v>0</v>
      </c>
      <c r="G21" s="725">
        <v>0</v>
      </c>
      <c r="H21" s="725">
        <v>0</v>
      </c>
      <c r="I21" s="725">
        <v>0</v>
      </c>
      <c r="J21" s="725">
        <v>0</v>
      </c>
      <c r="K21" s="725">
        <v>0</v>
      </c>
      <c r="L21" s="725">
        <v>0</v>
      </c>
      <c r="M21" s="725">
        <v>0</v>
      </c>
      <c r="N21" s="725">
        <v>0</v>
      </c>
      <c r="O21" s="725">
        <v>0</v>
      </c>
      <c r="P21" s="725">
        <v>0</v>
      </c>
      <c r="Q21" s="725">
        <v>0</v>
      </c>
      <c r="R21" s="725">
        <v>0</v>
      </c>
      <c r="S21" s="725">
        <v>0</v>
      </c>
      <c r="T21" s="725">
        <v>0</v>
      </c>
      <c r="U21" s="725">
        <v>0</v>
      </c>
      <c r="V21" s="725">
        <v>0</v>
      </c>
      <c r="W21" s="725">
        <v>0</v>
      </c>
      <c r="X21" s="725">
        <v>0</v>
      </c>
      <c r="Y21" s="725">
        <v>0</v>
      </c>
      <c r="Z21" s="725">
        <v>0</v>
      </c>
      <c r="AA21" s="725">
        <v>0</v>
      </c>
      <c r="AB21" s="514"/>
    </row>
    <row r="22" spans="1:28">
      <c r="A22" s="516">
        <v>3</v>
      </c>
      <c r="B22" s="490" t="s">
        <v>570</v>
      </c>
      <c r="C22" s="726">
        <v>3350399379.1159992</v>
      </c>
      <c r="D22" s="726">
        <v>3285485459.2439775</v>
      </c>
      <c r="E22" s="733"/>
      <c r="F22" s="733"/>
      <c r="G22" s="733"/>
      <c r="H22" s="726">
        <v>36992103.405646004</v>
      </c>
      <c r="I22" s="733"/>
      <c r="J22" s="733"/>
      <c r="K22" s="733"/>
      <c r="L22" s="726">
        <v>27921816.466375999</v>
      </c>
      <c r="M22" s="733"/>
      <c r="N22" s="733"/>
      <c r="O22" s="733"/>
      <c r="P22" s="733"/>
      <c r="Q22" s="733"/>
      <c r="R22" s="733"/>
      <c r="S22" s="733"/>
      <c r="T22" s="726">
        <v>0</v>
      </c>
      <c r="U22" s="733"/>
      <c r="V22" s="733"/>
      <c r="W22" s="733"/>
      <c r="X22" s="733"/>
      <c r="Y22" s="733"/>
      <c r="Z22" s="733"/>
      <c r="AA22" s="733"/>
      <c r="AB22" s="514"/>
    </row>
    <row r="23" spans="1:28">
      <c r="A23" s="486">
        <v>3.1</v>
      </c>
      <c r="B23" s="515" t="s">
        <v>563</v>
      </c>
      <c r="C23" s="725">
        <v>0</v>
      </c>
      <c r="D23" s="725">
        <v>0</v>
      </c>
      <c r="E23" s="733"/>
      <c r="F23" s="733"/>
      <c r="G23" s="733"/>
      <c r="H23" s="725">
        <v>0</v>
      </c>
      <c r="I23" s="733"/>
      <c r="J23" s="733"/>
      <c r="K23" s="733"/>
      <c r="L23" s="726">
        <v>0</v>
      </c>
      <c r="M23" s="733"/>
      <c r="N23" s="733"/>
      <c r="O23" s="733"/>
      <c r="P23" s="733"/>
      <c r="Q23" s="733"/>
      <c r="R23" s="733"/>
      <c r="S23" s="733"/>
      <c r="T23" s="726">
        <v>0</v>
      </c>
      <c r="U23" s="733"/>
      <c r="V23" s="733"/>
      <c r="W23" s="733"/>
      <c r="X23" s="733"/>
      <c r="Y23" s="733"/>
      <c r="Z23" s="733"/>
      <c r="AA23" s="733"/>
      <c r="AB23" s="514"/>
    </row>
    <row r="24" spans="1:28">
      <c r="A24" s="486">
        <v>3.2</v>
      </c>
      <c r="B24" s="515" t="s">
        <v>564</v>
      </c>
      <c r="C24" s="725">
        <v>0</v>
      </c>
      <c r="D24" s="725">
        <v>0</v>
      </c>
      <c r="E24" s="733"/>
      <c r="F24" s="733"/>
      <c r="G24" s="733"/>
      <c r="H24" s="725">
        <v>0</v>
      </c>
      <c r="I24" s="733"/>
      <c r="J24" s="733"/>
      <c r="K24" s="733"/>
      <c r="L24" s="726">
        <v>0</v>
      </c>
      <c r="M24" s="733"/>
      <c r="N24" s="733"/>
      <c r="O24" s="733"/>
      <c r="P24" s="733"/>
      <c r="Q24" s="733"/>
      <c r="R24" s="733"/>
      <c r="S24" s="733"/>
      <c r="T24" s="726">
        <v>0</v>
      </c>
      <c r="U24" s="733"/>
      <c r="V24" s="733"/>
      <c r="W24" s="733"/>
      <c r="X24" s="733"/>
      <c r="Y24" s="733"/>
      <c r="Z24" s="733"/>
      <c r="AA24" s="733"/>
      <c r="AB24" s="514"/>
    </row>
    <row r="25" spans="1:28">
      <c r="A25" s="486">
        <v>3.3</v>
      </c>
      <c r="B25" s="515" t="s">
        <v>565</v>
      </c>
      <c r="C25" s="725">
        <v>617426403.73146605</v>
      </c>
      <c r="D25" s="725">
        <v>617426403.73146605</v>
      </c>
      <c r="E25" s="733"/>
      <c r="F25" s="733"/>
      <c r="G25" s="733"/>
      <c r="H25" s="725">
        <v>0</v>
      </c>
      <c r="I25" s="733"/>
      <c r="J25" s="733"/>
      <c r="K25" s="733"/>
      <c r="L25" s="726">
        <v>0</v>
      </c>
      <c r="M25" s="733"/>
      <c r="N25" s="733"/>
      <c r="O25" s="733"/>
      <c r="P25" s="733"/>
      <c r="Q25" s="733"/>
      <c r="R25" s="733"/>
      <c r="S25" s="733"/>
      <c r="T25" s="726">
        <v>0</v>
      </c>
      <c r="U25" s="733"/>
      <c r="V25" s="733"/>
      <c r="W25" s="733"/>
      <c r="X25" s="733"/>
      <c r="Y25" s="733"/>
      <c r="Z25" s="733"/>
      <c r="AA25" s="733"/>
      <c r="AB25" s="514"/>
    </row>
    <row r="26" spans="1:28">
      <c r="A26" s="486">
        <v>3.4</v>
      </c>
      <c r="B26" s="515" t="s">
        <v>566</v>
      </c>
      <c r="C26" s="725">
        <v>27794960.996209998</v>
      </c>
      <c r="D26" s="725">
        <v>27794960.996209998</v>
      </c>
      <c r="E26" s="733"/>
      <c r="F26" s="733"/>
      <c r="G26" s="733"/>
      <c r="H26" s="725">
        <v>0</v>
      </c>
      <c r="I26" s="733"/>
      <c r="J26" s="733"/>
      <c r="K26" s="733"/>
      <c r="L26" s="726">
        <v>0</v>
      </c>
      <c r="M26" s="733"/>
      <c r="N26" s="733"/>
      <c r="O26" s="733"/>
      <c r="P26" s="733"/>
      <c r="Q26" s="733"/>
      <c r="R26" s="733"/>
      <c r="S26" s="733"/>
      <c r="T26" s="726">
        <v>0</v>
      </c>
      <c r="U26" s="733"/>
      <c r="V26" s="733"/>
      <c r="W26" s="733"/>
      <c r="X26" s="733"/>
      <c r="Y26" s="733"/>
      <c r="Z26" s="733"/>
      <c r="AA26" s="733"/>
      <c r="AB26" s="514"/>
    </row>
    <row r="27" spans="1:28">
      <c r="A27" s="486">
        <v>3.5</v>
      </c>
      <c r="B27" s="515" t="s">
        <v>567</v>
      </c>
      <c r="C27" s="725">
        <v>2490895737.7075891</v>
      </c>
      <c r="D27" s="725">
        <v>2438443729.0091434</v>
      </c>
      <c r="E27" s="733"/>
      <c r="F27" s="733"/>
      <c r="G27" s="733"/>
      <c r="H27" s="725">
        <v>25801061.180536006</v>
      </c>
      <c r="I27" s="733"/>
      <c r="J27" s="733"/>
      <c r="K27" s="733"/>
      <c r="L27" s="726">
        <v>26650947.51791</v>
      </c>
      <c r="M27" s="733"/>
      <c r="N27" s="733"/>
      <c r="O27" s="733"/>
      <c r="P27" s="733"/>
      <c r="Q27" s="733"/>
      <c r="R27" s="733"/>
      <c r="S27" s="733"/>
      <c r="T27" s="726">
        <v>0</v>
      </c>
      <c r="U27" s="733"/>
      <c r="V27" s="733"/>
      <c r="W27" s="733"/>
      <c r="X27" s="733"/>
      <c r="Y27" s="733"/>
      <c r="Z27" s="733"/>
      <c r="AA27" s="733"/>
      <c r="AB27" s="514"/>
    </row>
    <row r="28" spans="1:28">
      <c r="A28" s="486">
        <v>3.6</v>
      </c>
      <c r="B28" s="515" t="s">
        <v>568</v>
      </c>
      <c r="C28" s="725">
        <v>214282276.68073413</v>
      </c>
      <c r="D28" s="725">
        <v>201820365.50715813</v>
      </c>
      <c r="E28" s="733"/>
      <c r="F28" s="733"/>
      <c r="G28" s="733"/>
      <c r="H28" s="725">
        <v>11191042.22511</v>
      </c>
      <c r="I28" s="733"/>
      <c r="J28" s="733"/>
      <c r="K28" s="733"/>
      <c r="L28" s="726">
        <v>1270868.9484659997</v>
      </c>
      <c r="M28" s="733"/>
      <c r="N28" s="733"/>
      <c r="O28" s="733"/>
      <c r="P28" s="733"/>
      <c r="Q28" s="733"/>
      <c r="R28" s="733"/>
      <c r="S28" s="733"/>
      <c r="T28" s="726">
        <v>0</v>
      </c>
      <c r="U28" s="733"/>
      <c r="V28" s="733"/>
      <c r="W28" s="733"/>
      <c r="X28" s="733"/>
      <c r="Y28" s="733"/>
      <c r="Z28" s="733"/>
      <c r="AA28" s="733"/>
      <c r="AB28" s="514"/>
    </row>
    <row r="50" spans="3:27">
      <c r="C50" s="734"/>
      <c r="D50" s="734"/>
      <c r="E50" s="734"/>
      <c r="F50" s="734"/>
      <c r="G50" s="734"/>
      <c r="H50" s="734"/>
      <c r="I50" s="734"/>
      <c r="J50" s="734"/>
      <c r="K50" s="734"/>
      <c r="L50" s="734"/>
      <c r="M50" s="734"/>
      <c r="N50" s="734"/>
      <c r="O50" s="734"/>
      <c r="P50" s="734"/>
      <c r="Q50" s="734"/>
      <c r="R50" s="734"/>
      <c r="S50" s="734"/>
      <c r="T50" s="734"/>
      <c r="U50" s="734"/>
      <c r="V50" s="734"/>
      <c r="W50" s="734"/>
      <c r="X50" s="734"/>
      <c r="Y50" s="734"/>
      <c r="Z50" s="734"/>
      <c r="AA50" s="734"/>
    </row>
    <row r="51" spans="3:27">
      <c r="C51" s="734"/>
      <c r="D51" s="734"/>
      <c r="E51" s="734"/>
      <c r="F51" s="734"/>
      <c r="G51" s="734"/>
      <c r="H51" s="734"/>
      <c r="I51" s="734"/>
      <c r="J51" s="734"/>
      <c r="K51" s="734"/>
      <c r="L51" s="734"/>
      <c r="M51" s="734"/>
      <c r="N51" s="734"/>
      <c r="O51" s="734"/>
      <c r="P51" s="734"/>
      <c r="Q51" s="734"/>
      <c r="R51" s="734"/>
      <c r="S51" s="734"/>
      <c r="T51" s="734"/>
      <c r="U51" s="734"/>
      <c r="V51" s="734"/>
      <c r="W51" s="734"/>
      <c r="X51" s="734"/>
      <c r="Y51" s="734"/>
      <c r="Z51" s="734"/>
      <c r="AA51" s="734"/>
    </row>
    <row r="52" spans="3:27">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row>
    <row r="53" spans="3:27">
      <c r="C53" s="734"/>
      <c r="D53" s="734"/>
      <c r="E53" s="734"/>
      <c r="F53" s="734"/>
      <c r="G53" s="734"/>
      <c r="H53" s="734"/>
      <c r="I53" s="734"/>
      <c r="J53" s="734"/>
      <c r="K53" s="734"/>
      <c r="L53" s="734"/>
      <c r="M53" s="734"/>
      <c r="N53" s="734"/>
      <c r="O53" s="734"/>
      <c r="P53" s="734"/>
      <c r="Q53" s="734"/>
      <c r="R53" s="734"/>
      <c r="S53" s="734"/>
      <c r="T53" s="734"/>
      <c r="U53" s="734"/>
      <c r="V53" s="734"/>
      <c r="W53" s="734"/>
      <c r="X53" s="734"/>
      <c r="Y53" s="734"/>
      <c r="Z53" s="734"/>
      <c r="AA53" s="734"/>
    </row>
    <row r="54" spans="3:27">
      <c r="C54" s="734"/>
      <c r="D54" s="734"/>
      <c r="E54" s="734"/>
      <c r="F54" s="734"/>
      <c r="G54" s="734"/>
      <c r="H54" s="734"/>
      <c r="I54" s="734"/>
      <c r="J54" s="734"/>
      <c r="K54" s="734"/>
      <c r="L54" s="734"/>
      <c r="M54" s="734"/>
      <c r="N54" s="734"/>
      <c r="O54" s="734"/>
      <c r="P54" s="734"/>
      <c r="Q54" s="734"/>
      <c r="R54" s="734"/>
      <c r="S54" s="734"/>
      <c r="T54" s="734"/>
      <c r="U54" s="734"/>
      <c r="V54" s="734"/>
      <c r="W54" s="734"/>
      <c r="X54" s="734"/>
      <c r="Y54" s="734"/>
      <c r="Z54" s="734"/>
      <c r="AA54" s="734"/>
    </row>
    <row r="55" spans="3:27">
      <c r="C55" s="734"/>
      <c r="D55" s="734"/>
      <c r="E55" s="734"/>
      <c r="F55" s="734"/>
      <c r="G55" s="734"/>
      <c r="H55" s="734"/>
      <c r="I55" s="734"/>
      <c r="J55" s="734"/>
      <c r="K55" s="734"/>
      <c r="L55" s="734"/>
      <c r="M55" s="734"/>
      <c r="N55" s="734"/>
      <c r="O55" s="734"/>
      <c r="P55" s="734"/>
      <c r="Q55" s="734"/>
      <c r="R55" s="734"/>
      <c r="S55" s="734"/>
      <c r="T55" s="734"/>
      <c r="U55" s="734"/>
      <c r="V55" s="734"/>
      <c r="W55" s="734"/>
      <c r="X55" s="734"/>
      <c r="Y55" s="734"/>
      <c r="Z55" s="734"/>
      <c r="AA55" s="734"/>
    </row>
    <row r="56" spans="3:27">
      <c r="C56" s="734"/>
      <c r="D56" s="734"/>
      <c r="E56" s="734"/>
      <c r="F56" s="734"/>
      <c r="G56" s="734"/>
      <c r="H56" s="734"/>
      <c r="I56" s="734"/>
      <c r="J56" s="734"/>
      <c r="K56" s="734"/>
      <c r="L56" s="734"/>
      <c r="M56" s="734"/>
      <c r="N56" s="734"/>
      <c r="O56" s="734"/>
      <c r="P56" s="734"/>
      <c r="Q56" s="734"/>
      <c r="R56" s="734"/>
      <c r="S56" s="734"/>
      <c r="T56" s="734"/>
      <c r="U56" s="734"/>
      <c r="V56" s="734"/>
      <c r="W56" s="734"/>
      <c r="X56" s="734"/>
      <c r="Y56" s="734"/>
      <c r="Z56" s="734"/>
      <c r="AA56" s="734"/>
    </row>
    <row r="57" spans="3:27">
      <c r="C57" s="734"/>
      <c r="D57" s="734"/>
      <c r="E57" s="734"/>
      <c r="F57" s="734"/>
      <c r="G57" s="734"/>
      <c r="H57" s="734"/>
      <c r="I57" s="734"/>
      <c r="J57" s="734"/>
      <c r="K57" s="734"/>
      <c r="L57" s="734"/>
      <c r="M57" s="734"/>
      <c r="N57" s="734"/>
      <c r="O57" s="734"/>
      <c r="P57" s="734"/>
      <c r="Q57" s="734"/>
      <c r="R57" s="734"/>
      <c r="S57" s="734"/>
      <c r="T57" s="734"/>
      <c r="U57" s="734"/>
      <c r="V57" s="734"/>
      <c r="W57" s="734"/>
      <c r="X57" s="734"/>
      <c r="Y57" s="734"/>
      <c r="Z57" s="734"/>
      <c r="AA57" s="734"/>
    </row>
    <row r="58" spans="3:27">
      <c r="C58" s="734"/>
      <c r="D58" s="734"/>
      <c r="E58" s="734"/>
      <c r="F58" s="734"/>
      <c r="G58" s="734"/>
      <c r="H58" s="734"/>
      <c r="I58" s="734"/>
      <c r="J58" s="734"/>
      <c r="K58" s="734"/>
      <c r="L58" s="734"/>
      <c r="M58" s="734"/>
      <c r="N58" s="734"/>
      <c r="O58" s="734"/>
      <c r="P58" s="734"/>
      <c r="Q58" s="734"/>
      <c r="R58" s="734"/>
      <c r="S58" s="734"/>
      <c r="T58" s="734"/>
      <c r="U58" s="734"/>
      <c r="V58" s="734"/>
      <c r="W58" s="734"/>
      <c r="X58" s="734"/>
      <c r="Y58" s="734"/>
      <c r="Z58" s="734"/>
      <c r="AA58" s="734"/>
    </row>
    <row r="59" spans="3:27">
      <c r="C59" s="734"/>
      <c r="D59" s="734"/>
      <c r="E59" s="734"/>
      <c r="F59" s="734"/>
      <c r="G59" s="734"/>
      <c r="H59" s="734"/>
      <c r="I59" s="734"/>
      <c r="J59" s="734"/>
      <c r="K59" s="734"/>
      <c r="L59" s="734"/>
      <c r="M59" s="734"/>
      <c r="N59" s="734"/>
      <c r="O59" s="734"/>
      <c r="P59" s="734"/>
      <c r="Q59" s="734"/>
      <c r="R59" s="734"/>
      <c r="S59" s="734"/>
      <c r="T59" s="734"/>
      <c r="U59" s="734"/>
      <c r="V59" s="734"/>
      <c r="W59" s="734"/>
      <c r="X59" s="734"/>
      <c r="Y59" s="734"/>
      <c r="Z59" s="734"/>
      <c r="AA59" s="734"/>
    </row>
    <row r="60" spans="3:27">
      <c r="C60" s="734"/>
      <c r="D60" s="734"/>
      <c r="E60" s="734"/>
      <c r="F60" s="734"/>
      <c r="G60" s="734"/>
      <c r="H60" s="734"/>
      <c r="I60" s="734"/>
      <c r="J60" s="734"/>
      <c r="K60" s="734"/>
      <c r="L60" s="734"/>
      <c r="M60" s="734"/>
      <c r="N60" s="734"/>
      <c r="O60" s="734"/>
      <c r="P60" s="734"/>
      <c r="Q60" s="734"/>
      <c r="R60" s="734"/>
      <c r="S60" s="734"/>
      <c r="T60" s="734"/>
      <c r="U60" s="734"/>
      <c r="V60" s="734"/>
      <c r="W60" s="734"/>
      <c r="X60" s="734"/>
      <c r="Y60" s="734"/>
      <c r="Z60" s="734"/>
      <c r="AA60" s="734"/>
    </row>
    <row r="61" spans="3:27">
      <c r="C61" s="734"/>
      <c r="D61" s="734"/>
      <c r="E61" s="734"/>
      <c r="F61" s="734"/>
      <c r="G61" s="734"/>
      <c r="H61" s="734"/>
      <c r="I61" s="734"/>
      <c r="J61" s="734"/>
      <c r="K61" s="734"/>
      <c r="L61" s="734"/>
      <c r="M61" s="734"/>
      <c r="N61" s="734"/>
      <c r="O61" s="734"/>
      <c r="P61" s="734"/>
      <c r="Q61" s="734"/>
      <c r="R61" s="734"/>
      <c r="S61" s="734"/>
      <c r="T61" s="734"/>
      <c r="U61" s="734"/>
      <c r="V61" s="734"/>
      <c r="W61" s="734"/>
      <c r="X61" s="734"/>
      <c r="Y61" s="734"/>
      <c r="Z61" s="734"/>
      <c r="AA61" s="734"/>
    </row>
    <row r="62" spans="3:27">
      <c r="C62" s="734"/>
      <c r="D62" s="734"/>
      <c r="E62" s="734"/>
      <c r="F62" s="734"/>
      <c r="G62" s="734"/>
      <c r="H62" s="734"/>
      <c r="I62" s="734"/>
      <c r="J62" s="734"/>
      <c r="K62" s="734"/>
      <c r="L62" s="734"/>
      <c r="M62" s="734"/>
      <c r="N62" s="734"/>
      <c r="O62" s="734"/>
      <c r="P62" s="734"/>
      <c r="Q62" s="734"/>
      <c r="R62" s="734"/>
      <c r="S62" s="734"/>
      <c r="T62" s="734"/>
      <c r="U62" s="734"/>
      <c r="V62" s="734"/>
      <c r="W62" s="734"/>
      <c r="X62" s="734"/>
      <c r="Y62" s="734"/>
      <c r="Z62" s="734"/>
      <c r="AA62" s="734"/>
    </row>
    <row r="63" spans="3:27">
      <c r="C63" s="734"/>
      <c r="D63" s="734"/>
      <c r="E63" s="734"/>
      <c r="F63" s="734"/>
      <c r="G63" s="734"/>
      <c r="H63" s="734"/>
      <c r="I63" s="734"/>
      <c r="J63" s="734"/>
      <c r="K63" s="734"/>
      <c r="L63" s="734"/>
      <c r="M63" s="734"/>
      <c r="N63" s="734"/>
      <c r="O63" s="734"/>
      <c r="P63" s="734"/>
      <c r="Q63" s="734"/>
      <c r="R63" s="734"/>
      <c r="S63" s="734"/>
      <c r="T63" s="734"/>
      <c r="U63" s="734"/>
      <c r="V63" s="734"/>
      <c r="W63" s="734"/>
      <c r="X63" s="734"/>
      <c r="Y63" s="734"/>
      <c r="Z63" s="734"/>
      <c r="AA63" s="734"/>
    </row>
    <row r="64" spans="3:27">
      <c r="C64" s="734"/>
      <c r="D64" s="734"/>
      <c r="E64" s="734"/>
      <c r="F64" s="734"/>
      <c r="G64" s="734"/>
      <c r="H64" s="734"/>
      <c r="I64" s="734"/>
      <c r="J64" s="734"/>
      <c r="K64" s="734"/>
      <c r="L64" s="734"/>
      <c r="M64" s="734"/>
      <c r="N64" s="734"/>
      <c r="O64" s="734"/>
      <c r="P64" s="734"/>
      <c r="Q64" s="734"/>
      <c r="R64" s="734"/>
      <c r="S64" s="734"/>
      <c r="T64" s="734"/>
      <c r="U64" s="734"/>
      <c r="V64" s="734"/>
      <c r="W64" s="734"/>
      <c r="X64" s="734"/>
      <c r="Y64" s="734"/>
      <c r="Z64" s="734"/>
      <c r="AA64" s="734"/>
    </row>
    <row r="65" spans="3:27">
      <c r="C65" s="734"/>
      <c r="D65" s="734"/>
      <c r="E65" s="734"/>
      <c r="F65" s="734"/>
      <c r="G65" s="734"/>
      <c r="H65" s="734"/>
      <c r="I65" s="734"/>
      <c r="J65" s="734"/>
      <c r="K65" s="734"/>
      <c r="L65" s="734"/>
      <c r="M65" s="734"/>
      <c r="N65" s="734"/>
      <c r="O65" s="734"/>
      <c r="P65" s="734"/>
      <c r="Q65" s="734"/>
      <c r="R65" s="734"/>
      <c r="S65" s="734"/>
      <c r="T65" s="734"/>
      <c r="U65" s="734"/>
      <c r="V65" s="734"/>
      <c r="W65" s="734"/>
      <c r="X65" s="734"/>
      <c r="Y65" s="734"/>
      <c r="Z65" s="734"/>
      <c r="AA65" s="734"/>
    </row>
    <row r="66" spans="3:27">
      <c r="C66" s="734"/>
      <c r="D66" s="734"/>
      <c r="E66" s="734"/>
      <c r="F66" s="734"/>
      <c r="G66" s="734"/>
      <c r="H66" s="734"/>
      <c r="I66" s="734"/>
      <c r="J66" s="734"/>
      <c r="K66" s="734"/>
      <c r="L66" s="734"/>
      <c r="M66" s="734"/>
      <c r="N66" s="734"/>
      <c r="O66" s="734"/>
      <c r="P66" s="734"/>
      <c r="Q66" s="734"/>
      <c r="R66" s="734"/>
      <c r="S66" s="734"/>
      <c r="T66" s="734"/>
      <c r="U66" s="734"/>
      <c r="V66" s="734"/>
      <c r="W66" s="734"/>
      <c r="X66" s="734"/>
      <c r="Y66" s="734"/>
      <c r="Z66" s="734"/>
      <c r="AA66" s="734"/>
    </row>
    <row r="67" spans="3:27">
      <c r="C67" s="734"/>
      <c r="D67" s="734"/>
      <c r="E67" s="734"/>
      <c r="F67" s="734"/>
      <c r="G67" s="734"/>
      <c r="H67" s="734"/>
      <c r="I67" s="734"/>
      <c r="J67" s="734"/>
      <c r="K67" s="734"/>
      <c r="L67" s="734"/>
      <c r="M67" s="734"/>
      <c r="N67" s="734"/>
      <c r="O67" s="734"/>
      <c r="P67" s="734"/>
      <c r="Q67" s="734"/>
      <c r="R67" s="734"/>
      <c r="S67" s="734"/>
      <c r="T67" s="734"/>
      <c r="U67" s="734"/>
      <c r="V67" s="734"/>
      <c r="W67" s="734"/>
      <c r="X67" s="734"/>
      <c r="Y67" s="734"/>
      <c r="Z67" s="734"/>
      <c r="AA67" s="734"/>
    </row>
    <row r="68" spans="3:27">
      <c r="C68" s="734"/>
      <c r="D68" s="734"/>
      <c r="E68" s="734"/>
      <c r="F68" s="734"/>
      <c r="G68" s="734"/>
      <c r="H68" s="734"/>
      <c r="I68" s="734"/>
      <c r="J68" s="734"/>
      <c r="K68" s="734"/>
      <c r="L68" s="734"/>
      <c r="M68" s="734"/>
      <c r="N68" s="734"/>
      <c r="O68" s="734"/>
      <c r="P68" s="734"/>
      <c r="Q68" s="734"/>
      <c r="R68" s="734"/>
      <c r="S68" s="734"/>
      <c r="T68" s="734"/>
      <c r="U68" s="734"/>
      <c r="V68" s="734"/>
      <c r="W68" s="734"/>
      <c r="X68" s="734"/>
      <c r="Y68" s="734"/>
      <c r="Z68" s="734"/>
      <c r="AA68" s="734"/>
    </row>
    <row r="69" spans="3:27">
      <c r="C69" s="734"/>
      <c r="D69" s="734"/>
      <c r="E69" s="734"/>
      <c r="F69" s="734"/>
      <c r="G69" s="734"/>
      <c r="H69" s="734"/>
      <c r="I69" s="734"/>
      <c r="J69" s="734"/>
      <c r="K69" s="734"/>
      <c r="L69" s="734"/>
      <c r="M69" s="734"/>
      <c r="N69" s="734"/>
      <c r="O69" s="734"/>
      <c r="P69" s="734"/>
      <c r="Q69" s="734"/>
      <c r="R69" s="734"/>
      <c r="S69" s="734"/>
      <c r="T69" s="734"/>
      <c r="U69" s="734"/>
      <c r="V69" s="734"/>
      <c r="W69" s="734"/>
      <c r="X69" s="734"/>
      <c r="Y69" s="734"/>
      <c r="Z69" s="734"/>
      <c r="AA69" s="734"/>
    </row>
    <row r="70" spans="3:27">
      <c r="C70" s="734"/>
      <c r="D70" s="734"/>
      <c r="E70" s="734"/>
      <c r="F70" s="734"/>
      <c r="G70" s="734"/>
      <c r="H70" s="734"/>
      <c r="I70" s="734"/>
      <c r="J70" s="734"/>
      <c r="K70" s="734"/>
      <c r="L70" s="734"/>
      <c r="M70" s="734"/>
      <c r="N70" s="734"/>
      <c r="O70" s="734"/>
      <c r="P70" s="734"/>
      <c r="Q70" s="734"/>
      <c r="R70" s="734"/>
      <c r="S70" s="734"/>
      <c r="T70" s="734"/>
      <c r="U70" s="734"/>
      <c r="V70" s="734"/>
      <c r="W70" s="734"/>
      <c r="X70" s="734"/>
      <c r="Y70" s="734"/>
      <c r="Z70" s="734"/>
      <c r="AA70" s="734"/>
    </row>
    <row r="71" spans="3:27">
      <c r="C71" s="734"/>
      <c r="D71" s="734"/>
      <c r="E71" s="734"/>
      <c r="F71" s="734"/>
      <c r="G71" s="734"/>
      <c r="H71" s="734"/>
      <c r="I71" s="734"/>
      <c r="J71" s="734"/>
      <c r="K71" s="734"/>
      <c r="L71" s="734"/>
      <c r="M71" s="734"/>
      <c r="N71" s="734"/>
      <c r="O71" s="734"/>
      <c r="P71" s="734"/>
      <c r="Q71" s="734"/>
      <c r="R71" s="734"/>
      <c r="S71" s="734"/>
      <c r="T71" s="734"/>
      <c r="U71" s="734"/>
      <c r="V71" s="734"/>
      <c r="W71" s="734"/>
      <c r="X71" s="734"/>
      <c r="Y71" s="734"/>
      <c r="Z71" s="734"/>
      <c r="AA71" s="734"/>
    </row>
    <row r="72" spans="3:27">
      <c r="C72" s="734"/>
      <c r="D72" s="734"/>
      <c r="E72" s="734"/>
      <c r="F72" s="734"/>
      <c r="G72" s="734"/>
      <c r="H72" s="734"/>
      <c r="I72" s="734"/>
      <c r="J72" s="734"/>
      <c r="K72" s="734"/>
      <c r="L72" s="734"/>
      <c r="M72" s="734"/>
      <c r="N72" s="734"/>
      <c r="O72" s="734"/>
      <c r="P72" s="734"/>
      <c r="Q72" s="734"/>
      <c r="R72" s="734"/>
      <c r="S72" s="734"/>
      <c r="T72" s="734"/>
      <c r="U72" s="734"/>
      <c r="V72" s="734"/>
      <c r="W72" s="734"/>
      <c r="X72" s="734"/>
      <c r="Y72" s="734"/>
      <c r="Z72" s="734"/>
      <c r="AA72" s="734"/>
    </row>
    <row r="73" spans="3:27">
      <c r="C73" s="734"/>
      <c r="D73" s="734"/>
      <c r="E73" s="734"/>
      <c r="F73" s="734"/>
      <c r="G73" s="734"/>
      <c r="H73" s="734"/>
      <c r="I73" s="734"/>
      <c r="J73" s="734"/>
      <c r="K73" s="734"/>
      <c r="L73" s="734"/>
      <c r="M73" s="734"/>
      <c r="N73" s="734"/>
      <c r="O73" s="734"/>
      <c r="P73" s="734"/>
      <c r="Q73" s="734"/>
      <c r="R73" s="734"/>
      <c r="S73" s="734"/>
      <c r="T73" s="734"/>
      <c r="U73" s="734"/>
      <c r="V73" s="734"/>
      <c r="W73" s="734"/>
      <c r="X73" s="734"/>
      <c r="Y73" s="734"/>
      <c r="Z73" s="734"/>
      <c r="AA73" s="734"/>
    </row>
    <row r="74" spans="3:27">
      <c r="C74" s="734"/>
      <c r="D74" s="734"/>
      <c r="E74" s="734"/>
      <c r="F74" s="734"/>
      <c r="G74" s="734"/>
      <c r="H74" s="734"/>
      <c r="I74" s="734"/>
      <c r="J74" s="734"/>
      <c r="K74" s="734"/>
      <c r="L74" s="734"/>
      <c r="M74" s="734"/>
      <c r="N74" s="734"/>
      <c r="O74" s="734"/>
      <c r="P74" s="734"/>
      <c r="Q74" s="734"/>
      <c r="R74" s="734"/>
      <c r="S74" s="734"/>
      <c r="T74" s="734"/>
      <c r="U74" s="734"/>
      <c r="V74" s="734"/>
      <c r="W74" s="734"/>
      <c r="X74" s="734"/>
      <c r="Y74" s="734"/>
      <c r="Z74" s="734"/>
      <c r="AA74" s="734"/>
    </row>
    <row r="75" spans="3:27">
      <c r="C75" s="734"/>
      <c r="D75" s="734"/>
      <c r="E75" s="734"/>
      <c r="F75" s="734"/>
      <c r="G75" s="734"/>
      <c r="H75" s="734"/>
      <c r="I75" s="734"/>
      <c r="J75" s="734"/>
      <c r="K75" s="734"/>
      <c r="L75" s="734"/>
      <c r="M75" s="734"/>
      <c r="N75" s="734"/>
      <c r="O75" s="734"/>
      <c r="P75" s="734"/>
      <c r="Q75" s="734"/>
      <c r="R75" s="734"/>
      <c r="S75" s="734"/>
      <c r="T75" s="734"/>
      <c r="U75" s="734"/>
      <c r="V75" s="734"/>
      <c r="W75" s="734"/>
      <c r="X75" s="734"/>
      <c r="Y75" s="734"/>
      <c r="Z75" s="734"/>
      <c r="AA75" s="734"/>
    </row>
    <row r="76" spans="3:27">
      <c r="C76" s="734"/>
      <c r="D76" s="734"/>
      <c r="E76" s="734"/>
      <c r="F76" s="734"/>
      <c r="G76" s="734"/>
      <c r="H76" s="734"/>
      <c r="I76" s="734"/>
      <c r="J76" s="734"/>
      <c r="K76" s="734"/>
      <c r="L76" s="734"/>
      <c r="M76" s="734"/>
      <c r="N76" s="734"/>
      <c r="O76" s="734"/>
      <c r="P76" s="734"/>
      <c r="Q76" s="734"/>
      <c r="R76" s="734"/>
      <c r="S76" s="734"/>
      <c r="T76" s="734"/>
      <c r="U76" s="734"/>
      <c r="V76" s="734"/>
      <c r="W76" s="734"/>
      <c r="X76" s="734"/>
      <c r="Y76" s="734"/>
      <c r="Z76" s="734"/>
      <c r="AA76" s="734"/>
    </row>
    <row r="77" spans="3:27">
      <c r="C77" s="734"/>
      <c r="D77" s="734"/>
      <c r="E77" s="734"/>
      <c r="F77" s="734"/>
      <c r="G77" s="734"/>
      <c r="H77" s="734"/>
      <c r="I77" s="734"/>
      <c r="J77" s="734"/>
      <c r="K77" s="734"/>
      <c r="L77" s="734"/>
      <c r="M77" s="734"/>
      <c r="N77" s="734"/>
      <c r="O77" s="734"/>
      <c r="P77" s="734"/>
      <c r="Q77" s="734"/>
      <c r="R77" s="734"/>
      <c r="S77" s="734"/>
      <c r="T77" s="734"/>
      <c r="U77" s="734"/>
      <c r="V77" s="734"/>
      <c r="W77" s="734"/>
      <c r="X77" s="734"/>
      <c r="Y77" s="734"/>
      <c r="Z77" s="734"/>
      <c r="AA77" s="734"/>
    </row>
    <row r="78" spans="3:27">
      <c r="C78" s="734"/>
      <c r="D78" s="734"/>
      <c r="E78" s="734"/>
      <c r="F78" s="734"/>
      <c r="G78" s="734"/>
      <c r="H78" s="734"/>
      <c r="I78" s="734"/>
      <c r="J78" s="734"/>
      <c r="K78" s="734"/>
      <c r="L78" s="734"/>
      <c r="M78" s="734"/>
      <c r="N78" s="734"/>
      <c r="O78" s="734"/>
      <c r="P78" s="734"/>
      <c r="Q78" s="734"/>
      <c r="R78" s="734"/>
      <c r="S78" s="734"/>
      <c r="T78" s="734"/>
      <c r="U78" s="734"/>
      <c r="V78" s="734"/>
      <c r="W78" s="734"/>
      <c r="X78" s="734"/>
      <c r="Y78" s="734"/>
      <c r="Z78" s="734"/>
      <c r="AA78" s="734"/>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9.9978637043366805E-2"/>
  </sheetPr>
  <dimension ref="A1:AA24"/>
  <sheetViews>
    <sheetView showGridLines="0" zoomScale="85" zoomScaleNormal="85" workbookViewId="0"/>
  </sheetViews>
  <sheetFormatPr defaultColWidth="9.21875" defaultRowHeight="12"/>
  <cols>
    <col min="1" max="1" width="11.77734375" style="497" bestFit="1" customWidth="1"/>
    <col min="2" max="2" width="90.21875" style="497" bestFit="1" customWidth="1"/>
    <col min="3" max="3" width="20.21875" style="497" customWidth="1"/>
    <col min="4" max="4" width="22.21875" style="497" customWidth="1"/>
    <col min="5" max="7" width="17.109375" style="497" customWidth="1"/>
    <col min="8" max="8" width="22.21875" style="497" customWidth="1"/>
    <col min="9" max="10" width="17.109375" style="497" customWidth="1"/>
    <col min="11" max="27" width="22.21875" style="497" customWidth="1"/>
    <col min="28" max="16384" width="9.21875" style="497"/>
  </cols>
  <sheetData>
    <row r="1" spans="1:27" ht="13.8">
      <c r="A1" s="385" t="s">
        <v>108</v>
      </c>
      <c r="B1" s="302" t="str">
        <f>Info!C2</f>
        <v>სს თიბისი ბანკი</v>
      </c>
    </row>
    <row r="2" spans="1:27">
      <c r="A2" s="387" t="s">
        <v>109</v>
      </c>
      <c r="B2" s="389">
        <f>'1. key ratios'!B2</f>
        <v>45016</v>
      </c>
    </row>
    <row r="3" spans="1:27">
      <c r="A3" s="388" t="s">
        <v>571</v>
      </c>
      <c r="C3" s="499"/>
    </row>
    <row r="4" spans="1:27" ht="12.6" thickBot="1">
      <c r="A4" s="388"/>
      <c r="B4" s="499"/>
      <c r="C4" s="499"/>
    </row>
    <row r="5" spans="1:27" s="528" customFormat="1" ht="13.5" customHeight="1">
      <c r="A5" s="868" t="s">
        <v>901</v>
      </c>
      <c r="B5" s="869"/>
      <c r="C5" s="865" t="s">
        <v>572</v>
      </c>
      <c r="D5" s="866"/>
      <c r="E5" s="866"/>
      <c r="F5" s="866"/>
      <c r="G5" s="866"/>
      <c r="H5" s="866"/>
      <c r="I5" s="866"/>
      <c r="J5" s="866"/>
      <c r="K5" s="866"/>
      <c r="L5" s="866"/>
      <c r="M5" s="866"/>
      <c r="N5" s="866"/>
      <c r="O5" s="866"/>
      <c r="P5" s="866"/>
      <c r="Q5" s="866"/>
      <c r="R5" s="866"/>
      <c r="S5" s="866"/>
      <c r="T5" s="866"/>
      <c r="U5" s="866"/>
      <c r="V5" s="866"/>
      <c r="W5" s="866"/>
      <c r="X5" s="866"/>
      <c r="Y5" s="866"/>
      <c r="Z5" s="866"/>
      <c r="AA5" s="867"/>
    </row>
    <row r="6" spans="1:27" s="528" customFormat="1" ht="12" customHeight="1">
      <c r="A6" s="870"/>
      <c r="B6" s="871"/>
      <c r="C6" s="875" t="s">
        <v>66</v>
      </c>
      <c r="D6" s="874" t="s">
        <v>892</v>
      </c>
      <c r="E6" s="874"/>
      <c r="F6" s="874"/>
      <c r="G6" s="874"/>
      <c r="H6" s="860" t="s">
        <v>891</v>
      </c>
      <c r="I6" s="861"/>
      <c r="J6" s="861"/>
      <c r="K6" s="861"/>
      <c r="L6" s="524"/>
      <c r="M6" s="842" t="s">
        <v>890</v>
      </c>
      <c r="N6" s="842"/>
      <c r="O6" s="842"/>
      <c r="P6" s="842"/>
      <c r="Q6" s="842"/>
      <c r="R6" s="842"/>
      <c r="S6" s="840"/>
      <c r="T6" s="524"/>
      <c r="U6" s="842" t="s">
        <v>889</v>
      </c>
      <c r="V6" s="842"/>
      <c r="W6" s="842"/>
      <c r="X6" s="842"/>
      <c r="Y6" s="842"/>
      <c r="Z6" s="842"/>
      <c r="AA6" s="864"/>
    </row>
    <row r="7" spans="1:27" s="528" customFormat="1" ht="36">
      <c r="A7" s="872"/>
      <c r="B7" s="873"/>
      <c r="C7" s="876"/>
      <c r="D7" s="522"/>
      <c r="E7" s="518" t="s">
        <v>561</v>
      </c>
      <c r="F7" s="494" t="s">
        <v>887</v>
      </c>
      <c r="G7" s="494" t="s">
        <v>888</v>
      </c>
      <c r="H7" s="550"/>
      <c r="I7" s="518" t="s">
        <v>561</v>
      </c>
      <c r="J7" s="494" t="s">
        <v>887</v>
      </c>
      <c r="K7" s="494" t="s">
        <v>888</v>
      </c>
      <c r="L7" s="519"/>
      <c r="M7" s="518" t="s">
        <v>561</v>
      </c>
      <c r="N7" s="494" t="s">
        <v>900</v>
      </c>
      <c r="O7" s="494" t="s">
        <v>899</v>
      </c>
      <c r="P7" s="494" t="s">
        <v>898</v>
      </c>
      <c r="Q7" s="494" t="s">
        <v>897</v>
      </c>
      <c r="R7" s="494" t="s">
        <v>896</v>
      </c>
      <c r="S7" s="494" t="s">
        <v>882</v>
      </c>
      <c r="T7" s="519"/>
      <c r="U7" s="518" t="s">
        <v>561</v>
      </c>
      <c r="V7" s="494" t="s">
        <v>900</v>
      </c>
      <c r="W7" s="494" t="s">
        <v>899</v>
      </c>
      <c r="X7" s="494" t="s">
        <v>898</v>
      </c>
      <c r="Y7" s="494" t="s">
        <v>897</v>
      </c>
      <c r="Z7" s="494" t="s">
        <v>896</v>
      </c>
      <c r="AA7" s="494" t="s">
        <v>882</v>
      </c>
    </row>
    <row r="8" spans="1:27">
      <c r="A8" s="549">
        <v>1</v>
      </c>
      <c r="B8" s="548" t="s">
        <v>562</v>
      </c>
      <c r="C8" s="736">
        <v>17915411359.315063</v>
      </c>
      <c r="D8" s="725">
        <v>16095989109.831434</v>
      </c>
      <c r="E8" s="725">
        <v>150826233.74814591</v>
      </c>
      <c r="F8" s="725">
        <v>0</v>
      </c>
      <c r="G8" s="725">
        <v>0</v>
      </c>
      <c r="H8" s="725">
        <v>1440400320.2477517</v>
      </c>
      <c r="I8" s="725">
        <v>142445522.1845369</v>
      </c>
      <c r="J8" s="725">
        <v>185168094.55087286</v>
      </c>
      <c r="K8" s="725">
        <v>0</v>
      </c>
      <c r="L8" s="725">
        <v>378801110.77454209</v>
      </c>
      <c r="M8" s="725">
        <v>20855485.840343006</v>
      </c>
      <c r="N8" s="725">
        <v>36244567.831715003</v>
      </c>
      <c r="O8" s="725">
        <v>85250856.361958966</v>
      </c>
      <c r="P8" s="725">
        <v>40514245.369660005</v>
      </c>
      <c r="Q8" s="725">
        <v>63308708.540322974</v>
      </c>
      <c r="R8" s="725">
        <v>31679126.145176001</v>
      </c>
      <c r="S8" s="725">
        <v>373685.59800199996</v>
      </c>
      <c r="T8" s="725">
        <v>220818.46133499997</v>
      </c>
      <c r="U8" s="725">
        <v>653.38335500000005</v>
      </c>
      <c r="V8" s="725">
        <v>3038.836538</v>
      </c>
      <c r="W8" s="725">
        <v>0</v>
      </c>
      <c r="X8" s="725">
        <v>0</v>
      </c>
      <c r="Y8" s="725">
        <v>0</v>
      </c>
      <c r="Z8" s="725">
        <v>206639.35614699998</v>
      </c>
      <c r="AA8" s="725">
        <v>0</v>
      </c>
    </row>
    <row r="9" spans="1:27">
      <c r="A9" s="546">
        <v>1.1000000000000001</v>
      </c>
      <c r="B9" s="547" t="s">
        <v>573</v>
      </c>
      <c r="C9" s="736">
        <v>15061189599.067152</v>
      </c>
      <c r="D9" s="725">
        <v>13594375138.244387</v>
      </c>
      <c r="E9" s="725">
        <v>127821302.885437</v>
      </c>
      <c r="F9" s="725">
        <v>0</v>
      </c>
      <c r="G9" s="725">
        <v>0</v>
      </c>
      <c r="H9" s="725">
        <v>1167558991.0735137</v>
      </c>
      <c r="I9" s="725">
        <v>101695826.646284</v>
      </c>
      <c r="J9" s="725">
        <v>143448201.99130788</v>
      </c>
      <c r="K9" s="725">
        <v>0</v>
      </c>
      <c r="L9" s="725">
        <v>299034651.2879172</v>
      </c>
      <c r="M9" s="725">
        <v>18650240.310567003</v>
      </c>
      <c r="N9" s="725">
        <v>29114622.643087003</v>
      </c>
      <c r="O9" s="725">
        <v>31551306.414877985</v>
      </c>
      <c r="P9" s="725">
        <v>37294959.554736003</v>
      </c>
      <c r="Q9" s="725">
        <v>62020026.520257995</v>
      </c>
      <c r="R9" s="725">
        <v>30097987.630628005</v>
      </c>
      <c r="S9" s="725">
        <v>249606.58723500001</v>
      </c>
      <c r="T9" s="725">
        <v>220818.46133499997</v>
      </c>
      <c r="U9" s="725">
        <v>653.38335500000005</v>
      </c>
      <c r="V9" s="725">
        <v>3038.836538</v>
      </c>
      <c r="W9" s="725">
        <v>0</v>
      </c>
      <c r="X9" s="725">
        <v>0</v>
      </c>
      <c r="Y9" s="725">
        <v>0</v>
      </c>
      <c r="Z9" s="725">
        <v>206639.35614699998</v>
      </c>
      <c r="AA9" s="725">
        <v>0</v>
      </c>
    </row>
    <row r="10" spans="1:27">
      <c r="A10" s="544" t="s">
        <v>157</v>
      </c>
      <c r="B10" s="545" t="s">
        <v>574</v>
      </c>
      <c r="C10" s="736">
        <v>12915708315.195807</v>
      </c>
      <c r="D10" s="725">
        <v>11545044489.907524</v>
      </c>
      <c r="E10" s="725">
        <v>67709554.497148007</v>
      </c>
      <c r="F10" s="725">
        <v>0</v>
      </c>
      <c r="G10" s="725">
        <v>0</v>
      </c>
      <c r="H10" s="725">
        <v>1117568582.3590927</v>
      </c>
      <c r="I10" s="725">
        <v>97255941.567633986</v>
      </c>
      <c r="J10" s="725">
        <v>138495634.719679</v>
      </c>
      <c r="K10" s="725">
        <v>0</v>
      </c>
      <c r="L10" s="725">
        <v>252874424.46785593</v>
      </c>
      <c r="M10" s="725">
        <v>16268202.536855001</v>
      </c>
      <c r="N10" s="725">
        <v>27091632.048253998</v>
      </c>
      <c r="O10" s="725">
        <v>27084729.254751999</v>
      </c>
      <c r="P10" s="725">
        <v>35913455.389206998</v>
      </c>
      <c r="Q10" s="725">
        <v>46502217.224941008</v>
      </c>
      <c r="R10" s="725">
        <v>29524190.175137997</v>
      </c>
      <c r="S10" s="725">
        <v>98958.47</v>
      </c>
      <c r="T10" s="725">
        <v>220818.46133499997</v>
      </c>
      <c r="U10" s="725">
        <v>653.38335500000005</v>
      </c>
      <c r="V10" s="725">
        <v>3038.836538</v>
      </c>
      <c r="W10" s="725">
        <v>0</v>
      </c>
      <c r="X10" s="725">
        <v>0</v>
      </c>
      <c r="Y10" s="725">
        <v>0</v>
      </c>
      <c r="Z10" s="725">
        <v>206639.35614699998</v>
      </c>
      <c r="AA10" s="725">
        <v>0</v>
      </c>
    </row>
    <row r="11" spans="1:27">
      <c r="A11" s="543" t="s">
        <v>575</v>
      </c>
      <c r="B11" s="542" t="s">
        <v>576</v>
      </c>
      <c r="C11" s="736">
        <v>5759602051.5250549</v>
      </c>
      <c r="D11" s="725">
        <v>5037422397.1302128</v>
      </c>
      <c r="E11" s="725">
        <v>27556747.724360004</v>
      </c>
      <c r="F11" s="725">
        <v>0</v>
      </c>
      <c r="G11" s="725">
        <v>0</v>
      </c>
      <c r="H11" s="725">
        <v>614125759.73613286</v>
      </c>
      <c r="I11" s="725">
        <v>46492218.418215983</v>
      </c>
      <c r="J11" s="725">
        <v>54046060.335672013</v>
      </c>
      <c r="K11" s="725">
        <v>0</v>
      </c>
      <c r="L11" s="725">
        <v>107833076.1973739</v>
      </c>
      <c r="M11" s="725">
        <v>9745896.9716210011</v>
      </c>
      <c r="N11" s="725">
        <v>15856280.182207</v>
      </c>
      <c r="O11" s="725">
        <v>10898653.800515</v>
      </c>
      <c r="P11" s="725">
        <v>15434370.017576998</v>
      </c>
      <c r="Q11" s="725">
        <v>20237981.591297995</v>
      </c>
      <c r="R11" s="725">
        <v>7137853.1504780017</v>
      </c>
      <c r="S11" s="725">
        <v>61539.73</v>
      </c>
      <c r="T11" s="725">
        <v>220818.46133499997</v>
      </c>
      <c r="U11" s="725">
        <v>653.38335500000005</v>
      </c>
      <c r="V11" s="725">
        <v>3038.836538</v>
      </c>
      <c r="W11" s="725">
        <v>0</v>
      </c>
      <c r="X11" s="725">
        <v>0</v>
      </c>
      <c r="Y11" s="725">
        <v>0</v>
      </c>
      <c r="Z11" s="725">
        <v>206639.35614699998</v>
      </c>
      <c r="AA11" s="725">
        <v>0</v>
      </c>
    </row>
    <row r="12" spans="1:27">
      <c r="A12" s="543" t="s">
        <v>577</v>
      </c>
      <c r="B12" s="542" t="s">
        <v>578</v>
      </c>
      <c r="C12" s="736">
        <v>1892063057.1000695</v>
      </c>
      <c r="D12" s="725">
        <v>1723816149.6699736</v>
      </c>
      <c r="E12" s="725">
        <v>11422276.377588999</v>
      </c>
      <c r="F12" s="725">
        <v>0</v>
      </c>
      <c r="G12" s="725">
        <v>0</v>
      </c>
      <c r="H12" s="725">
        <v>134613735.99297288</v>
      </c>
      <c r="I12" s="725">
        <v>12846687.413565001</v>
      </c>
      <c r="J12" s="725">
        <v>9832635.3685689978</v>
      </c>
      <c r="K12" s="725">
        <v>0</v>
      </c>
      <c r="L12" s="725">
        <v>33633171.437122993</v>
      </c>
      <c r="M12" s="725">
        <v>1223155.705571</v>
      </c>
      <c r="N12" s="725">
        <v>3122677.0432630004</v>
      </c>
      <c r="O12" s="725">
        <v>3603684.5004429999</v>
      </c>
      <c r="P12" s="725">
        <v>12713310.531035</v>
      </c>
      <c r="Q12" s="725">
        <v>5843481.1567570008</v>
      </c>
      <c r="R12" s="725">
        <v>4916597.6073169988</v>
      </c>
      <c r="S12" s="725">
        <v>0</v>
      </c>
      <c r="T12" s="725">
        <v>0</v>
      </c>
      <c r="U12" s="725">
        <v>0</v>
      </c>
      <c r="V12" s="725">
        <v>0</v>
      </c>
      <c r="W12" s="725">
        <v>0</v>
      </c>
      <c r="X12" s="725">
        <v>0</v>
      </c>
      <c r="Y12" s="725">
        <v>0</v>
      </c>
      <c r="Z12" s="725">
        <v>0</v>
      </c>
      <c r="AA12" s="725">
        <v>0</v>
      </c>
    </row>
    <row r="13" spans="1:27">
      <c r="A13" s="543" t="s">
        <v>579</v>
      </c>
      <c r="B13" s="542" t="s">
        <v>580</v>
      </c>
      <c r="C13" s="736">
        <v>1543460156.22209</v>
      </c>
      <c r="D13" s="725">
        <v>1407104951.4019639</v>
      </c>
      <c r="E13" s="725">
        <v>12025334.670109002</v>
      </c>
      <c r="F13" s="725">
        <v>0</v>
      </c>
      <c r="G13" s="725">
        <v>0</v>
      </c>
      <c r="H13" s="725">
        <v>111500616.83443393</v>
      </c>
      <c r="I13" s="725">
        <v>15185565.328500001</v>
      </c>
      <c r="J13" s="725">
        <v>10340995.807108</v>
      </c>
      <c r="K13" s="725">
        <v>0</v>
      </c>
      <c r="L13" s="725">
        <v>24854587.985691998</v>
      </c>
      <c r="M13" s="725">
        <v>1697239.1219510003</v>
      </c>
      <c r="N13" s="725">
        <v>2821894.7838400002</v>
      </c>
      <c r="O13" s="725">
        <v>1737286.9930669998</v>
      </c>
      <c r="P13" s="725">
        <v>1212667.3922929999</v>
      </c>
      <c r="Q13" s="725">
        <v>2734691.2681910009</v>
      </c>
      <c r="R13" s="725">
        <v>3243365.3500739997</v>
      </c>
      <c r="S13" s="725">
        <v>37418.74</v>
      </c>
      <c r="T13" s="725">
        <v>0</v>
      </c>
      <c r="U13" s="725">
        <v>0</v>
      </c>
      <c r="V13" s="725">
        <v>0</v>
      </c>
      <c r="W13" s="725">
        <v>0</v>
      </c>
      <c r="X13" s="725">
        <v>0</v>
      </c>
      <c r="Y13" s="725">
        <v>0</v>
      </c>
      <c r="Z13" s="725">
        <v>0</v>
      </c>
      <c r="AA13" s="725">
        <v>0</v>
      </c>
    </row>
    <row r="14" spans="1:27">
      <c r="A14" s="543" t="s">
        <v>581</v>
      </c>
      <c r="B14" s="542" t="s">
        <v>582</v>
      </c>
      <c r="C14" s="736">
        <v>3720583050.3485932</v>
      </c>
      <c r="D14" s="725">
        <v>3376700991.7053728</v>
      </c>
      <c r="E14" s="725">
        <v>16705195.725090001</v>
      </c>
      <c r="F14" s="725">
        <v>0</v>
      </c>
      <c r="G14" s="725">
        <v>0</v>
      </c>
      <c r="H14" s="725">
        <v>257328469.795553</v>
      </c>
      <c r="I14" s="725">
        <v>22731470.407352999</v>
      </c>
      <c r="J14" s="725">
        <v>64275943.208330005</v>
      </c>
      <c r="K14" s="725">
        <v>0</v>
      </c>
      <c r="L14" s="725">
        <v>86553588.847667053</v>
      </c>
      <c r="M14" s="725">
        <v>3601910.737712</v>
      </c>
      <c r="N14" s="725">
        <v>5290780.0389439994</v>
      </c>
      <c r="O14" s="725">
        <v>10845103.960726999</v>
      </c>
      <c r="P14" s="725">
        <v>6553107.4483019998</v>
      </c>
      <c r="Q14" s="725">
        <v>17686063.208695009</v>
      </c>
      <c r="R14" s="725">
        <v>14226374.067268999</v>
      </c>
      <c r="S14" s="725">
        <v>0</v>
      </c>
      <c r="T14" s="725">
        <v>0</v>
      </c>
      <c r="U14" s="725">
        <v>0</v>
      </c>
      <c r="V14" s="725">
        <v>0</v>
      </c>
      <c r="W14" s="725">
        <v>0</v>
      </c>
      <c r="X14" s="725">
        <v>0</v>
      </c>
      <c r="Y14" s="725">
        <v>0</v>
      </c>
      <c r="Z14" s="725">
        <v>0</v>
      </c>
      <c r="AA14" s="725">
        <v>0</v>
      </c>
    </row>
    <row r="15" spans="1:27">
      <c r="A15" s="541">
        <v>1.2</v>
      </c>
      <c r="B15" s="539" t="s">
        <v>895</v>
      </c>
      <c r="C15" s="736">
        <v>159935672.12969989</v>
      </c>
      <c r="D15" s="725">
        <v>38026925.367800035</v>
      </c>
      <c r="E15" s="725">
        <v>1009208.5953000005</v>
      </c>
      <c r="F15" s="725">
        <v>0</v>
      </c>
      <c r="G15" s="725">
        <v>0</v>
      </c>
      <c r="H15" s="725">
        <v>30527762.390299965</v>
      </c>
      <c r="I15" s="725">
        <v>4594208.4141999977</v>
      </c>
      <c r="J15" s="725">
        <v>4683100.7012000019</v>
      </c>
      <c r="K15" s="725">
        <v>0</v>
      </c>
      <c r="L15" s="725">
        <v>91453841.266899884</v>
      </c>
      <c r="M15" s="725">
        <v>5854183.3843999999</v>
      </c>
      <c r="N15" s="725">
        <v>11515455.256899998</v>
      </c>
      <c r="O15" s="725">
        <v>7073998.5025999993</v>
      </c>
      <c r="P15" s="725">
        <v>6188757.2115000011</v>
      </c>
      <c r="Q15" s="725">
        <v>28814217.970000006</v>
      </c>
      <c r="R15" s="725">
        <v>13985678.558999998</v>
      </c>
      <c r="S15" s="725">
        <v>127536.0284</v>
      </c>
      <c r="T15" s="725">
        <v>-72856.895300000004</v>
      </c>
      <c r="U15" s="725">
        <v>-16209.419599999999</v>
      </c>
      <c r="V15" s="725">
        <v>-23830.495800000001</v>
      </c>
      <c r="W15" s="725">
        <v>0</v>
      </c>
      <c r="X15" s="725">
        <v>0</v>
      </c>
      <c r="Y15" s="725">
        <v>0</v>
      </c>
      <c r="Z15" s="725">
        <v>7495.0333000000001</v>
      </c>
      <c r="AA15" s="725">
        <v>0</v>
      </c>
    </row>
    <row r="16" spans="1:27">
      <c r="A16" s="540">
        <v>1.3</v>
      </c>
      <c r="B16" s="539" t="s">
        <v>583</v>
      </c>
      <c r="C16" s="538"/>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8"/>
    </row>
    <row r="17" spans="1:27" s="528" customFormat="1" ht="24">
      <c r="A17" s="536" t="s">
        <v>584</v>
      </c>
      <c r="B17" s="537" t="s">
        <v>585</v>
      </c>
      <c r="C17" s="736">
        <v>14527888039.004696</v>
      </c>
      <c r="D17" s="725">
        <v>13148378534.221695</v>
      </c>
      <c r="E17" s="725">
        <v>127211501.49579996</v>
      </c>
      <c r="F17" s="725">
        <v>0</v>
      </c>
      <c r="G17" s="725">
        <v>0</v>
      </c>
      <c r="H17" s="725">
        <v>1106577081.8966002</v>
      </c>
      <c r="I17" s="725">
        <v>99267649.255100027</v>
      </c>
      <c r="J17" s="725">
        <v>99320292.669999972</v>
      </c>
      <c r="K17" s="725">
        <v>0</v>
      </c>
      <c r="L17" s="725">
        <v>272711604.42509943</v>
      </c>
      <c r="M17" s="725">
        <v>17810840.333099999</v>
      </c>
      <c r="N17" s="725">
        <v>28571312.875500001</v>
      </c>
      <c r="O17" s="725">
        <v>23985737.05690001</v>
      </c>
      <c r="P17" s="725">
        <v>36746879.721200004</v>
      </c>
      <c r="Q17" s="725">
        <v>54601932.721499972</v>
      </c>
      <c r="R17" s="725">
        <v>29355468.587300006</v>
      </c>
      <c r="S17" s="725">
        <v>141856.17970000001</v>
      </c>
      <c r="T17" s="725">
        <v>220818.4613</v>
      </c>
      <c r="U17" s="725">
        <v>653.38340000000005</v>
      </c>
      <c r="V17" s="725">
        <v>3038.8365000000003</v>
      </c>
      <c r="W17" s="725">
        <v>0</v>
      </c>
      <c r="X17" s="725">
        <v>0</v>
      </c>
      <c r="Y17" s="725">
        <v>0</v>
      </c>
      <c r="Z17" s="725">
        <v>206639.3561</v>
      </c>
      <c r="AA17" s="725">
        <v>0</v>
      </c>
    </row>
    <row r="18" spans="1:27" s="528" customFormat="1" ht="24">
      <c r="A18" s="533" t="s">
        <v>586</v>
      </c>
      <c r="B18" s="534" t="s">
        <v>587</v>
      </c>
      <c r="C18" s="736">
        <v>12273415867.442192</v>
      </c>
      <c r="D18" s="725">
        <v>10968364549.435394</v>
      </c>
      <c r="E18" s="725">
        <v>114446749.75739998</v>
      </c>
      <c r="F18" s="725">
        <v>0</v>
      </c>
      <c r="G18" s="725">
        <v>0</v>
      </c>
      <c r="H18" s="725">
        <v>1063697456.0672995</v>
      </c>
      <c r="I18" s="725">
        <v>98736760.982000023</v>
      </c>
      <c r="J18" s="725">
        <v>100394109.1512</v>
      </c>
      <c r="K18" s="725">
        <v>0</v>
      </c>
      <c r="L18" s="725">
        <v>241133043.47819972</v>
      </c>
      <c r="M18" s="725">
        <v>17807396.773600001</v>
      </c>
      <c r="N18" s="725">
        <v>27052422.3343</v>
      </c>
      <c r="O18" s="725">
        <v>27379859.0383</v>
      </c>
      <c r="P18" s="725">
        <v>36747798.752700008</v>
      </c>
      <c r="Q18" s="725">
        <v>43690749.657500014</v>
      </c>
      <c r="R18" s="725">
        <v>26111699.621000003</v>
      </c>
      <c r="S18" s="725">
        <v>98958.47</v>
      </c>
      <c r="T18" s="725">
        <v>220818.4613</v>
      </c>
      <c r="U18" s="725">
        <v>653.38340000000005</v>
      </c>
      <c r="V18" s="725">
        <v>3038.8365000000003</v>
      </c>
      <c r="W18" s="725">
        <v>0</v>
      </c>
      <c r="X18" s="725">
        <v>0</v>
      </c>
      <c r="Y18" s="725">
        <v>0</v>
      </c>
      <c r="Z18" s="725">
        <v>206639.3561</v>
      </c>
      <c r="AA18" s="725">
        <v>0</v>
      </c>
    </row>
    <row r="19" spans="1:27" s="528" customFormat="1">
      <c r="A19" s="536" t="s">
        <v>588</v>
      </c>
      <c r="B19" s="535" t="s">
        <v>589</v>
      </c>
      <c r="C19" s="736">
        <v>25104296627.66589</v>
      </c>
      <c r="D19" s="725">
        <v>22977357274.219101</v>
      </c>
      <c r="E19" s="725">
        <v>126628138.33831796</v>
      </c>
      <c r="F19" s="725">
        <v>0</v>
      </c>
      <c r="G19" s="725">
        <v>0</v>
      </c>
      <c r="H19" s="725">
        <v>1485930414.3600857</v>
      </c>
      <c r="I19" s="725">
        <v>119132498.84316197</v>
      </c>
      <c r="J19" s="725">
        <v>123213797.11785795</v>
      </c>
      <c r="K19" s="725">
        <v>0</v>
      </c>
      <c r="L19" s="725">
        <v>634794748.69193602</v>
      </c>
      <c r="M19" s="725">
        <v>27248996.697257001</v>
      </c>
      <c r="N19" s="725">
        <v>54567531.198072992</v>
      </c>
      <c r="O19" s="725">
        <v>38280139.827800997</v>
      </c>
      <c r="P19" s="725">
        <v>48662138.581425995</v>
      </c>
      <c r="Q19" s="725">
        <v>73189687.663396001</v>
      </c>
      <c r="R19" s="725">
        <v>59879893.063614011</v>
      </c>
      <c r="S19" s="725">
        <v>226186402.37993193</v>
      </c>
      <c r="T19" s="725">
        <v>6214190.3947689999</v>
      </c>
      <c r="U19" s="725">
        <v>106883.4166</v>
      </c>
      <c r="V19" s="725">
        <v>324692.36349899997</v>
      </c>
      <c r="W19" s="725">
        <v>0</v>
      </c>
      <c r="X19" s="725">
        <v>0</v>
      </c>
      <c r="Y19" s="725">
        <v>0</v>
      </c>
      <c r="Z19" s="725">
        <v>2620706.8213229999</v>
      </c>
      <c r="AA19" s="725">
        <v>2868933.9967259998</v>
      </c>
    </row>
    <row r="20" spans="1:27" s="528" customFormat="1">
      <c r="A20" s="533" t="s">
        <v>590</v>
      </c>
      <c r="B20" s="534" t="s">
        <v>591</v>
      </c>
      <c r="C20" s="736">
        <v>14280431954.684887</v>
      </c>
      <c r="D20" s="725">
        <v>12848592746.106009</v>
      </c>
      <c r="E20" s="725">
        <v>59848800.664173007</v>
      </c>
      <c r="F20" s="725">
        <v>0</v>
      </c>
      <c r="G20" s="725">
        <v>0</v>
      </c>
      <c r="H20" s="725">
        <v>981747152.39178729</v>
      </c>
      <c r="I20" s="725">
        <v>72512128.912708998</v>
      </c>
      <c r="J20" s="725">
        <v>97558122.410477012</v>
      </c>
      <c r="K20" s="725">
        <v>0</v>
      </c>
      <c r="L20" s="725">
        <v>444422668.65166992</v>
      </c>
      <c r="M20" s="725">
        <v>16503306.611692995</v>
      </c>
      <c r="N20" s="725">
        <v>37196875.737640016</v>
      </c>
      <c r="O20" s="725">
        <v>27835971.756436009</v>
      </c>
      <c r="P20" s="725">
        <v>31650949.261875</v>
      </c>
      <c r="Q20" s="725">
        <v>36764073.950183004</v>
      </c>
      <c r="R20" s="725">
        <v>30037761.781560998</v>
      </c>
      <c r="S20" s="725">
        <v>221909497.24951693</v>
      </c>
      <c r="T20" s="725">
        <v>5669387.5354209999</v>
      </c>
      <c r="U20" s="725">
        <v>106883.4166</v>
      </c>
      <c r="V20" s="725">
        <v>324692.36349899997</v>
      </c>
      <c r="W20" s="725">
        <v>0</v>
      </c>
      <c r="X20" s="725">
        <v>0</v>
      </c>
      <c r="Y20" s="725">
        <v>0</v>
      </c>
      <c r="Z20" s="725">
        <v>2084918.643899</v>
      </c>
      <c r="AA20" s="725">
        <v>2868933.9967259998</v>
      </c>
    </row>
    <row r="21" spans="1:27" s="528" customFormat="1">
      <c r="A21" s="532">
        <v>1.4</v>
      </c>
      <c r="B21" s="531" t="s">
        <v>680</v>
      </c>
      <c r="C21" s="736">
        <v>153216665</v>
      </c>
      <c r="D21" s="725">
        <v>148496561.99289799</v>
      </c>
      <c r="E21" s="725">
        <v>149379.55799999999</v>
      </c>
      <c r="F21" s="725">
        <v>0</v>
      </c>
      <c r="G21" s="725">
        <v>0</v>
      </c>
      <c r="H21" s="725">
        <v>2552533.898</v>
      </c>
      <c r="I21" s="725">
        <v>0</v>
      </c>
      <c r="J21" s="725">
        <v>171373.48800000001</v>
      </c>
      <c r="K21" s="725">
        <v>0</v>
      </c>
      <c r="L21" s="725">
        <v>2167569.109102</v>
      </c>
      <c r="M21" s="725">
        <v>182368.3665</v>
      </c>
      <c r="N21" s="725">
        <v>77814</v>
      </c>
      <c r="O21" s="725">
        <v>273695.30099999998</v>
      </c>
      <c r="P21" s="725">
        <v>140981.56</v>
      </c>
      <c r="Q21" s="725">
        <v>294829.32160199998</v>
      </c>
      <c r="R21" s="725">
        <v>0</v>
      </c>
      <c r="S21" s="725">
        <v>0</v>
      </c>
      <c r="T21" s="725">
        <v>0</v>
      </c>
      <c r="U21" s="725">
        <v>0</v>
      </c>
      <c r="V21" s="725">
        <v>0</v>
      </c>
      <c r="W21" s="725">
        <v>0</v>
      </c>
      <c r="X21" s="725">
        <v>0</v>
      </c>
      <c r="Y21" s="725">
        <v>0</v>
      </c>
      <c r="Z21" s="725">
        <v>0</v>
      </c>
      <c r="AA21" s="725">
        <v>0</v>
      </c>
    </row>
    <row r="22" spans="1:27" s="528" customFormat="1" ht="12.6" thickBot="1">
      <c r="A22" s="530">
        <v>1.5</v>
      </c>
      <c r="B22" s="529" t="s">
        <v>681</v>
      </c>
      <c r="C22" s="736">
        <v>1920300.0256000001</v>
      </c>
      <c r="D22" s="725">
        <v>1920300.0256000001</v>
      </c>
      <c r="E22" s="725">
        <v>0</v>
      </c>
      <c r="F22" s="725">
        <v>0</v>
      </c>
      <c r="G22" s="725">
        <v>0</v>
      </c>
      <c r="H22" s="725">
        <v>0</v>
      </c>
      <c r="I22" s="725">
        <v>0</v>
      </c>
      <c r="J22" s="725">
        <v>0</v>
      </c>
      <c r="K22" s="725">
        <v>0</v>
      </c>
      <c r="L22" s="725">
        <v>0</v>
      </c>
      <c r="M22" s="725">
        <v>0</v>
      </c>
      <c r="N22" s="725">
        <v>0</v>
      </c>
      <c r="O22" s="725">
        <v>0</v>
      </c>
      <c r="P22" s="725">
        <v>0</v>
      </c>
      <c r="Q22" s="725">
        <v>0</v>
      </c>
      <c r="R22" s="725">
        <v>0</v>
      </c>
      <c r="S22" s="725">
        <v>0</v>
      </c>
      <c r="T22" s="725">
        <v>0</v>
      </c>
      <c r="U22" s="725">
        <v>0</v>
      </c>
      <c r="V22" s="725">
        <v>0</v>
      </c>
      <c r="W22" s="725">
        <v>0</v>
      </c>
      <c r="X22" s="725">
        <v>0</v>
      </c>
      <c r="Y22" s="725">
        <v>0</v>
      </c>
      <c r="Z22" s="725">
        <v>0</v>
      </c>
      <c r="AA22" s="725">
        <v>0</v>
      </c>
    </row>
    <row r="23" spans="1:27">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row>
    <row r="24" spans="1:27">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2" tint="-9.9978637043366805E-2"/>
  </sheetPr>
  <dimension ref="A1:L35"/>
  <sheetViews>
    <sheetView showGridLines="0" zoomScale="70" zoomScaleNormal="70" workbookViewId="0"/>
  </sheetViews>
  <sheetFormatPr defaultColWidth="9.21875" defaultRowHeight="12"/>
  <cols>
    <col min="1" max="1" width="11.77734375" style="497" bestFit="1" customWidth="1"/>
    <col min="2" max="2" width="93.44140625" style="497" customWidth="1"/>
    <col min="3" max="3" width="14.6640625" style="497" customWidth="1"/>
    <col min="4" max="5" width="16.109375" style="497" customWidth="1"/>
    <col min="6" max="6" width="16.109375" style="551" customWidth="1"/>
    <col min="7" max="7" width="25.21875" style="551" customWidth="1"/>
    <col min="8" max="8" width="16.109375" style="497" customWidth="1"/>
    <col min="9" max="11" width="16.109375" style="551" customWidth="1"/>
    <col min="12" max="12" width="26.21875" style="551" customWidth="1"/>
    <col min="13" max="16384" width="9.21875" style="497"/>
  </cols>
  <sheetData>
    <row r="1" spans="1:12" ht="13.8">
      <c r="A1" s="385" t="s">
        <v>108</v>
      </c>
      <c r="B1" s="302" t="str">
        <f>Info!C2</f>
        <v>სს თიბისი ბანკი</v>
      </c>
      <c r="F1" s="497"/>
      <c r="G1" s="497"/>
      <c r="I1" s="497"/>
      <c r="J1" s="497"/>
      <c r="K1" s="497"/>
      <c r="L1" s="497"/>
    </row>
    <row r="2" spans="1:12">
      <c r="A2" s="387" t="s">
        <v>109</v>
      </c>
      <c r="B2" s="389">
        <f>'1. key ratios'!B2</f>
        <v>45016</v>
      </c>
      <c r="F2" s="497"/>
      <c r="G2" s="497"/>
      <c r="I2" s="497"/>
      <c r="J2" s="497"/>
      <c r="K2" s="497"/>
      <c r="L2" s="497"/>
    </row>
    <row r="3" spans="1:12">
      <c r="A3" s="388" t="s">
        <v>594</v>
      </c>
      <c r="F3" s="497"/>
      <c r="G3" s="497"/>
      <c r="I3" s="497"/>
      <c r="J3" s="497"/>
      <c r="K3" s="497"/>
      <c r="L3" s="497"/>
    </row>
    <row r="4" spans="1:12">
      <c r="F4" s="497"/>
      <c r="G4" s="497"/>
      <c r="I4" s="497"/>
      <c r="J4" s="497"/>
      <c r="K4" s="497"/>
      <c r="L4" s="497"/>
    </row>
    <row r="5" spans="1:12" ht="37.5" customHeight="1">
      <c r="A5" s="826" t="s">
        <v>595</v>
      </c>
      <c r="B5" s="827"/>
      <c r="C5" s="877" t="s">
        <v>596</v>
      </c>
      <c r="D5" s="878"/>
      <c r="E5" s="878"/>
      <c r="F5" s="878"/>
      <c r="G5" s="878"/>
      <c r="H5" s="879" t="s">
        <v>907</v>
      </c>
      <c r="I5" s="880"/>
      <c r="J5" s="880"/>
      <c r="K5" s="880"/>
      <c r="L5" s="881"/>
    </row>
    <row r="6" spans="1:12" ht="39.450000000000003" customHeight="1">
      <c r="A6" s="830"/>
      <c r="B6" s="831"/>
      <c r="C6" s="395"/>
      <c r="D6" s="495" t="s">
        <v>892</v>
      </c>
      <c r="E6" s="495" t="s">
        <v>891</v>
      </c>
      <c r="F6" s="495" t="s">
        <v>890</v>
      </c>
      <c r="G6" s="495" t="s">
        <v>889</v>
      </c>
      <c r="H6" s="554"/>
      <c r="I6" s="495" t="s">
        <v>892</v>
      </c>
      <c r="J6" s="495" t="s">
        <v>891</v>
      </c>
      <c r="K6" s="495" t="s">
        <v>890</v>
      </c>
      <c r="L6" s="495" t="s">
        <v>889</v>
      </c>
    </row>
    <row r="7" spans="1:12">
      <c r="A7" s="486">
        <v>1</v>
      </c>
      <c r="B7" s="501" t="s">
        <v>518</v>
      </c>
      <c r="C7" s="740">
        <v>275083313.88570392</v>
      </c>
      <c r="D7" s="740">
        <v>249466712.95273095</v>
      </c>
      <c r="E7" s="740">
        <v>22702466.406926002</v>
      </c>
      <c r="F7" s="740">
        <v>2914134.5260469997</v>
      </c>
      <c r="G7" s="740">
        <v>0</v>
      </c>
      <c r="H7" s="740">
        <v>8174159.0830999985</v>
      </c>
      <c r="I7" s="740">
        <v>2771714.3687999998</v>
      </c>
      <c r="J7" s="740">
        <v>3288647.9605999999</v>
      </c>
      <c r="K7" s="740">
        <v>2113796.7536999998</v>
      </c>
      <c r="L7" s="740">
        <v>0</v>
      </c>
    </row>
    <row r="8" spans="1:12">
      <c r="A8" s="486">
        <v>2</v>
      </c>
      <c r="B8" s="501" t="s">
        <v>519</v>
      </c>
      <c r="C8" s="740">
        <v>328042189.31956899</v>
      </c>
      <c r="D8" s="740">
        <v>312737059.56664801</v>
      </c>
      <c r="E8" s="740">
        <v>12661869.748536</v>
      </c>
      <c r="F8" s="740">
        <v>2643260.0043850006</v>
      </c>
      <c r="G8" s="740">
        <v>0</v>
      </c>
      <c r="H8" s="740">
        <v>4166217.0916000004</v>
      </c>
      <c r="I8" s="740">
        <v>1463855.1731000007</v>
      </c>
      <c r="J8" s="740">
        <v>1157508.5277</v>
      </c>
      <c r="K8" s="740">
        <v>1553295.6014999999</v>
      </c>
      <c r="L8" s="740">
        <v>-8442.2106999999996</v>
      </c>
    </row>
    <row r="9" spans="1:12">
      <c r="A9" s="486">
        <v>3</v>
      </c>
      <c r="B9" s="501" t="s">
        <v>868</v>
      </c>
      <c r="C9" s="740">
        <v>123492451.48825599</v>
      </c>
      <c r="D9" s="740">
        <v>122764690.145622</v>
      </c>
      <c r="E9" s="740">
        <v>422149.1109369999</v>
      </c>
      <c r="F9" s="740">
        <v>305612.23169699998</v>
      </c>
      <c r="G9" s="740">
        <v>0</v>
      </c>
      <c r="H9" s="740">
        <v>950410.59349999996</v>
      </c>
      <c r="I9" s="740">
        <v>624606.65889999992</v>
      </c>
      <c r="J9" s="740">
        <v>59237.691199999994</v>
      </c>
      <c r="K9" s="740">
        <v>266566.24339999998</v>
      </c>
      <c r="L9" s="740">
        <v>0</v>
      </c>
    </row>
    <row r="10" spans="1:12">
      <c r="A10" s="486">
        <v>4</v>
      </c>
      <c r="B10" s="501" t="s">
        <v>520</v>
      </c>
      <c r="C10" s="740">
        <v>742250097.35338199</v>
      </c>
      <c r="D10" s="740">
        <v>627328194.77873492</v>
      </c>
      <c r="E10" s="740">
        <v>104063484.12038</v>
      </c>
      <c r="F10" s="740">
        <v>10858418.454267001</v>
      </c>
      <c r="G10" s="740">
        <v>0</v>
      </c>
      <c r="H10" s="740">
        <v>10166972.395199999</v>
      </c>
      <c r="I10" s="740">
        <v>2554044.1148999995</v>
      </c>
      <c r="J10" s="740">
        <v>541385.04450000008</v>
      </c>
      <c r="K10" s="740">
        <v>7071543.2358000008</v>
      </c>
      <c r="L10" s="740">
        <v>0</v>
      </c>
    </row>
    <row r="11" spans="1:12">
      <c r="A11" s="486">
        <v>5</v>
      </c>
      <c r="B11" s="501" t="s">
        <v>521</v>
      </c>
      <c r="C11" s="740">
        <v>1000427695.9793241</v>
      </c>
      <c r="D11" s="740">
        <v>861365727.59335709</v>
      </c>
      <c r="E11" s="740">
        <v>121774288.68756302</v>
      </c>
      <c r="F11" s="740">
        <v>17287679.698403999</v>
      </c>
      <c r="G11" s="740">
        <v>0</v>
      </c>
      <c r="H11" s="740">
        <v>4800411.1229999987</v>
      </c>
      <c r="I11" s="740">
        <v>2248456.2280999986</v>
      </c>
      <c r="J11" s="740">
        <v>646598.56010000024</v>
      </c>
      <c r="K11" s="740">
        <v>1905356.3347999996</v>
      </c>
      <c r="L11" s="740">
        <v>0</v>
      </c>
    </row>
    <row r="12" spans="1:12">
      <c r="A12" s="486">
        <v>6</v>
      </c>
      <c r="B12" s="501" t="s">
        <v>522</v>
      </c>
      <c r="C12" s="740">
        <v>333722486.29298782</v>
      </c>
      <c r="D12" s="740">
        <v>266596934.78807288</v>
      </c>
      <c r="E12" s="740">
        <v>28492221.705916002</v>
      </c>
      <c r="F12" s="740">
        <v>38633049.307178997</v>
      </c>
      <c r="G12" s="740">
        <v>280.49182000000002</v>
      </c>
      <c r="H12" s="740">
        <v>22475663.730500001</v>
      </c>
      <c r="I12" s="740">
        <v>1831213.6622000001</v>
      </c>
      <c r="J12" s="740">
        <v>2259363.1765000005</v>
      </c>
      <c r="K12" s="740">
        <v>18400056.1459</v>
      </c>
      <c r="L12" s="740">
        <v>-14969.2541</v>
      </c>
    </row>
    <row r="13" spans="1:12">
      <c r="A13" s="486">
        <v>7</v>
      </c>
      <c r="B13" s="501" t="s">
        <v>523</v>
      </c>
      <c r="C13" s="740">
        <v>518325838.97392815</v>
      </c>
      <c r="D13" s="740">
        <v>481512038.13795614</v>
      </c>
      <c r="E13" s="740">
        <v>16180569.738837995</v>
      </c>
      <c r="F13" s="740">
        <v>20633231.097134005</v>
      </c>
      <c r="G13" s="740">
        <v>0</v>
      </c>
      <c r="H13" s="740">
        <v>6672227.3744999999</v>
      </c>
      <c r="I13" s="740">
        <v>2312474.4592000004</v>
      </c>
      <c r="J13" s="740">
        <v>1025535.4223</v>
      </c>
      <c r="K13" s="740">
        <v>3334217.4929999998</v>
      </c>
      <c r="L13" s="740">
        <v>0</v>
      </c>
    </row>
    <row r="14" spans="1:12">
      <c r="A14" s="486">
        <v>8</v>
      </c>
      <c r="B14" s="501" t="s">
        <v>524</v>
      </c>
      <c r="C14" s="740">
        <v>832034547.28932297</v>
      </c>
      <c r="D14" s="740">
        <v>788545500.32121289</v>
      </c>
      <c r="E14" s="740">
        <v>29276288.330432009</v>
      </c>
      <c r="F14" s="740">
        <v>14013614.314846998</v>
      </c>
      <c r="G14" s="740">
        <v>199144.322831</v>
      </c>
      <c r="H14" s="740">
        <v>10740464.466800001</v>
      </c>
      <c r="I14" s="740">
        <v>3435246.9386000019</v>
      </c>
      <c r="J14" s="740">
        <v>2463648.5571000003</v>
      </c>
      <c r="K14" s="740">
        <v>4841568.9710999997</v>
      </c>
      <c r="L14" s="740">
        <v>0</v>
      </c>
    </row>
    <row r="15" spans="1:12">
      <c r="A15" s="486">
        <v>9</v>
      </c>
      <c r="B15" s="501" t="s">
        <v>525</v>
      </c>
      <c r="C15" s="740">
        <v>416173267.36901397</v>
      </c>
      <c r="D15" s="740">
        <v>392706302.98885798</v>
      </c>
      <c r="E15" s="740">
        <v>10769284.625302998</v>
      </c>
      <c r="F15" s="740">
        <v>12688571.250656005</v>
      </c>
      <c r="G15" s="740">
        <v>9108.5041970000002</v>
      </c>
      <c r="H15" s="740">
        <v>6428927.2988999998</v>
      </c>
      <c r="I15" s="740">
        <v>1287013.9480999999</v>
      </c>
      <c r="J15" s="740">
        <v>449961.43369999994</v>
      </c>
      <c r="K15" s="740">
        <v>4693465.4885</v>
      </c>
      <c r="L15" s="740">
        <v>-1513.5714</v>
      </c>
    </row>
    <row r="16" spans="1:12">
      <c r="A16" s="486">
        <v>10</v>
      </c>
      <c r="B16" s="501" t="s">
        <v>526</v>
      </c>
      <c r="C16" s="740">
        <v>158440199.02027598</v>
      </c>
      <c r="D16" s="740">
        <v>152790072.66117597</v>
      </c>
      <c r="E16" s="740">
        <v>4588553.9436910013</v>
      </c>
      <c r="F16" s="740">
        <v>1061572.4154090001</v>
      </c>
      <c r="G16" s="740">
        <v>0</v>
      </c>
      <c r="H16" s="740">
        <v>1621486.1347999999</v>
      </c>
      <c r="I16" s="740">
        <v>700005.12659999973</v>
      </c>
      <c r="J16" s="740">
        <v>360543.33730000013</v>
      </c>
      <c r="K16" s="740">
        <v>560937.67090000003</v>
      </c>
      <c r="L16" s="740">
        <v>0</v>
      </c>
    </row>
    <row r="17" spans="1:12">
      <c r="A17" s="486">
        <v>11</v>
      </c>
      <c r="B17" s="501" t="s">
        <v>527</v>
      </c>
      <c r="C17" s="740">
        <v>157208157.10945904</v>
      </c>
      <c r="D17" s="740">
        <v>137814833.20995203</v>
      </c>
      <c r="E17" s="740">
        <v>13708082.672839001</v>
      </c>
      <c r="F17" s="740">
        <v>5685241.2266679993</v>
      </c>
      <c r="G17" s="740">
        <v>0</v>
      </c>
      <c r="H17" s="740">
        <v>3539599.8997</v>
      </c>
      <c r="I17" s="740">
        <v>911456.81130000018</v>
      </c>
      <c r="J17" s="740">
        <v>1383248.6412</v>
      </c>
      <c r="K17" s="740">
        <v>1244894.4471999998</v>
      </c>
      <c r="L17" s="740">
        <v>0</v>
      </c>
    </row>
    <row r="18" spans="1:12">
      <c r="A18" s="486">
        <v>12</v>
      </c>
      <c r="B18" s="501" t="s">
        <v>528</v>
      </c>
      <c r="C18" s="740">
        <v>1310174910.5445967</v>
      </c>
      <c r="D18" s="740">
        <v>1196006678.7561457</v>
      </c>
      <c r="E18" s="740">
        <v>86335740.239572018</v>
      </c>
      <c r="F18" s="740">
        <v>27832491.548879012</v>
      </c>
      <c r="G18" s="740">
        <v>0</v>
      </c>
      <c r="H18" s="740">
        <v>21810627.152600002</v>
      </c>
      <c r="I18" s="740">
        <v>5568801.6963000037</v>
      </c>
      <c r="J18" s="740">
        <v>6000337.819699998</v>
      </c>
      <c r="K18" s="740">
        <v>10241487.636599999</v>
      </c>
      <c r="L18" s="740">
        <v>0</v>
      </c>
    </row>
    <row r="19" spans="1:12">
      <c r="A19" s="486">
        <v>13</v>
      </c>
      <c r="B19" s="501" t="s">
        <v>529</v>
      </c>
      <c r="C19" s="740">
        <v>510992541.60026801</v>
      </c>
      <c r="D19" s="740">
        <v>446810137.91625297</v>
      </c>
      <c r="E19" s="740">
        <v>29443382.266034998</v>
      </c>
      <c r="F19" s="740">
        <v>34739021.417979985</v>
      </c>
      <c r="G19" s="740">
        <v>0</v>
      </c>
      <c r="H19" s="740">
        <v>9832124.3043000009</v>
      </c>
      <c r="I19" s="740">
        <v>2219253.4731000005</v>
      </c>
      <c r="J19" s="740">
        <v>2089073.69</v>
      </c>
      <c r="K19" s="740">
        <v>5523797.1412000004</v>
      </c>
      <c r="L19" s="740">
        <v>0</v>
      </c>
    </row>
    <row r="20" spans="1:12">
      <c r="A20" s="486">
        <v>14</v>
      </c>
      <c r="B20" s="501" t="s">
        <v>530</v>
      </c>
      <c r="C20" s="740">
        <v>1084552376.5278139</v>
      </c>
      <c r="D20" s="740">
        <v>901564020.66597986</v>
      </c>
      <c r="E20" s="740">
        <v>165905051.20162502</v>
      </c>
      <c r="F20" s="740">
        <v>17083304.660209</v>
      </c>
      <c r="G20" s="740">
        <v>0</v>
      </c>
      <c r="H20" s="740">
        <v>8749945.3605999984</v>
      </c>
      <c r="I20" s="740">
        <v>2678432.2994999988</v>
      </c>
      <c r="J20" s="740">
        <v>2466550.6211999999</v>
      </c>
      <c r="K20" s="740">
        <v>3604962.4399000006</v>
      </c>
      <c r="L20" s="740">
        <v>0</v>
      </c>
    </row>
    <row r="21" spans="1:12">
      <c r="A21" s="486">
        <v>15</v>
      </c>
      <c r="B21" s="501" t="s">
        <v>531</v>
      </c>
      <c r="C21" s="740">
        <v>354199926.79061604</v>
      </c>
      <c r="D21" s="740">
        <v>317195478.24674702</v>
      </c>
      <c r="E21" s="740">
        <v>21311047.086142994</v>
      </c>
      <c r="F21" s="740">
        <v>15693401.457725998</v>
      </c>
      <c r="G21" s="740">
        <v>0</v>
      </c>
      <c r="H21" s="740">
        <v>5627171.6885999981</v>
      </c>
      <c r="I21" s="740">
        <v>1308965.4711000002</v>
      </c>
      <c r="J21" s="740">
        <v>1060857.3540999999</v>
      </c>
      <c r="K21" s="740">
        <v>3257348.8633999988</v>
      </c>
      <c r="L21" s="740">
        <v>0</v>
      </c>
    </row>
    <row r="22" spans="1:12">
      <c r="A22" s="486">
        <v>16</v>
      </c>
      <c r="B22" s="501" t="s">
        <v>532</v>
      </c>
      <c r="C22" s="740">
        <v>194216897.81325397</v>
      </c>
      <c r="D22" s="740">
        <v>185397491.64903498</v>
      </c>
      <c r="E22" s="740">
        <v>8341097.1151990006</v>
      </c>
      <c r="F22" s="740">
        <v>478309.04901999998</v>
      </c>
      <c r="G22" s="740">
        <v>0</v>
      </c>
      <c r="H22" s="740">
        <v>2411650.4560999996</v>
      </c>
      <c r="I22" s="740">
        <v>1234283.1137999997</v>
      </c>
      <c r="J22" s="740">
        <v>734684.5723</v>
      </c>
      <c r="K22" s="740">
        <v>442682.76999999996</v>
      </c>
      <c r="L22" s="740">
        <v>0</v>
      </c>
    </row>
    <row r="23" spans="1:12">
      <c r="A23" s="486">
        <v>17</v>
      </c>
      <c r="B23" s="501" t="s">
        <v>533</v>
      </c>
      <c r="C23" s="740">
        <v>160532378.72600996</v>
      </c>
      <c r="D23" s="740">
        <v>145780497.35411897</v>
      </c>
      <c r="E23" s="740">
        <v>12141236.248973999</v>
      </c>
      <c r="F23" s="740">
        <v>2610645.1229169997</v>
      </c>
      <c r="G23" s="740">
        <v>0</v>
      </c>
      <c r="H23" s="740">
        <v>1389054.1595999999</v>
      </c>
      <c r="I23" s="740">
        <v>444003.11099999998</v>
      </c>
      <c r="J23" s="740">
        <v>43512.56979999999</v>
      </c>
      <c r="K23" s="740">
        <v>901538.47879999992</v>
      </c>
      <c r="L23" s="740">
        <v>0</v>
      </c>
    </row>
    <row r="24" spans="1:12">
      <c r="A24" s="486">
        <v>18</v>
      </c>
      <c r="B24" s="501" t="s">
        <v>534</v>
      </c>
      <c r="C24" s="740">
        <v>915480681.35329306</v>
      </c>
      <c r="D24" s="740">
        <v>880338093.84293103</v>
      </c>
      <c r="E24" s="740">
        <v>33931779.782801002</v>
      </c>
      <c r="F24" s="740">
        <v>1210807.727561</v>
      </c>
      <c r="G24" s="740">
        <v>0</v>
      </c>
      <c r="H24" s="740">
        <v>3013126.9868000005</v>
      </c>
      <c r="I24" s="740">
        <v>2763818.8730000006</v>
      </c>
      <c r="J24" s="740">
        <v>116335.61669999998</v>
      </c>
      <c r="K24" s="740">
        <v>132972.49709999998</v>
      </c>
      <c r="L24" s="740">
        <v>0</v>
      </c>
    </row>
    <row r="25" spans="1:12">
      <c r="A25" s="486">
        <v>19</v>
      </c>
      <c r="B25" s="501" t="s">
        <v>535</v>
      </c>
      <c r="C25" s="740">
        <v>89702682.969110996</v>
      </c>
      <c r="D25" s="740">
        <v>85990454.027236998</v>
      </c>
      <c r="E25" s="740">
        <v>2964138.5601250003</v>
      </c>
      <c r="F25" s="740">
        <v>748090.38174899993</v>
      </c>
      <c r="G25" s="740">
        <v>0</v>
      </c>
      <c r="H25" s="740">
        <v>1547790.4091</v>
      </c>
      <c r="I25" s="740">
        <v>937344.52070000011</v>
      </c>
      <c r="J25" s="740">
        <v>306061.46179999999</v>
      </c>
      <c r="K25" s="740">
        <v>304384.42659999995</v>
      </c>
      <c r="L25" s="740">
        <v>0</v>
      </c>
    </row>
    <row r="26" spans="1:12">
      <c r="A26" s="486">
        <v>20</v>
      </c>
      <c r="B26" s="501" t="s">
        <v>536</v>
      </c>
      <c r="C26" s="740">
        <v>548516707.41440403</v>
      </c>
      <c r="D26" s="740">
        <v>528217728.3663981</v>
      </c>
      <c r="E26" s="740">
        <v>16059049.954876004</v>
      </c>
      <c r="F26" s="740">
        <v>4239929.0931300009</v>
      </c>
      <c r="G26" s="740">
        <v>0</v>
      </c>
      <c r="H26" s="740">
        <v>4945146.4886000007</v>
      </c>
      <c r="I26" s="740">
        <v>1823125.7853000008</v>
      </c>
      <c r="J26" s="740">
        <v>1249753.7050999999</v>
      </c>
      <c r="K26" s="740">
        <v>1872266.9982000005</v>
      </c>
      <c r="L26" s="740">
        <v>0</v>
      </c>
    </row>
    <row r="27" spans="1:12">
      <c r="A27" s="486">
        <v>21</v>
      </c>
      <c r="B27" s="501" t="s">
        <v>537</v>
      </c>
      <c r="C27" s="740">
        <v>41935431.126964986</v>
      </c>
      <c r="D27" s="740">
        <v>41250699.876413994</v>
      </c>
      <c r="E27" s="740">
        <v>484076.69446499995</v>
      </c>
      <c r="F27" s="740">
        <v>200654.556086</v>
      </c>
      <c r="G27" s="740">
        <v>0</v>
      </c>
      <c r="H27" s="740">
        <v>489239.9439999999</v>
      </c>
      <c r="I27" s="740">
        <v>265786.49029999995</v>
      </c>
      <c r="J27" s="740">
        <v>102968.40530000001</v>
      </c>
      <c r="K27" s="740">
        <v>120485.0484</v>
      </c>
      <c r="L27" s="740">
        <v>0</v>
      </c>
    </row>
    <row r="28" spans="1:12">
      <c r="A28" s="486">
        <v>22</v>
      </c>
      <c r="B28" s="501" t="s">
        <v>538</v>
      </c>
      <c r="C28" s="740">
        <v>44107521.791406989</v>
      </c>
      <c r="D28" s="740">
        <v>41260926.497208983</v>
      </c>
      <c r="E28" s="740">
        <v>2324814.6950259996</v>
      </c>
      <c r="F28" s="740">
        <v>521780.59917199996</v>
      </c>
      <c r="G28" s="740">
        <v>0</v>
      </c>
      <c r="H28" s="740">
        <v>990396.03490000009</v>
      </c>
      <c r="I28" s="740">
        <v>425551.17380000011</v>
      </c>
      <c r="J28" s="740">
        <v>278014.13190000004</v>
      </c>
      <c r="K28" s="740">
        <v>286830.72919999994</v>
      </c>
      <c r="L28" s="740">
        <v>0</v>
      </c>
    </row>
    <row r="29" spans="1:12">
      <c r="A29" s="486">
        <v>23</v>
      </c>
      <c r="B29" s="501" t="s">
        <v>539</v>
      </c>
      <c r="C29" s="740">
        <v>3757173528.7741699</v>
      </c>
      <c r="D29" s="740">
        <v>3340693573.9122663</v>
      </c>
      <c r="E29" s="740">
        <v>354024833.37007934</v>
      </c>
      <c r="F29" s="740">
        <v>62455121.491823986</v>
      </c>
      <c r="G29" s="740">
        <v>0</v>
      </c>
      <c r="H29" s="740">
        <v>84890946.140599996</v>
      </c>
      <c r="I29" s="740">
        <v>23025191.668999996</v>
      </c>
      <c r="J29" s="740">
        <v>30792013.621099997</v>
      </c>
      <c r="K29" s="740">
        <v>31073740.850500003</v>
      </c>
      <c r="L29" s="740">
        <v>0</v>
      </c>
    </row>
    <row r="30" spans="1:12">
      <c r="A30" s="486">
        <v>24</v>
      </c>
      <c r="B30" s="501" t="s">
        <v>540</v>
      </c>
      <c r="C30" s="740">
        <v>1005807431.4951674</v>
      </c>
      <c r="D30" s="740">
        <v>906271082.65512431</v>
      </c>
      <c r="E30" s="740">
        <v>77392083.341341004</v>
      </c>
      <c r="F30" s="740">
        <v>22136770.465385992</v>
      </c>
      <c r="G30" s="740">
        <v>7495.033316</v>
      </c>
      <c r="H30" s="740">
        <v>31878305.871500004</v>
      </c>
      <c r="I30" s="740">
        <v>8968188.3468000051</v>
      </c>
      <c r="J30" s="740">
        <v>10194114.573200004</v>
      </c>
      <c r="K30" s="740">
        <v>12708507.918199992</v>
      </c>
      <c r="L30" s="740">
        <v>7495.0333000000001</v>
      </c>
    </row>
    <row r="31" spans="1:12">
      <c r="A31" s="486">
        <v>25</v>
      </c>
      <c r="B31" s="501" t="s">
        <v>541</v>
      </c>
      <c r="C31" s="740">
        <v>2284470735.798399</v>
      </c>
      <c r="D31" s="740">
        <v>2030138960.4794242</v>
      </c>
      <c r="E31" s="740">
        <v>212488404.12503806</v>
      </c>
      <c r="F31" s="740">
        <v>41843371.193937011</v>
      </c>
      <c r="G31" s="740">
        <v>0</v>
      </c>
      <c r="H31" s="740">
        <v>72716727.480599999</v>
      </c>
      <c r="I31" s="740">
        <v>20737724.876300003</v>
      </c>
      <c r="J31" s="740">
        <v>26943070.924499996</v>
      </c>
      <c r="K31" s="740">
        <v>25035931.6798</v>
      </c>
      <c r="L31" s="740">
        <v>0</v>
      </c>
    </row>
    <row r="32" spans="1:12">
      <c r="A32" s="486">
        <v>26</v>
      </c>
      <c r="B32" s="501" t="s">
        <v>597</v>
      </c>
      <c r="C32" s="740">
        <v>728347362.50836802</v>
      </c>
      <c r="D32" s="740">
        <v>655445218.44183695</v>
      </c>
      <c r="E32" s="740">
        <v>52614326.475093015</v>
      </c>
      <c r="F32" s="740">
        <v>20283027.482266996</v>
      </c>
      <c r="G32" s="740">
        <v>4790.1091710000001</v>
      </c>
      <c r="H32" s="740">
        <v>16796522.025699999</v>
      </c>
      <c r="I32" s="740">
        <v>1355609.3069999993</v>
      </c>
      <c r="J32" s="740">
        <v>2783732.0965999984</v>
      </c>
      <c r="K32" s="740">
        <v>12712607.514500003</v>
      </c>
      <c r="L32" s="740">
        <v>-55426.892399999997</v>
      </c>
    </row>
    <row r="33" spans="1:12">
      <c r="A33" s="486">
        <v>27</v>
      </c>
      <c r="B33" s="553" t="s">
        <v>66</v>
      </c>
      <c r="C33" s="740">
        <v>17915411359.315067</v>
      </c>
      <c r="D33" s="740">
        <v>16095989109.831442</v>
      </c>
      <c r="E33" s="740">
        <v>1440400320.2477536</v>
      </c>
      <c r="F33" s="740">
        <v>378801110.77453595</v>
      </c>
      <c r="G33" s="740">
        <v>220818.46133499997</v>
      </c>
      <c r="H33" s="740">
        <v>346825313.69520003</v>
      </c>
      <c r="I33" s="740">
        <v>93896167.696800008</v>
      </c>
      <c r="J33" s="740">
        <v>98796759.515500009</v>
      </c>
      <c r="K33" s="740">
        <v>154205243.37819996</v>
      </c>
      <c r="L33" s="740">
        <v>-72856.895300000004</v>
      </c>
    </row>
    <row r="34" spans="1:12">
      <c r="A34" s="514"/>
      <c r="B34" s="514"/>
      <c r="C34" s="514"/>
      <c r="D34" s="514"/>
      <c r="E34" s="514"/>
      <c r="H34" s="514"/>
    </row>
    <row r="35" spans="1:12">
      <c r="A35" s="514"/>
      <c r="B35" s="552"/>
      <c r="C35" s="552"/>
      <c r="D35" s="514"/>
      <c r="E35" s="514"/>
      <c r="H35" s="514"/>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2" tint="-9.9978637043366805E-2"/>
  </sheetPr>
  <dimension ref="A1:K13"/>
  <sheetViews>
    <sheetView showGridLines="0" zoomScale="70" zoomScaleNormal="70" workbookViewId="0"/>
  </sheetViews>
  <sheetFormatPr defaultColWidth="8.77734375" defaultRowHeight="12"/>
  <cols>
    <col min="1" max="1" width="11.77734375" style="396" bestFit="1" customWidth="1"/>
    <col min="2" max="2" width="99.77734375" style="396" customWidth="1"/>
    <col min="3" max="11" width="28.21875" style="396" customWidth="1"/>
    <col min="12" max="16384" width="8.77734375" style="396"/>
  </cols>
  <sheetData>
    <row r="1" spans="1:11" s="386" customFormat="1" ht="13.8">
      <c r="A1" s="385" t="s">
        <v>108</v>
      </c>
      <c r="B1" s="302" t="str">
        <f>Info!C2</f>
        <v>სს თიბისი ბანკი</v>
      </c>
      <c r="C1" s="497"/>
      <c r="D1" s="497"/>
      <c r="E1" s="497"/>
      <c r="F1" s="497"/>
      <c r="G1" s="497"/>
      <c r="H1" s="497"/>
      <c r="I1" s="497"/>
      <c r="J1" s="497"/>
      <c r="K1" s="497"/>
    </row>
    <row r="2" spans="1:11" s="386" customFormat="1">
      <c r="A2" s="387" t="s">
        <v>109</v>
      </c>
      <c r="B2" s="389">
        <f>'1. key ratios'!B2</f>
        <v>45016</v>
      </c>
      <c r="C2" s="497"/>
      <c r="D2" s="497"/>
      <c r="E2" s="497"/>
      <c r="F2" s="497"/>
      <c r="G2" s="497"/>
      <c r="H2" s="497"/>
      <c r="I2" s="497"/>
      <c r="J2" s="497"/>
      <c r="K2" s="497"/>
    </row>
    <row r="3" spans="1:11" s="386" customFormat="1">
      <c r="A3" s="388" t="s">
        <v>598</v>
      </c>
      <c r="B3" s="497"/>
      <c r="C3" s="497"/>
      <c r="D3" s="497"/>
      <c r="E3" s="497"/>
      <c r="F3" s="497"/>
      <c r="G3" s="497"/>
      <c r="H3" s="497"/>
      <c r="I3" s="497"/>
      <c r="J3" s="497"/>
      <c r="K3" s="497"/>
    </row>
    <row r="4" spans="1:11">
      <c r="A4" s="558"/>
      <c r="B4" s="558"/>
      <c r="C4" s="557" t="s">
        <v>502</v>
      </c>
      <c r="D4" s="557" t="s">
        <v>503</v>
      </c>
      <c r="E4" s="557" t="s">
        <v>504</v>
      </c>
      <c r="F4" s="557" t="s">
        <v>505</v>
      </c>
      <c r="G4" s="557" t="s">
        <v>506</v>
      </c>
      <c r="H4" s="557" t="s">
        <v>507</v>
      </c>
      <c r="I4" s="557" t="s">
        <v>508</v>
      </c>
      <c r="J4" s="557" t="s">
        <v>509</v>
      </c>
      <c r="K4" s="557" t="s">
        <v>510</v>
      </c>
    </row>
    <row r="5" spans="1:11" ht="133.5" customHeight="1">
      <c r="A5" s="882" t="s">
        <v>906</v>
      </c>
      <c r="B5" s="883"/>
      <c r="C5" s="556" t="s">
        <v>599</v>
      </c>
      <c r="D5" s="556" t="s">
        <v>592</v>
      </c>
      <c r="E5" s="556" t="s">
        <v>593</v>
      </c>
      <c r="F5" s="556" t="s">
        <v>905</v>
      </c>
      <c r="G5" s="556" t="s">
        <v>600</v>
      </c>
      <c r="H5" s="556" t="s">
        <v>601</v>
      </c>
      <c r="I5" s="556" t="s">
        <v>602</v>
      </c>
      <c r="J5" s="556" t="s">
        <v>603</v>
      </c>
      <c r="K5" s="556" t="s">
        <v>604</v>
      </c>
    </row>
    <row r="6" spans="1:11">
      <c r="A6" s="486">
        <v>1</v>
      </c>
      <c r="B6" s="486" t="s">
        <v>605</v>
      </c>
      <c r="C6" s="725">
        <v>593469204.21689963</v>
      </c>
      <c r="D6" s="725">
        <v>152937055.03989992</v>
      </c>
      <c r="E6" s="725">
        <v>1920300.0256000001</v>
      </c>
      <c r="F6" s="725">
        <v>195002280.92839998</v>
      </c>
      <c r="G6" s="725">
        <v>12120322304.329594</v>
      </c>
      <c r="H6" s="725">
        <v>9837065.6385999992</v>
      </c>
      <c r="I6" s="725">
        <v>1059332098.2539999</v>
      </c>
      <c r="J6" s="725">
        <v>761341093.13630021</v>
      </c>
      <c r="K6" s="725">
        <v>3021249957.7348948</v>
      </c>
    </row>
    <row r="7" spans="1:11">
      <c r="A7" s="486">
        <v>2</v>
      </c>
      <c r="B7" s="487" t="s">
        <v>606</v>
      </c>
      <c r="C7" s="725">
        <v>0</v>
      </c>
      <c r="D7" s="725">
        <v>0</v>
      </c>
      <c r="E7" s="725">
        <v>0</v>
      </c>
      <c r="F7" s="725">
        <v>0</v>
      </c>
      <c r="G7" s="725">
        <v>0</v>
      </c>
      <c r="H7" s="725">
        <v>0</v>
      </c>
      <c r="I7" s="725">
        <v>0</v>
      </c>
      <c r="J7" s="725">
        <v>20580083.777899999</v>
      </c>
      <c r="K7" s="725">
        <v>191877214.45262399</v>
      </c>
    </row>
    <row r="8" spans="1:11">
      <c r="A8" s="486">
        <v>3</v>
      </c>
      <c r="B8" s="487" t="s">
        <v>570</v>
      </c>
      <c r="C8" s="725">
        <v>238711808.83090007</v>
      </c>
      <c r="D8" s="725">
        <v>11562140.738</v>
      </c>
      <c r="E8" s="725">
        <v>631639784.93800008</v>
      </c>
      <c r="F8" s="725">
        <v>3148965.3249999997</v>
      </c>
      <c r="G8" s="725">
        <v>941181343.0503999</v>
      </c>
      <c r="H8" s="725">
        <v>0.94269999999999998</v>
      </c>
      <c r="I8" s="725">
        <v>434411249.50569999</v>
      </c>
      <c r="J8" s="725">
        <v>284811816.26069981</v>
      </c>
      <c r="K8" s="725">
        <v>804932269.52552199</v>
      </c>
    </row>
    <row r="9" spans="1:11">
      <c r="A9" s="486">
        <v>4</v>
      </c>
      <c r="B9" s="515" t="s">
        <v>904</v>
      </c>
      <c r="C9" s="725">
        <v>6744490.7608000003</v>
      </c>
      <c r="D9" s="725">
        <v>2167569.1091</v>
      </c>
      <c r="E9" s="725">
        <v>0</v>
      </c>
      <c r="F9" s="725">
        <v>1034383.3484</v>
      </c>
      <c r="G9" s="725">
        <v>239997658.34229988</v>
      </c>
      <c r="H9" s="725">
        <v>0</v>
      </c>
      <c r="I9" s="725">
        <v>16159967.574499998</v>
      </c>
      <c r="J9" s="725">
        <v>17117200.754699998</v>
      </c>
      <c r="K9" s="725">
        <v>95800659.344070464</v>
      </c>
    </row>
    <row r="10" spans="1:11">
      <c r="A10" s="486">
        <v>5</v>
      </c>
      <c r="B10" s="506" t="s">
        <v>903</v>
      </c>
      <c r="C10" s="725">
        <v>0</v>
      </c>
      <c r="D10" s="725">
        <v>0</v>
      </c>
      <c r="E10" s="725">
        <v>0</v>
      </c>
      <c r="F10" s="725">
        <v>0</v>
      </c>
      <c r="G10" s="725">
        <v>0</v>
      </c>
      <c r="H10" s="725">
        <v>0</v>
      </c>
      <c r="I10" s="725">
        <v>0</v>
      </c>
      <c r="J10" s="725">
        <v>0</v>
      </c>
      <c r="K10" s="725">
        <v>0</v>
      </c>
    </row>
    <row r="11" spans="1:11">
      <c r="A11" s="486">
        <v>6</v>
      </c>
      <c r="B11" s="506" t="s">
        <v>902</v>
      </c>
      <c r="C11" s="725">
        <v>946341.86569999997</v>
      </c>
      <c r="D11" s="725">
        <v>0</v>
      </c>
      <c r="E11" s="725">
        <v>0</v>
      </c>
      <c r="F11" s="725">
        <v>2087.35</v>
      </c>
      <c r="G11" s="725">
        <v>6300968.0599000007</v>
      </c>
      <c r="H11" s="725">
        <v>0</v>
      </c>
      <c r="I11" s="725">
        <v>8864040.5832000002</v>
      </c>
      <c r="J11" s="725">
        <v>10801912.610899998</v>
      </c>
      <c r="K11" s="725">
        <v>1006465.9966279998</v>
      </c>
    </row>
    <row r="13" spans="1:11" ht="13.8">
      <c r="B13" s="555"/>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2" tint="-9.9978637043366805E-2"/>
  </sheetPr>
  <dimension ref="A1:V76"/>
  <sheetViews>
    <sheetView showGridLines="0" zoomScale="70" zoomScaleNormal="70" workbookViewId="0"/>
  </sheetViews>
  <sheetFormatPr defaultColWidth="8.77734375" defaultRowHeight="14.4"/>
  <cols>
    <col min="1" max="1" width="10" style="559" bestFit="1" customWidth="1"/>
    <col min="2" max="2" width="71.77734375" style="559" customWidth="1"/>
    <col min="3" max="3" width="14.5546875" style="559" bestFit="1" customWidth="1"/>
    <col min="4" max="5" width="15.21875" style="559" bestFit="1" customWidth="1"/>
    <col min="6" max="6" width="20.109375" style="559" bestFit="1" customWidth="1"/>
    <col min="7" max="7" width="37.77734375" style="559" bestFit="1" customWidth="1"/>
    <col min="8" max="8" width="14.5546875" style="559" bestFit="1" customWidth="1"/>
    <col min="9" max="10" width="15.21875" style="559" bestFit="1" customWidth="1"/>
    <col min="11" max="11" width="20.109375" style="559" bestFit="1" customWidth="1"/>
    <col min="12" max="12" width="37.77734375" style="559" bestFit="1" customWidth="1"/>
    <col min="13" max="13" width="13.21875" style="559" bestFit="1" customWidth="1"/>
    <col min="14" max="15" width="15.21875" style="559" bestFit="1" customWidth="1"/>
    <col min="16" max="16" width="20.109375" style="559" bestFit="1" customWidth="1"/>
    <col min="17" max="17" width="37.77734375" style="559" bestFit="1" customWidth="1"/>
    <col min="18" max="18" width="18.109375" style="559" bestFit="1" customWidth="1"/>
    <col min="19" max="19" width="48.109375" style="559" bestFit="1" customWidth="1"/>
    <col min="20" max="20" width="45.88671875" style="559" bestFit="1" customWidth="1"/>
    <col min="21" max="21" width="48.109375" style="559" bestFit="1" customWidth="1"/>
    <col min="22" max="22" width="44.44140625" style="559" bestFit="1" customWidth="1"/>
    <col min="23" max="16384" width="8.77734375" style="559"/>
  </cols>
  <sheetData>
    <row r="1" spans="1:22">
      <c r="A1" s="385" t="s">
        <v>108</v>
      </c>
      <c r="B1" s="302" t="str">
        <f>Info!C2</f>
        <v>სს თიბისი ბანკი</v>
      </c>
    </row>
    <row r="2" spans="1:22">
      <c r="A2" s="387" t="s">
        <v>109</v>
      </c>
      <c r="B2" s="389">
        <f>'1. key ratios'!B2</f>
        <v>45016</v>
      </c>
    </row>
    <row r="3" spans="1:22">
      <c r="A3" s="388" t="s">
        <v>689</v>
      </c>
      <c r="B3" s="497"/>
    </row>
    <row r="4" spans="1:22">
      <c r="A4" s="388"/>
      <c r="B4" s="497"/>
    </row>
    <row r="5" spans="1:22" ht="24" customHeight="1">
      <c r="A5" s="884" t="s">
        <v>716</v>
      </c>
      <c r="B5" s="884"/>
      <c r="C5" s="886" t="s">
        <v>908</v>
      </c>
      <c r="D5" s="886"/>
      <c r="E5" s="886"/>
      <c r="F5" s="886"/>
      <c r="G5" s="886"/>
      <c r="H5" s="886" t="s">
        <v>596</v>
      </c>
      <c r="I5" s="886"/>
      <c r="J5" s="886"/>
      <c r="K5" s="886"/>
      <c r="L5" s="886"/>
      <c r="M5" s="886" t="s">
        <v>907</v>
      </c>
      <c r="N5" s="886"/>
      <c r="O5" s="886"/>
      <c r="P5" s="886"/>
      <c r="Q5" s="886"/>
      <c r="R5" s="885" t="s">
        <v>715</v>
      </c>
      <c r="S5" s="885" t="s">
        <v>719</v>
      </c>
      <c r="T5" s="885" t="s">
        <v>718</v>
      </c>
      <c r="U5" s="885" t="s">
        <v>955</v>
      </c>
      <c r="V5" s="885" t="s">
        <v>956</v>
      </c>
    </row>
    <row r="6" spans="1:22" ht="36" customHeight="1">
      <c r="A6" s="884"/>
      <c r="B6" s="884"/>
      <c r="C6" s="569"/>
      <c r="D6" s="495" t="s">
        <v>892</v>
      </c>
      <c r="E6" s="495" t="s">
        <v>891</v>
      </c>
      <c r="F6" s="495" t="s">
        <v>890</v>
      </c>
      <c r="G6" s="495" t="s">
        <v>889</v>
      </c>
      <c r="H6" s="569"/>
      <c r="I6" s="495" t="s">
        <v>892</v>
      </c>
      <c r="J6" s="495" t="s">
        <v>891</v>
      </c>
      <c r="K6" s="495" t="s">
        <v>890</v>
      </c>
      <c r="L6" s="495" t="s">
        <v>889</v>
      </c>
      <c r="M6" s="569"/>
      <c r="N6" s="495" t="s">
        <v>892</v>
      </c>
      <c r="O6" s="495" t="s">
        <v>891</v>
      </c>
      <c r="P6" s="495" t="s">
        <v>890</v>
      </c>
      <c r="Q6" s="495" t="s">
        <v>889</v>
      </c>
      <c r="R6" s="885"/>
      <c r="S6" s="885"/>
      <c r="T6" s="885"/>
      <c r="U6" s="885"/>
      <c r="V6" s="885"/>
    </row>
    <row r="7" spans="1:22">
      <c r="A7" s="567">
        <v>1</v>
      </c>
      <c r="B7" s="568" t="s">
        <v>690</v>
      </c>
      <c r="C7" s="741">
        <v>78397628.312161952</v>
      </c>
      <c r="D7" s="741">
        <v>75225575.946941957</v>
      </c>
      <c r="E7" s="741">
        <v>2454742.17496</v>
      </c>
      <c r="F7" s="741">
        <v>717310.19026000006</v>
      </c>
      <c r="G7" s="741">
        <v>0</v>
      </c>
      <c r="H7" s="741">
        <v>79264727.347992018</v>
      </c>
      <c r="I7" s="741">
        <v>76031097.238776028</v>
      </c>
      <c r="J7" s="741">
        <v>2484642.2058279999</v>
      </c>
      <c r="K7" s="741">
        <v>748987.90338799998</v>
      </c>
      <c r="L7" s="741">
        <v>0</v>
      </c>
      <c r="M7" s="741">
        <v>1884167.4865000006</v>
      </c>
      <c r="N7" s="741">
        <v>1090375.0817000004</v>
      </c>
      <c r="O7" s="741">
        <v>334442.53710000002</v>
      </c>
      <c r="P7" s="741">
        <v>459349.8677</v>
      </c>
      <c r="Q7" s="741">
        <v>0</v>
      </c>
      <c r="R7" s="741">
        <v>3031</v>
      </c>
      <c r="S7" s="742">
        <v>0.13959728935680396</v>
      </c>
      <c r="T7" s="742">
        <v>0.1892473478343682</v>
      </c>
      <c r="U7" s="742">
        <v>0.13491844572485626</v>
      </c>
      <c r="V7" s="741">
        <v>36.972411171587211</v>
      </c>
    </row>
    <row r="8" spans="1:22">
      <c r="A8" s="567">
        <v>2</v>
      </c>
      <c r="B8" s="566" t="s">
        <v>691</v>
      </c>
      <c r="C8" s="741">
        <v>2560103951.363904</v>
      </c>
      <c r="D8" s="741">
        <v>2252810367.8692741</v>
      </c>
      <c r="E8" s="741">
        <v>237908878.76739597</v>
      </c>
      <c r="F8" s="741">
        <v>69384704.727233976</v>
      </c>
      <c r="G8" s="741">
        <v>0</v>
      </c>
      <c r="H8" s="741">
        <v>2574853526.5578823</v>
      </c>
      <c r="I8" s="741">
        <v>2264316445.5504308</v>
      </c>
      <c r="J8" s="741">
        <v>239424472.55286098</v>
      </c>
      <c r="K8" s="741">
        <v>71112608.454590976</v>
      </c>
      <c r="L8" s="741">
        <v>0</v>
      </c>
      <c r="M8" s="741">
        <v>150346331.92409995</v>
      </c>
      <c r="N8" s="741">
        <v>42679300.768699966</v>
      </c>
      <c r="O8" s="741">
        <v>55106778.859900013</v>
      </c>
      <c r="P8" s="741">
        <v>52560252.29549998</v>
      </c>
      <c r="Q8" s="741">
        <v>0</v>
      </c>
      <c r="R8" s="741">
        <v>369625</v>
      </c>
      <c r="S8" s="742">
        <v>0.11210786537047167</v>
      </c>
      <c r="T8" s="742">
        <v>0.13758906320719913</v>
      </c>
      <c r="U8" s="742">
        <v>0.14442492295415438</v>
      </c>
      <c r="V8" s="741">
        <v>49.469885779770003</v>
      </c>
    </row>
    <row r="9" spans="1:22">
      <c r="A9" s="567">
        <v>3</v>
      </c>
      <c r="B9" s="566" t="s">
        <v>692</v>
      </c>
      <c r="C9" s="741">
        <v>0</v>
      </c>
      <c r="D9" s="741">
        <v>0</v>
      </c>
      <c r="E9" s="741">
        <v>0</v>
      </c>
      <c r="F9" s="741">
        <v>0</v>
      </c>
      <c r="G9" s="741">
        <v>0</v>
      </c>
      <c r="H9" s="741">
        <v>0</v>
      </c>
      <c r="I9" s="741">
        <v>0</v>
      </c>
      <c r="J9" s="741">
        <v>0</v>
      </c>
      <c r="K9" s="741">
        <v>0</v>
      </c>
      <c r="L9" s="741">
        <v>0</v>
      </c>
      <c r="M9" s="741">
        <v>0</v>
      </c>
      <c r="N9" s="741">
        <v>0</v>
      </c>
      <c r="O9" s="741">
        <v>0</v>
      </c>
      <c r="P9" s="741">
        <v>0</v>
      </c>
      <c r="Q9" s="741">
        <v>0</v>
      </c>
      <c r="R9" s="741">
        <v>0</v>
      </c>
      <c r="S9" s="742">
        <v>0</v>
      </c>
      <c r="T9" s="742">
        <v>0</v>
      </c>
      <c r="U9" s="742">
        <v>0</v>
      </c>
      <c r="V9" s="741">
        <v>0</v>
      </c>
    </row>
    <row r="10" spans="1:22">
      <c r="A10" s="567">
        <v>4</v>
      </c>
      <c r="B10" s="566" t="s">
        <v>693</v>
      </c>
      <c r="C10" s="741">
        <v>87723779.100000039</v>
      </c>
      <c r="D10" s="741">
        <v>82166816.160000026</v>
      </c>
      <c r="E10" s="741">
        <v>3828152.7100000009</v>
      </c>
      <c r="F10" s="741">
        <v>1728810.2299999997</v>
      </c>
      <c r="G10" s="741">
        <v>0</v>
      </c>
      <c r="H10" s="741">
        <v>85742485.291386992</v>
      </c>
      <c r="I10" s="741">
        <v>80132896.570159987</v>
      </c>
      <c r="J10" s="741">
        <v>3822214.7396719996</v>
      </c>
      <c r="K10" s="741">
        <v>1787373.9815550002</v>
      </c>
      <c r="L10" s="741">
        <v>0</v>
      </c>
      <c r="M10" s="741">
        <v>5707923.2945999987</v>
      </c>
      <c r="N10" s="741">
        <v>2851651.4748999993</v>
      </c>
      <c r="O10" s="741">
        <v>1264416.5568000001</v>
      </c>
      <c r="P10" s="741">
        <v>1591855.2628999997</v>
      </c>
      <c r="Q10" s="741">
        <v>0</v>
      </c>
      <c r="R10" s="741">
        <v>103456</v>
      </c>
      <c r="S10" s="742">
        <v>7.654336321837045E-2</v>
      </c>
      <c r="T10" s="742">
        <v>0.23088728069799661</v>
      </c>
      <c r="U10" s="742">
        <v>7.6538067329010015E-2</v>
      </c>
      <c r="V10" s="741">
        <v>13.10565129537898</v>
      </c>
    </row>
    <row r="11" spans="1:22">
      <c r="A11" s="567">
        <v>5</v>
      </c>
      <c r="B11" s="566" t="s">
        <v>694</v>
      </c>
      <c r="C11" s="741">
        <v>37058878.854850002</v>
      </c>
      <c r="D11" s="741">
        <v>32267266.804410003</v>
      </c>
      <c r="E11" s="741">
        <v>3990695.500440002</v>
      </c>
      <c r="F11" s="741">
        <v>800916.54999999993</v>
      </c>
      <c r="G11" s="741">
        <v>0</v>
      </c>
      <c r="H11" s="741">
        <v>37728487.793541014</v>
      </c>
      <c r="I11" s="741">
        <v>32783124.488775007</v>
      </c>
      <c r="J11" s="741">
        <v>4076748.7464659996</v>
      </c>
      <c r="K11" s="741">
        <v>868614.55830000003</v>
      </c>
      <c r="L11" s="741">
        <v>0</v>
      </c>
      <c r="M11" s="741">
        <v>1989092.8071000006</v>
      </c>
      <c r="N11" s="741">
        <v>582618.47930000036</v>
      </c>
      <c r="O11" s="741">
        <v>787023.21310000005</v>
      </c>
      <c r="P11" s="741">
        <v>619451.11470000003</v>
      </c>
      <c r="Q11" s="741">
        <v>0</v>
      </c>
      <c r="R11" s="741">
        <v>26600</v>
      </c>
      <c r="S11" s="742">
        <v>0.1973234687455433</v>
      </c>
      <c r="T11" s="742">
        <v>0.22119395778294079</v>
      </c>
      <c r="U11" s="742">
        <v>0.19003847417549832</v>
      </c>
      <c r="V11" s="741">
        <v>235.58015991569286</v>
      </c>
    </row>
    <row r="12" spans="1:22">
      <c r="A12" s="567">
        <v>6</v>
      </c>
      <c r="B12" s="566" t="s">
        <v>695</v>
      </c>
      <c r="C12" s="741">
        <v>130623965.91000001</v>
      </c>
      <c r="D12" s="741">
        <v>100553462.74000001</v>
      </c>
      <c r="E12" s="741">
        <v>24099779.829999998</v>
      </c>
      <c r="F12" s="741">
        <v>5970723.3400000008</v>
      </c>
      <c r="G12" s="741">
        <v>0</v>
      </c>
      <c r="H12" s="741">
        <v>133895509.19930002</v>
      </c>
      <c r="I12" s="741">
        <v>102504446.89350002</v>
      </c>
      <c r="J12" s="741">
        <v>24684511.491500013</v>
      </c>
      <c r="K12" s="741">
        <v>6706550.8142999997</v>
      </c>
      <c r="L12" s="741">
        <v>0</v>
      </c>
      <c r="M12" s="741">
        <v>17571570.507299997</v>
      </c>
      <c r="N12" s="741">
        <v>4820229.6024999991</v>
      </c>
      <c r="O12" s="741">
        <v>6950008.9907999989</v>
      </c>
      <c r="P12" s="741">
        <v>5801331.9139999999</v>
      </c>
      <c r="Q12" s="741">
        <v>0</v>
      </c>
      <c r="R12" s="741">
        <v>109460</v>
      </c>
      <c r="S12" s="742">
        <v>0.33875141245454055</v>
      </c>
      <c r="T12" s="742">
        <v>0.33875141245454032</v>
      </c>
      <c r="U12" s="742">
        <v>0.34146412274705951</v>
      </c>
      <c r="V12" s="741">
        <v>390.22492267418858</v>
      </c>
    </row>
    <row r="13" spans="1:22">
      <c r="A13" s="567">
        <v>7</v>
      </c>
      <c r="B13" s="566" t="s">
        <v>696</v>
      </c>
      <c r="C13" s="741">
        <v>4504487660.3401146</v>
      </c>
      <c r="D13" s="741">
        <v>3996237570.2102046</v>
      </c>
      <c r="E13" s="741">
        <v>449412279.06170017</v>
      </c>
      <c r="F13" s="741">
        <v>58754682.177350014</v>
      </c>
      <c r="G13" s="741">
        <v>83128.89086</v>
      </c>
      <c r="H13" s="741">
        <v>4610043333.8154268</v>
      </c>
      <c r="I13" s="741">
        <v>4087651199.0803285</v>
      </c>
      <c r="J13" s="741">
        <v>461514026.80534285</v>
      </c>
      <c r="K13" s="741">
        <v>60863928.824567035</v>
      </c>
      <c r="L13" s="741">
        <v>14179.105188</v>
      </c>
      <c r="M13" s="741">
        <v>34023989.362399995</v>
      </c>
      <c r="N13" s="741">
        <v>2901151.6041000006</v>
      </c>
      <c r="O13" s="741">
        <v>10871268.259899996</v>
      </c>
      <c r="P13" s="741">
        <v>20331921.426999994</v>
      </c>
      <c r="Q13" s="741">
        <v>-80351.928599999999</v>
      </c>
      <c r="R13" s="741">
        <v>46932</v>
      </c>
      <c r="S13" s="742">
        <v>9.8796744706064754E-2</v>
      </c>
      <c r="T13" s="742">
        <v>0.12192990571698933</v>
      </c>
      <c r="U13" s="742">
        <v>9.2151031972862438E-2</v>
      </c>
      <c r="V13" s="741">
        <v>131.56480291254491</v>
      </c>
    </row>
    <row r="14" spans="1:22">
      <c r="A14" s="561">
        <v>7.1</v>
      </c>
      <c r="B14" s="560" t="s">
        <v>697</v>
      </c>
      <c r="C14" s="741">
        <v>3483788936.983727</v>
      </c>
      <c r="D14" s="741">
        <v>3066397481.8502007</v>
      </c>
      <c r="E14" s="741">
        <v>366466070.86693418</v>
      </c>
      <c r="F14" s="741">
        <v>50859381.353648014</v>
      </c>
      <c r="G14" s="741">
        <v>66002.912943999996</v>
      </c>
      <c r="H14" s="741">
        <v>3567268712.931108</v>
      </c>
      <c r="I14" s="741">
        <v>3137880769.6545029</v>
      </c>
      <c r="J14" s="741">
        <v>376425542.53161681</v>
      </c>
      <c r="K14" s="741">
        <v>52948875.023155034</v>
      </c>
      <c r="L14" s="741">
        <v>13525.721833</v>
      </c>
      <c r="M14" s="741">
        <v>29424189.11669999</v>
      </c>
      <c r="N14" s="741">
        <v>2372806.5835000006</v>
      </c>
      <c r="O14" s="741">
        <v>9035882.7696999945</v>
      </c>
      <c r="P14" s="741">
        <v>18079642.272499993</v>
      </c>
      <c r="Q14" s="741">
        <v>-64142.508999999998</v>
      </c>
      <c r="R14" s="741">
        <v>33473</v>
      </c>
      <c r="S14" s="742">
        <v>0.10012503487439654</v>
      </c>
      <c r="T14" s="742">
        <v>0.12375695621749298</v>
      </c>
      <c r="U14" s="742">
        <v>9.1236657776728375E-2</v>
      </c>
      <c r="V14" s="741">
        <v>131.97902709145683</v>
      </c>
    </row>
    <row r="15" spans="1:22" ht="24">
      <c r="A15" s="561">
        <v>7.2</v>
      </c>
      <c r="B15" s="560" t="s">
        <v>698</v>
      </c>
      <c r="C15" s="741">
        <v>621020569.85674179</v>
      </c>
      <c r="D15" s="741">
        <v>571515551.90800178</v>
      </c>
      <c r="E15" s="741">
        <v>44060915.800199993</v>
      </c>
      <c r="F15" s="741">
        <v>5444102.1485400004</v>
      </c>
      <c r="G15" s="741">
        <v>0</v>
      </c>
      <c r="H15" s="741">
        <v>633717733.12962878</v>
      </c>
      <c r="I15" s="741">
        <v>583177593.32572281</v>
      </c>
      <c r="J15" s="741">
        <v>45111182.788850993</v>
      </c>
      <c r="K15" s="741">
        <v>5428957.0150549999</v>
      </c>
      <c r="L15" s="741">
        <v>0</v>
      </c>
      <c r="M15" s="741">
        <v>2689523.2667000005</v>
      </c>
      <c r="N15" s="741">
        <v>336579.41720000003</v>
      </c>
      <c r="O15" s="741">
        <v>1113804.7076000003</v>
      </c>
      <c r="P15" s="741">
        <v>1239139.1418999999</v>
      </c>
      <c r="Q15" s="741">
        <v>0</v>
      </c>
      <c r="R15" s="741">
        <v>5180</v>
      </c>
      <c r="S15" s="742">
        <v>8.8347071607197E-2</v>
      </c>
      <c r="T15" s="742">
        <v>0.10848594236273228</v>
      </c>
      <c r="U15" s="742">
        <v>9.3880559140222891E-2</v>
      </c>
      <c r="V15" s="741">
        <v>129.69995962432654</v>
      </c>
    </row>
    <row r="16" spans="1:22">
      <c r="A16" s="561">
        <v>7.3</v>
      </c>
      <c r="B16" s="560" t="s">
        <v>699</v>
      </c>
      <c r="C16" s="741">
        <v>399678153.49964613</v>
      </c>
      <c r="D16" s="741">
        <v>358324536.45200211</v>
      </c>
      <c r="E16" s="741">
        <v>38885292.394566</v>
      </c>
      <c r="F16" s="741">
        <v>2451198.6751620006</v>
      </c>
      <c r="G16" s="741">
        <v>17125.977916</v>
      </c>
      <c r="H16" s="741">
        <v>409056887.75468999</v>
      </c>
      <c r="I16" s="741">
        <v>366592836.10010296</v>
      </c>
      <c r="J16" s="741">
        <v>39977301.484875001</v>
      </c>
      <c r="K16" s="741">
        <v>2486096.7863570005</v>
      </c>
      <c r="L16" s="741">
        <v>653.38335500000005</v>
      </c>
      <c r="M16" s="741">
        <v>1910276.9789999996</v>
      </c>
      <c r="N16" s="741">
        <v>191765.60339999996</v>
      </c>
      <c r="O16" s="741">
        <v>721580.7825999998</v>
      </c>
      <c r="P16" s="741">
        <v>1013140.0125999998</v>
      </c>
      <c r="Q16" s="741">
        <v>-16209.419599999999</v>
      </c>
      <c r="R16" s="741">
        <v>8279</v>
      </c>
      <c r="S16" s="742">
        <v>0.10808459196833384</v>
      </c>
      <c r="T16" s="742">
        <v>0.1328580501551539</v>
      </c>
      <c r="U16" s="742">
        <v>9.7433819493799076E-2</v>
      </c>
      <c r="V16" s="741">
        <v>130.87512132358927</v>
      </c>
    </row>
    <row r="17" spans="1:22">
      <c r="A17" s="567">
        <v>8</v>
      </c>
      <c r="B17" s="566" t="s">
        <v>700</v>
      </c>
      <c r="C17" s="741">
        <v>82877670.735375971</v>
      </c>
      <c r="D17" s="741">
        <v>81105236.881347984</v>
      </c>
      <c r="E17" s="741">
        <v>612375.49318800005</v>
      </c>
      <c r="F17" s="741">
        <v>1160058.36084</v>
      </c>
      <c r="G17" s="741">
        <v>0</v>
      </c>
      <c r="H17" s="741">
        <v>83691784.75900197</v>
      </c>
      <c r="I17" s="741">
        <v>81833638.106769964</v>
      </c>
      <c r="J17" s="741">
        <v>620166.37806499994</v>
      </c>
      <c r="K17" s="741">
        <v>1237980.2741669994</v>
      </c>
      <c r="L17" s="741">
        <v>0</v>
      </c>
      <c r="M17" s="741">
        <v>556304.93709999975</v>
      </c>
      <c r="N17" s="741">
        <v>64066.125099999997</v>
      </c>
      <c r="O17" s="741">
        <v>38579.102700000003</v>
      </c>
      <c r="P17" s="741">
        <v>453659.70929999975</v>
      </c>
      <c r="Q17" s="741">
        <v>0</v>
      </c>
      <c r="R17" s="741">
        <v>61381</v>
      </c>
      <c r="S17" s="742">
        <v>0.15011741775635512</v>
      </c>
      <c r="T17" s="742">
        <v>0.16176413332963407</v>
      </c>
      <c r="U17" s="742">
        <v>0.16969772064846045</v>
      </c>
      <c r="V17" s="741">
        <v>1.3363785734502365</v>
      </c>
    </row>
    <row r="18" spans="1:22">
      <c r="A18" s="565">
        <v>9</v>
      </c>
      <c r="B18" s="564" t="s">
        <v>701</v>
      </c>
      <c r="C18" s="741">
        <v>0</v>
      </c>
      <c r="D18" s="741">
        <v>0</v>
      </c>
      <c r="E18" s="741">
        <v>0</v>
      </c>
      <c r="F18" s="741">
        <v>0</v>
      </c>
      <c r="G18" s="741">
        <v>0</v>
      </c>
      <c r="H18" s="741">
        <v>0</v>
      </c>
      <c r="I18" s="741">
        <v>0</v>
      </c>
      <c r="J18" s="741">
        <v>0</v>
      </c>
      <c r="K18" s="741">
        <v>0</v>
      </c>
      <c r="L18" s="741">
        <v>0</v>
      </c>
      <c r="M18" s="741">
        <v>0</v>
      </c>
      <c r="N18" s="741">
        <v>0</v>
      </c>
      <c r="O18" s="741">
        <v>0</v>
      </c>
      <c r="P18" s="741">
        <v>0</v>
      </c>
      <c r="Q18" s="741">
        <v>0</v>
      </c>
      <c r="R18" s="741">
        <v>0</v>
      </c>
      <c r="S18" s="742">
        <v>0</v>
      </c>
      <c r="T18" s="742">
        <v>0</v>
      </c>
      <c r="U18" s="742">
        <v>0</v>
      </c>
      <c r="V18" s="741">
        <v>0</v>
      </c>
    </row>
    <row r="19" spans="1:22">
      <c r="A19" s="563">
        <v>10</v>
      </c>
      <c r="B19" s="562" t="s">
        <v>717</v>
      </c>
      <c r="C19" s="741">
        <v>7481273534.6164064</v>
      </c>
      <c r="D19" s="741">
        <v>6620366296.6121788</v>
      </c>
      <c r="E19" s="741">
        <v>722306903.53768408</v>
      </c>
      <c r="F19" s="741">
        <v>138517205.57568398</v>
      </c>
      <c r="G19" s="741">
        <v>83128.89086</v>
      </c>
      <c r="H19" s="741">
        <v>7605219854.7645311</v>
      </c>
      <c r="I19" s="741">
        <v>6725252847.9287395</v>
      </c>
      <c r="J19" s="741">
        <v>736626782.91973484</v>
      </c>
      <c r="K19" s="741">
        <v>143326044.81086802</v>
      </c>
      <c r="L19" s="741">
        <v>14179.105188</v>
      </c>
      <c r="M19" s="741">
        <v>212079380.3190999</v>
      </c>
      <c r="N19" s="741">
        <v>54989393.136299968</v>
      </c>
      <c r="O19" s="741">
        <v>75352517.520300001</v>
      </c>
      <c r="P19" s="741">
        <v>81817821.591099963</v>
      </c>
      <c r="Q19" s="741">
        <v>-80351.928599999999</v>
      </c>
      <c r="R19" s="741">
        <v>720485</v>
      </c>
      <c r="S19" s="742">
        <v>0.10993740063812726</v>
      </c>
      <c r="T19" s="742">
        <v>0.13909589343907791</v>
      </c>
      <c r="U19" s="742">
        <v>0.11600132725177818</v>
      </c>
      <c r="V19" s="741">
        <v>104.6714032067044</v>
      </c>
    </row>
    <row r="20" spans="1:22" ht="24">
      <c r="A20" s="561">
        <v>10.1</v>
      </c>
      <c r="B20" s="560" t="s">
        <v>720</v>
      </c>
      <c r="C20" s="741"/>
      <c r="D20" s="741"/>
      <c r="E20" s="741"/>
      <c r="F20" s="741"/>
      <c r="G20" s="741"/>
      <c r="H20" s="741"/>
      <c r="I20" s="741"/>
      <c r="J20" s="741"/>
      <c r="K20" s="741"/>
      <c r="L20" s="741"/>
      <c r="M20" s="741"/>
      <c r="N20" s="741"/>
      <c r="O20" s="741"/>
      <c r="P20" s="741"/>
      <c r="Q20" s="741"/>
      <c r="R20" s="741"/>
      <c r="S20" s="758"/>
      <c r="T20" s="758"/>
      <c r="U20" s="758"/>
      <c r="V20" s="758"/>
    </row>
    <row r="36" spans="3:21">
      <c r="C36" s="759"/>
      <c r="D36" s="759"/>
      <c r="E36" s="759"/>
      <c r="F36" s="759"/>
      <c r="G36" s="759"/>
      <c r="H36" s="759"/>
      <c r="I36" s="759"/>
      <c r="J36" s="759"/>
      <c r="K36" s="759"/>
      <c r="L36" s="759"/>
      <c r="M36" s="759"/>
      <c r="N36" s="759"/>
      <c r="O36" s="759"/>
      <c r="P36" s="759"/>
      <c r="Q36" s="759"/>
      <c r="R36" s="759"/>
      <c r="S36" s="759"/>
      <c r="T36" s="759"/>
      <c r="U36" s="759"/>
    </row>
    <row r="37" spans="3:21">
      <c r="C37" s="759"/>
      <c r="D37" s="759"/>
      <c r="E37" s="759"/>
      <c r="F37" s="759"/>
      <c r="G37" s="759"/>
      <c r="H37" s="759"/>
      <c r="I37" s="759"/>
      <c r="J37" s="759"/>
      <c r="K37" s="759"/>
      <c r="L37" s="759"/>
      <c r="M37" s="759"/>
      <c r="N37" s="759"/>
      <c r="O37" s="759"/>
      <c r="P37" s="759"/>
      <c r="Q37" s="759"/>
      <c r="R37" s="759"/>
      <c r="S37" s="759"/>
      <c r="T37" s="759"/>
      <c r="U37" s="759"/>
    </row>
    <row r="38" spans="3:21">
      <c r="C38" s="759"/>
      <c r="D38" s="759"/>
      <c r="E38" s="759"/>
      <c r="F38" s="759"/>
      <c r="G38" s="759"/>
      <c r="H38" s="759"/>
      <c r="I38" s="759"/>
      <c r="J38" s="759"/>
      <c r="K38" s="759"/>
      <c r="L38" s="759"/>
      <c r="M38" s="759"/>
      <c r="N38" s="759"/>
      <c r="O38" s="759"/>
      <c r="P38" s="759"/>
      <c r="Q38" s="759"/>
      <c r="R38" s="759"/>
      <c r="S38" s="759"/>
      <c r="T38" s="759"/>
      <c r="U38" s="759"/>
    </row>
    <row r="39" spans="3:21">
      <c r="C39" s="759"/>
      <c r="D39" s="759"/>
      <c r="E39" s="759"/>
      <c r="F39" s="759"/>
      <c r="G39" s="759"/>
      <c r="H39" s="759"/>
      <c r="I39" s="759"/>
      <c r="J39" s="759"/>
      <c r="K39" s="759"/>
      <c r="L39" s="759"/>
      <c r="M39" s="759"/>
      <c r="N39" s="759"/>
      <c r="O39" s="759"/>
      <c r="P39" s="759"/>
      <c r="Q39" s="759"/>
      <c r="R39" s="759"/>
      <c r="S39" s="759"/>
      <c r="T39" s="759"/>
      <c r="U39" s="759"/>
    </row>
    <row r="40" spans="3:21">
      <c r="C40" s="759"/>
      <c r="D40" s="759"/>
      <c r="E40" s="759"/>
      <c r="F40" s="759"/>
      <c r="G40" s="759"/>
      <c r="H40" s="759"/>
      <c r="I40" s="759"/>
      <c r="J40" s="759"/>
      <c r="K40" s="759"/>
      <c r="L40" s="759"/>
      <c r="M40" s="759"/>
      <c r="N40" s="759"/>
      <c r="O40" s="759"/>
      <c r="P40" s="759"/>
      <c r="Q40" s="759"/>
      <c r="R40" s="759"/>
      <c r="S40" s="759"/>
      <c r="T40" s="759"/>
      <c r="U40" s="759"/>
    </row>
    <row r="41" spans="3:21">
      <c r="C41" s="759"/>
      <c r="D41" s="759"/>
      <c r="E41" s="759"/>
      <c r="F41" s="759"/>
      <c r="G41" s="759"/>
      <c r="H41" s="759"/>
      <c r="I41" s="759"/>
      <c r="J41" s="759"/>
      <c r="K41" s="759"/>
      <c r="L41" s="759"/>
      <c r="M41" s="759"/>
      <c r="N41" s="759"/>
      <c r="O41" s="759"/>
      <c r="P41" s="759"/>
      <c r="Q41" s="759"/>
      <c r="R41" s="759"/>
      <c r="S41" s="759"/>
      <c r="T41" s="759"/>
      <c r="U41" s="759"/>
    </row>
    <row r="42" spans="3:21">
      <c r="C42" s="759"/>
      <c r="D42" s="759"/>
      <c r="E42" s="759"/>
      <c r="F42" s="759"/>
      <c r="G42" s="759"/>
      <c r="H42" s="759"/>
      <c r="I42" s="759"/>
      <c r="J42" s="759"/>
      <c r="K42" s="759"/>
      <c r="L42" s="759"/>
      <c r="M42" s="759"/>
      <c r="N42" s="759"/>
      <c r="O42" s="759"/>
      <c r="P42" s="759"/>
      <c r="Q42" s="759"/>
      <c r="R42" s="759"/>
      <c r="S42" s="759"/>
      <c r="T42" s="759"/>
      <c r="U42" s="759"/>
    </row>
    <row r="43" spans="3:21">
      <c r="C43" s="759"/>
      <c r="D43" s="759"/>
      <c r="E43" s="759"/>
      <c r="F43" s="759"/>
      <c r="G43" s="759"/>
      <c r="H43" s="759"/>
      <c r="I43" s="759"/>
      <c r="J43" s="759"/>
      <c r="K43" s="759"/>
      <c r="L43" s="759"/>
      <c r="M43" s="759"/>
      <c r="N43" s="759"/>
      <c r="O43" s="759"/>
      <c r="P43" s="759"/>
      <c r="Q43" s="759"/>
      <c r="R43" s="759"/>
      <c r="S43" s="759"/>
      <c r="T43" s="759"/>
      <c r="U43" s="759"/>
    </row>
    <row r="44" spans="3:21">
      <c r="C44" s="759"/>
      <c r="D44" s="759"/>
      <c r="E44" s="759"/>
      <c r="F44" s="759"/>
      <c r="G44" s="759"/>
      <c r="H44" s="759"/>
      <c r="I44" s="759"/>
      <c r="J44" s="759"/>
      <c r="K44" s="759"/>
      <c r="L44" s="759"/>
      <c r="M44" s="759"/>
      <c r="N44" s="759"/>
      <c r="O44" s="759"/>
      <c r="P44" s="759"/>
      <c r="Q44" s="759"/>
      <c r="R44" s="759"/>
      <c r="S44" s="759"/>
      <c r="T44" s="759"/>
      <c r="U44" s="759"/>
    </row>
    <row r="45" spans="3:21">
      <c r="C45" s="759"/>
      <c r="D45" s="759"/>
      <c r="E45" s="759"/>
      <c r="F45" s="759"/>
      <c r="G45" s="759"/>
      <c r="H45" s="759"/>
      <c r="I45" s="759"/>
      <c r="J45" s="759"/>
      <c r="K45" s="759"/>
      <c r="L45" s="759"/>
      <c r="M45" s="759"/>
      <c r="N45" s="759"/>
      <c r="O45" s="759"/>
      <c r="P45" s="759"/>
      <c r="Q45" s="759"/>
      <c r="R45" s="759"/>
      <c r="S45" s="759"/>
      <c r="T45" s="759"/>
      <c r="U45" s="759"/>
    </row>
    <row r="46" spans="3:21">
      <c r="C46" s="759"/>
      <c r="D46" s="759"/>
      <c r="E46" s="759"/>
      <c r="F46" s="759"/>
      <c r="G46" s="759"/>
      <c r="H46" s="759"/>
      <c r="I46" s="759"/>
      <c r="J46" s="759"/>
      <c r="K46" s="759"/>
      <c r="L46" s="759"/>
      <c r="M46" s="759"/>
      <c r="N46" s="759"/>
      <c r="O46" s="759"/>
      <c r="P46" s="759"/>
      <c r="Q46" s="759"/>
      <c r="R46" s="759"/>
      <c r="S46" s="759"/>
      <c r="T46" s="759"/>
      <c r="U46" s="759"/>
    </row>
    <row r="47" spans="3:21">
      <c r="C47" s="759"/>
      <c r="D47" s="759"/>
      <c r="E47" s="759"/>
      <c r="F47" s="759"/>
      <c r="G47" s="759"/>
      <c r="H47" s="759"/>
      <c r="I47" s="759"/>
      <c r="J47" s="759"/>
      <c r="K47" s="759"/>
      <c r="L47" s="759"/>
      <c r="M47" s="759"/>
      <c r="N47" s="759"/>
      <c r="O47" s="759"/>
      <c r="P47" s="759"/>
      <c r="Q47" s="759"/>
      <c r="R47" s="759"/>
      <c r="S47" s="759"/>
      <c r="T47" s="759"/>
      <c r="U47" s="759"/>
    </row>
    <row r="48" spans="3:21">
      <c r="C48" s="759"/>
      <c r="D48" s="759"/>
      <c r="E48" s="759"/>
      <c r="F48" s="759"/>
      <c r="G48" s="759"/>
      <c r="H48" s="759"/>
      <c r="I48" s="759"/>
      <c r="J48" s="759"/>
      <c r="K48" s="759"/>
      <c r="L48" s="759"/>
      <c r="M48" s="759"/>
      <c r="N48" s="759"/>
      <c r="O48" s="759"/>
      <c r="P48" s="759"/>
      <c r="Q48" s="759"/>
      <c r="R48" s="759"/>
      <c r="S48" s="759"/>
      <c r="T48" s="759"/>
      <c r="U48" s="759"/>
    </row>
    <row r="49" spans="3:21">
      <c r="C49" s="759"/>
      <c r="D49" s="759"/>
      <c r="E49" s="759"/>
      <c r="F49" s="759"/>
      <c r="G49" s="759"/>
      <c r="H49" s="759"/>
      <c r="I49" s="759"/>
      <c r="J49" s="759"/>
      <c r="K49" s="759"/>
      <c r="L49" s="759"/>
      <c r="M49" s="759"/>
      <c r="N49" s="759"/>
      <c r="O49" s="759"/>
      <c r="P49" s="759"/>
      <c r="Q49" s="759"/>
      <c r="R49" s="759"/>
      <c r="S49" s="759"/>
      <c r="T49" s="759"/>
      <c r="U49" s="759"/>
    </row>
    <row r="50" spans="3:21">
      <c r="C50" s="759"/>
      <c r="D50" s="759"/>
      <c r="E50" s="759"/>
      <c r="F50" s="759"/>
      <c r="G50" s="759"/>
      <c r="H50" s="759"/>
      <c r="I50" s="759"/>
      <c r="J50" s="759"/>
      <c r="K50" s="759"/>
      <c r="L50" s="759"/>
      <c r="M50" s="759"/>
      <c r="N50" s="759"/>
      <c r="O50" s="759"/>
      <c r="P50" s="759"/>
      <c r="Q50" s="759"/>
      <c r="R50" s="759"/>
      <c r="S50" s="759"/>
      <c r="T50" s="759"/>
      <c r="U50" s="759"/>
    </row>
    <row r="51" spans="3:21">
      <c r="C51" s="759"/>
      <c r="D51" s="759"/>
      <c r="E51" s="759"/>
      <c r="F51" s="759"/>
      <c r="G51" s="759"/>
      <c r="H51" s="759"/>
      <c r="I51" s="759"/>
      <c r="J51" s="759"/>
      <c r="K51" s="759"/>
      <c r="L51" s="759"/>
      <c r="M51" s="759"/>
      <c r="N51" s="759"/>
      <c r="O51" s="759"/>
      <c r="P51" s="759"/>
      <c r="Q51" s="759"/>
      <c r="R51" s="759"/>
      <c r="S51" s="759"/>
      <c r="T51" s="759"/>
      <c r="U51" s="759"/>
    </row>
    <row r="52" spans="3:21">
      <c r="C52" s="759"/>
      <c r="D52" s="759"/>
      <c r="E52" s="759"/>
      <c r="F52" s="759"/>
      <c r="G52" s="759"/>
      <c r="H52" s="759"/>
      <c r="I52" s="759"/>
      <c r="J52" s="759"/>
      <c r="K52" s="759"/>
      <c r="L52" s="759"/>
      <c r="M52" s="759"/>
      <c r="N52" s="759"/>
      <c r="O52" s="759"/>
      <c r="P52" s="759"/>
      <c r="Q52" s="759"/>
      <c r="R52" s="759"/>
      <c r="S52" s="759"/>
      <c r="T52" s="759"/>
      <c r="U52" s="759"/>
    </row>
    <row r="53" spans="3:21">
      <c r="C53" s="759"/>
      <c r="D53" s="759"/>
      <c r="E53" s="759"/>
      <c r="F53" s="759"/>
      <c r="G53" s="759"/>
      <c r="H53" s="759"/>
      <c r="I53" s="759"/>
      <c r="J53" s="759"/>
      <c r="K53" s="759"/>
      <c r="L53" s="759"/>
      <c r="M53" s="759"/>
      <c r="N53" s="759"/>
      <c r="O53" s="759"/>
      <c r="P53" s="759"/>
      <c r="Q53" s="759"/>
      <c r="R53" s="759"/>
      <c r="S53" s="759"/>
      <c r="T53" s="759"/>
      <c r="U53" s="759"/>
    </row>
    <row r="54" spans="3:21">
      <c r="C54" s="759"/>
      <c r="D54" s="759"/>
      <c r="E54" s="759"/>
      <c r="F54" s="759"/>
      <c r="G54" s="759"/>
      <c r="H54" s="759"/>
      <c r="I54" s="759"/>
      <c r="J54" s="759"/>
      <c r="K54" s="759"/>
      <c r="L54" s="759"/>
      <c r="M54" s="759"/>
      <c r="N54" s="759"/>
      <c r="O54" s="759"/>
      <c r="P54" s="759"/>
      <c r="Q54" s="759"/>
      <c r="R54" s="759"/>
      <c r="S54" s="759"/>
      <c r="T54" s="759"/>
      <c r="U54" s="759"/>
    </row>
    <row r="55" spans="3:21">
      <c r="C55" s="759"/>
      <c r="D55" s="759"/>
      <c r="E55" s="759"/>
      <c r="F55" s="759"/>
      <c r="G55" s="759"/>
      <c r="H55" s="759"/>
      <c r="I55" s="759"/>
      <c r="J55" s="759"/>
      <c r="K55" s="759"/>
      <c r="L55" s="759"/>
      <c r="M55" s="759"/>
      <c r="N55" s="759"/>
      <c r="O55" s="759"/>
      <c r="P55" s="759"/>
      <c r="Q55" s="759"/>
      <c r="R55" s="759"/>
      <c r="S55" s="759"/>
      <c r="T55" s="759"/>
      <c r="U55" s="759"/>
    </row>
    <row r="56" spans="3:21">
      <c r="C56" s="759"/>
      <c r="D56" s="759"/>
      <c r="E56" s="759"/>
      <c r="F56" s="759"/>
      <c r="G56" s="759"/>
      <c r="H56" s="759"/>
      <c r="I56" s="759"/>
      <c r="J56" s="759"/>
      <c r="K56" s="759"/>
      <c r="L56" s="759"/>
      <c r="M56" s="759"/>
      <c r="N56" s="759"/>
      <c r="O56" s="759"/>
      <c r="P56" s="759"/>
      <c r="Q56" s="759"/>
      <c r="R56" s="759"/>
      <c r="S56" s="759"/>
      <c r="T56" s="759"/>
      <c r="U56" s="759"/>
    </row>
    <row r="57" spans="3:21">
      <c r="C57" s="759"/>
      <c r="D57" s="759"/>
      <c r="E57" s="759"/>
      <c r="F57" s="759"/>
      <c r="G57" s="759"/>
      <c r="H57" s="759"/>
      <c r="I57" s="759"/>
      <c r="J57" s="759"/>
      <c r="K57" s="759"/>
      <c r="L57" s="759"/>
      <c r="M57" s="759"/>
      <c r="N57" s="759"/>
      <c r="O57" s="759"/>
      <c r="P57" s="759"/>
      <c r="Q57" s="759"/>
      <c r="R57" s="759"/>
      <c r="S57" s="759"/>
      <c r="T57" s="759"/>
      <c r="U57" s="759"/>
    </row>
    <row r="58" spans="3:21">
      <c r="C58" s="759"/>
      <c r="D58" s="759"/>
      <c r="E58" s="759"/>
      <c r="F58" s="759"/>
      <c r="G58" s="759"/>
      <c r="H58" s="759"/>
      <c r="I58" s="759"/>
      <c r="J58" s="759"/>
      <c r="K58" s="759"/>
      <c r="L58" s="759"/>
      <c r="M58" s="759"/>
      <c r="N58" s="759"/>
      <c r="O58" s="759"/>
      <c r="P58" s="759"/>
      <c r="Q58" s="759"/>
      <c r="R58" s="759"/>
      <c r="S58" s="759"/>
      <c r="T58" s="759"/>
      <c r="U58" s="759"/>
    </row>
    <row r="59" spans="3:21">
      <c r="C59" s="759"/>
      <c r="D59" s="759"/>
      <c r="E59" s="759"/>
      <c r="F59" s="759"/>
      <c r="G59" s="759"/>
      <c r="H59" s="759"/>
      <c r="I59" s="759"/>
      <c r="J59" s="759"/>
      <c r="K59" s="759"/>
      <c r="L59" s="759"/>
      <c r="M59" s="759"/>
      <c r="N59" s="759"/>
      <c r="O59" s="759"/>
      <c r="P59" s="759"/>
      <c r="Q59" s="759"/>
      <c r="R59" s="759"/>
      <c r="S59" s="759"/>
      <c r="T59" s="759"/>
      <c r="U59" s="759"/>
    </row>
    <row r="60" spans="3:21">
      <c r="C60" s="759"/>
      <c r="D60" s="759"/>
      <c r="E60" s="759"/>
      <c r="F60" s="759"/>
      <c r="G60" s="759"/>
      <c r="H60" s="759"/>
      <c r="I60" s="759"/>
      <c r="J60" s="759"/>
      <c r="K60" s="759"/>
      <c r="L60" s="759"/>
      <c r="M60" s="759"/>
      <c r="N60" s="759"/>
      <c r="O60" s="759"/>
      <c r="P60" s="759"/>
      <c r="Q60" s="759"/>
      <c r="R60" s="759"/>
      <c r="S60" s="759"/>
      <c r="T60" s="759"/>
      <c r="U60" s="759"/>
    </row>
    <row r="61" spans="3:21">
      <c r="C61" s="759"/>
      <c r="D61" s="759"/>
      <c r="E61" s="759"/>
      <c r="F61" s="759"/>
      <c r="G61" s="759"/>
      <c r="H61" s="759"/>
      <c r="I61" s="759"/>
      <c r="J61" s="759"/>
      <c r="K61" s="759"/>
      <c r="L61" s="759"/>
      <c r="M61" s="759"/>
      <c r="N61" s="759"/>
      <c r="O61" s="759"/>
      <c r="P61" s="759"/>
      <c r="Q61" s="759"/>
      <c r="R61" s="759"/>
      <c r="S61" s="759"/>
      <c r="T61" s="759"/>
      <c r="U61" s="759"/>
    </row>
    <row r="62" spans="3:21">
      <c r="C62" s="759"/>
      <c r="D62" s="759"/>
      <c r="E62" s="759"/>
      <c r="F62" s="759"/>
      <c r="G62" s="759"/>
      <c r="H62" s="759"/>
      <c r="I62" s="759"/>
      <c r="J62" s="759"/>
      <c r="K62" s="759"/>
      <c r="L62" s="759"/>
      <c r="M62" s="759"/>
      <c r="N62" s="759"/>
      <c r="O62" s="759"/>
      <c r="P62" s="759"/>
      <c r="Q62" s="759"/>
      <c r="R62" s="759"/>
      <c r="S62" s="759"/>
      <c r="T62" s="759"/>
      <c r="U62" s="759"/>
    </row>
    <row r="63" spans="3:21">
      <c r="C63" s="759"/>
      <c r="D63" s="759"/>
      <c r="E63" s="759"/>
      <c r="F63" s="759"/>
      <c r="G63" s="759"/>
      <c r="H63" s="759"/>
      <c r="I63" s="759"/>
      <c r="J63" s="759"/>
      <c r="K63" s="759"/>
      <c r="L63" s="759"/>
      <c r="M63" s="759"/>
      <c r="N63" s="759"/>
      <c r="O63" s="759"/>
      <c r="P63" s="759"/>
      <c r="Q63" s="759"/>
      <c r="R63" s="759"/>
      <c r="S63" s="759"/>
      <c r="T63" s="759"/>
      <c r="U63" s="759"/>
    </row>
    <row r="64" spans="3:21">
      <c r="C64" s="759"/>
      <c r="D64" s="759"/>
      <c r="E64" s="759"/>
      <c r="F64" s="759"/>
      <c r="G64" s="759"/>
      <c r="H64" s="759"/>
      <c r="I64" s="759"/>
      <c r="J64" s="759"/>
      <c r="K64" s="759"/>
      <c r="L64" s="759"/>
      <c r="M64" s="759"/>
      <c r="N64" s="759"/>
      <c r="O64" s="759"/>
      <c r="P64" s="759"/>
      <c r="Q64" s="759"/>
      <c r="R64" s="759"/>
      <c r="S64" s="759"/>
      <c r="T64" s="759"/>
      <c r="U64" s="759"/>
    </row>
    <row r="65" spans="3:21">
      <c r="C65" s="759"/>
      <c r="D65" s="759"/>
      <c r="E65" s="759"/>
      <c r="F65" s="759"/>
      <c r="G65" s="759"/>
      <c r="H65" s="759"/>
      <c r="I65" s="759"/>
      <c r="J65" s="759"/>
      <c r="K65" s="759"/>
      <c r="L65" s="759"/>
      <c r="M65" s="759"/>
      <c r="N65" s="759"/>
      <c r="O65" s="759"/>
      <c r="P65" s="759"/>
      <c r="Q65" s="759"/>
      <c r="R65" s="759"/>
      <c r="S65" s="759"/>
      <c r="T65" s="759"/>
      <c r="U65" s="759"/>
    </row>
    <row r="66" spans="3:21">
      <c r="C66" s="759"/>
      <c r="D66" s="759"/>
      <c r="E66" s="759"/>
      <c r="F66" s="759"/>
      <c r="G66" s="759"/>
      <c r="H66" s="759"/>
      <c r="I66" s="759"/>
      <c r="J66" s="759"/>
      <c r="K66" s="759"/>
      <c r="L66" s="759"/>
      <c r="M66" s="759"/>
      <c r="N66" s="759"/>
      <c r="O66" s="759"/>
      <c r="P66" s="759"/>
      <c r="Q66" s="759"/>
      <c r="R66" s="759"/>
      <c r="S66" s="759"/>
      <c r="T66" s="759"/>
      <c r="U66" s="759"/>
    </row>
    <row r="67" spans="3:21">
      <c r="C67" s="759"/>
      <c r="D67" s="759"/>
      <c r="E67" s="759"/>
      <c r="F67" s="759"/>
      <c r="G67" s="759"/>
      <c r="H67" s="759"/>
      <c r="I67" s="759"/>
      <c r="J67" s="759"/>
      <c r="K67" s="759"/>
      <c r="L67" s="759"/>
      <c r="M67" s="759"/>
      <c r="N67" s="759"/>
      <c r="O67" s="759"/>
      <c r="P67" s="759"/>
      <c r="Q67" s="759"/>
      <c r="R67" s="759"/>
      <c r="S67" s="759"/>
      <c r="T67" s="759"/>
      <c r="U67" s="759"/>
    </row>
    <row r="68" spans="3:21">
      <c r="C68" s="759"/>
      <c r="D68" s="759"/>
      <c r="E68" s="759"/>
      <c r="F68" s="759"/>
      <c r="G68" s="759"/>
      <c r="H68" s="759"/>
      <c r="I68" s="759"/>
      <c r="J68" s="759"/>
      <c r="K68" s="759"/>
      <c r="L68" s="759"/>
      <c r="M68" s="759"/>
      <c r="N68" s="759"/>
      <c r="O68" s="759"/>
      <c r="P68" s="759"/>
      <c r="Q68" s="759"/>
      <c r="R68" s="759"/>
      <c r="S68" s="759"/>
      <c r="T68" s="759"/>
      <c r="U68" s="759"/>
    </row>
    <row r="69" spans="3:21">
      <c r="C69" s="759"/>
      <c r="D69" s="759"/>
      <c r="E69" s="759"/>
      <c r="F69" s="759"/>
      <c r="G69" s="759"/>
      <c r="H69" s="759"/>
      <c r="I69" s="759"/>
      <c r="J69" s="759"/>
      <c r="K69" s="759"/>
      <c r="L69" s="759"/>
      <c r="M69" s="759"/>
      <c r="N69" s="759"/>
      <c r="O69" s="759"/>
      <c r="P69" s="759"/>
      <c r="Q69" s="759"/>
      <c r="R69" s="759"/>
      <c r="S69" s="759"/>
      <c r="T69" s="759"/>
      <c r="U69" s="759"/>
    </row>
    <row r="70" spans="3:21">
      <c r="C70" s="759"/>
      <c r="D70" s="759"/>
      <c r="E70" s="759"/>
      <c r="F70" s="759"/>
      <c r="G70" s="759"/>
      <c r="H70" s="759"/>
      <c r="I70" s="759"/>
      <c r="J70" s="759"/>
      <c r="K70" s="759"/>
      <c r="L70" s="759"/>
      <c r="M70" s="759"/>
      <c r="N70" s="759"/>
      <c r="O70" s="759"/>
      <c r="P70" s="759"/>
      <c r="Q70" s="759"/>
      <c r="R70" s="759"/>
      <c r="S70" s="759"/>
      <c r="T70" s="759"/>
      <c r="U70" s="759"/>
    </row>
    <row r="71" spans="3:21">
      <c r="C71" s="759"/>
      <c r="D71" s="759"/>
      <c r="E71" s="759"/>
      <c r="F71" s="759"/>
      <c r="G71" s="759"/>
      <c r="H71" s="759"/>
      <c r="I71" s="759"/>
      <c r="J71" s="759"/>
      <c r="K71" s="759"/>
      <c r="L71" s="759"/>
      <c r="M71" s="759"/>
      <c r="N71" s="759"/>
      <c r="O71" s="759"/>
      <c r="P71" s="759"/>
      <c r="Q71" s="759"/>
      <c r="R71" s="759"/>
      <c r="S71" s="759"/>
      <c r="T71" s="759"/>
      <c r="U71" s="759"/>
    </row>
    <row r="72" spans="3:21">
      <c r="C72" s="759"/>
      <c r="D72" s="759"/>
      <c r="E72" s="759"/>
      <c r="F72" s="759"/>
      <c r="G72" s="759"/>
      <c r="H72" s="759"/>
      <c r="I72" s="759"/>
      <c r="J72" s="759"/>
      <c r="K72" s="759"/>
      <c r="L72" s="759"/>
      <c r="M72" s="759"/>
      <c r="N72" s="759"/>
      <c r="O72" s="759"/>
      <c r="P72" s="759"/>
      <c r="Q72" s="759"/>
      <c r="R72" s="759"/>
      <c r="S72" s="759"/>
      <c r="T72" s="759"/>
      <c r="U72" s="759"/>
    </row>
    <row r="73" spans="3:21">
      <c r="C73" s="759"/>
      <c r="D73" s="759"/>
      <c r="E73" s="759"/>
      <c r="F73" s="759"/>
      <c r="G73" s="759"/>
      <c r="H73" s="759"/>
      <c r="I73" s="759"/>
      <c r="J73" s="759"/>
      <c r="K73" s="759"/>
      <c r="L73" s="759"/>
      <c r="M73" s="759"/>
      <c r="N73" s="759"/>
      <c r="O73" s="759"/>
      <c r="P73" s="759"/>
      <c r="Q73" s="759"/>
      <c r="R73" s="759"/>
      <c r="S73" s="759"/>
      <c r="T73" s="759"/>
      <c r="U73" s="759"/>
    </row>
    <row r="74" spans="3:21">
      <c r="C74" s="759"/>
      <c r="D74" s="759"/>
      <c r="E74" s="759"/>
      <c r="F74" s="759"/>
      <c r="G74" s="759"/>
      <c r="H74" s="759"/>
      <c r="I74" s="759"/>
      <c r="J74" s="759"/>
      <c r="K74" s="759"/>
      <c r="L74" s="759"/>
      <c r="M74" s="759"/>
      <c r="N74" s="759"/>
      <c r="O74" s="759"/>
      <c r="P74" s="759"/>
      <c r="Q74" s="759"/>
      <c r="R74" s="759"/>
      <c r="S74" s="759"/>
      <c r="T74" s="759"/>
      <c r="U74" s="759"/>
    </row>
    <row r="75" spans="3:21">
      <c r="C75" s="759"/>
      <c r="D75" s="759"/>
      <c r="E75" s="759"/>
      <c r="F75" s="759"/>
      <c r="G75" s="759"/>
      <c r="H75" s="759"/>
      <c r="I75" s="759"/>
      <c r="J75" s="759"/>
      <c r="K75" s="759"/>
      <c r="L75" s="759"/>
      <c r="M75" s="759"/>
      <c r="N75" s="759"/>
      <c r="O75" s="759"/>
      <c r="P75" s="759"/>
      <c r="Q75" s="759"/>
      <c r="R75" s="759"/>
      <c r="S75" s="759"/>
      <c r="T75" s="759"/>
      <c r="U75" s="759"/>
    </row>
    <row r="76" spans="3:21">
      <c r="C76" s="759"/>
      <c r="D76" s="759"/>
      <c r="E76" s="759"/>
      <c r="F76" s="759"/>
      <c r="G76" s="759"/>
      <c r="H76" s="759"/>
      <c r="I76" s="759"/>
      <c r="J76" s="759"/>
      <c r="K76" s="759"/>
      <c r="L76" s="759"/>
      <c r="M76" s="759"/>
      <c r="N76" s="759"/>
      <c r="O76" s="759"/>
      <c r="P76" s="759"/>
      <c r="Q76" s="759"/>
      <c r="R76" s="759"/>
      <c r="S76" s="759"/>
      <c r="T76" s="759"/>
      <c r="U76" s="759"/>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U69"/>
  <sheetViews>
    <sheetView zoomScale="70" zoomScaleNormal="70" workbookViewId="0"/>
  </sheetViews>
  <sheetFormatPr defaultRowHeight="14.4"/>
  <cols>
    <col min="1" max="1" width="8.77734375" style="458"/>
    <col min="2" max="2" width="69.21875" style="435" customWidth="1"/>
    <col min="3" max="8" width="15.77734375" style="659" bestFit="1" customWidth="1"/>
    <col min="9" max="14" width="17.21875" style="659" bestFit="1" customWidth="1"/>
    <col min="15" max="17" width="8.77734375" style="659" bestFit="1" customWidth="1"/>
    <col min="18" max="18" width="16.77734375" style="659" bestFit="1" customWidth="1"/>
    <col min="19" max="20" width="17.77734375" style="659" bestFit="1" customWidth="1"/>
  </cols>
  <sheetData>
    <row r="1" spans="1:21">
      <c r="A1" s="17" t="s">
        <v>108</v>
      </c>
      <c r="B1" s="302" t="str">
        <f>Info!C2</f>
        <v>სს თიბისი ბანკი</v>
      </c>
      <c r="C1" s="657"/>
      <c r="D1" s="658"/>
      <c r="E1" s="658"/>
      <c r="F1" s="658"/>
      <c r="G1" s="658"/>
    </row>
    <row r="2" spans="1:21">
      <c r="A2" s="17" t="s">
        <v>109</v>
      </c>
      <c r="B2" s="338">
        <f>'1. key ratios'!B2</f>
        <v>45016</v>
      </c>
      <c r="C2" s="660"/>
      <c r="D2" s="661"/>
      <c r="E2" s="661"/>
      <c r="F2" s="661"/>
      <c r="G2" s="661"/>
      <c r="H2" s="662"/>
    </row>
    <row r="3" spans="1:21">
      <c r="A3" s="17"/>
      <c r="B3" s="16"/>
      <c r="C3" s="660"/>
      <c r="D3" s="661"/>
      <c r="E3" s="661"/>
      <c r="F3" s="661"/>
      <c r="G3" s="661"/>
      <c r="H3" s="662"/>
    </row>
    <row r="4" spans="1:21" ht="21" customHeight="1">
      <c r="A4" s="774" t="s">
        <v>25</v>
      </c>
      <c r="B4" s="775" t="s">
        <v>729</v>
      </c>
      <c r="C4" s="777" t="s">
        <v>114</v>
      </c>
      <c r="D4" s="777"/>
      <c r="E4" s="777"/>
      <c r="F4" s="777" t="s">
        <v>115</v>
      </c>
      <c r="G4" s="777"/>
      <c r="H4" s="778"/>
    </row>
    <row r="5" spans="1:21" ht="21" customHeight="1">
      <c r="A5" s="774"/>
      <c r="B5" s="776"/>
      <c r="C5" s="663" t="s">
        <v>26</v>
      </c>
      <c r="D5" s="663" t="s">
        <v>88</v>
      </c>
      <c r="E5" s="663" t="s">
        <v>66</v>
      </c>
      <c r="F5" s="663" t="s">
        <v>26</v>
      </c>
      <c r="G5" s="663" t="s">
        <v>88</v>
      </c>
      <c r="H5" s="663" t="s">
        <v>66</v>
      </c>
    </row>
    <row r="6" spans="1:21" ht="26.55" customHeight="1">
      <c r="A6" s="774"/>
      <c r="B6" s="407" t="s">
        <v>95</v>
      </c>
      <c r="C6" s="768"/>
      <c r="D6" s="769"/>
      <c r="E6" s="769"/>
      <c r="F6" s="769"/>
      <c r="G6" s="769"/>
      <c r="H6" s="770"/>
    </row>
    <row r="7" spans="1:21" ht="22.95" customHeight="1">
      <c r="A7" s="449">
        <v>1</v>
      </c>
      <c r="B7" s="408" t="s">
        <v>843</v>
      </c>
      <c r="C7" s="664">
        <f>SUM(C8:C10)</f>
        <v>453363581.69</v>
      </c>
      <c r="D7" s="664">
        <f>SUM(D8:D10)</f>
        <v>3355998606.8699999</v>
      </c>
      <c r="E7" s="665">
        <f>C7+D7</f>
        <v>3809362188.5599999</v>
      </c>
      <c r="F7" s="664">
        <f>SUM(F8:F10)</f>
        <v>654589550.18629992</v>
      </c>
      <c r="G7" s="664">
        <f>SUM(G8:G10)</f>
        <v>3531437452.2337999</v>
      </c>
      <c r="H7" s="665">
        <f>F7+G7</f>
        <v>4186027002.4200997</v>
      </c>
      <c r="U7" s="670"/>
    </row>
    <row r="8" spans="1:21">
      <c r="A8" s="449">
        <v>1.1000000000000001</v>
      </c>
      <c r="B8" s="409" t="s">
        <v>96</v>
      </c>
      <c r="C8" s="664">
        <v>376733636.14999998</v>
      </c>
      <c r="D8" s="664">
        <v>612251764.35000002</v>
      </c>
      <c r="E8" s="665">
        <f t="shared" ref="E8:E36" si="0">C8+D8</f>
        <v>988985400.5</v>
      </c>
      <c r="F8" s="664">
        <v>327863630.19</v>
      </c>
      <c r="G8" s="664">
        <v>429066192.47250009</v>
      </c>
      <c r="H8" s="665">
        <f t="shared" ref="H8:H36" si="1">F8+G8</f>
        <v>756929822.66250014</v>
      </c>
    </row>
    <row r="9" spans="1:21">
      <c r="A9" s="449">
        <v>1.2</v>
      </c>
      <c r="B9" s="409" t="s">
        <v>97</v>
      </c>
      <c r="C9" s="664">
        <v>71369708.590000004</v>
      </c>
      <c r="D9" s="664">
        <v>1833737370.46</v>
      </c>
      <c r="E9" s="665">
        <f t="shared" si="0"/>
        <v>1905107079.05</v>
      </c>
      <c r="F9" s="664">
        <v>324557114.87</v>
      </c>
      <c r="G9" s="664">
        <v>2262522702.7866998</v>
      </c>
      <c r="H9" s="665">
        <f t="shared" si="1"/>
        <v>2587079817.6566997</v>
      </c>
    </row>
    <row r="10" spans="1:21">
      <c r="A10" s="449">
        <v>1.3</v>
      </c>
      <c r="B10" s="409" t="s">
        <v>98</v>
      </c>
      <c r="C10" s="664">
        <v>5260236.9499999993</v>
      </c>
      <c r="D10" s="664">
        <v>910009472.05999994</v>
      </c>
      <c r="E10" s="665">
        <f t="shared" si="0"/>
        <v>915269709.00999999</v>
      </c>
      <c r="F10" s="664">
        <v>2168805.1263000001</v>
      </c>
      <c r="G10" s="664">
        <v>839848556.97459996</v>
      </c>
      <c r="H10" s="665">
        <f t="shared" si="1"/>
        <v>842017362.10089993</v>
      </c>
    </row>
    <row r="11" spans="1:21">
      <c r="A11" s="449">
        <v>2</v>
      </c>
      <c r="B11" s="410" t="s">
        <v>730</v>
      </c>
      <c r="C11" s="664">
        <v>102857541.58000001</v>
      </c>
      <c r="D11" s="664">
        <v>0</v>
      </c>
      <c r="E11" s="665">
        <f t="shared" si="0"/>
        <v>102857541.58000001</v>
      </c>
      <c r="F11" s="664">
        <v>86037270.180000007</v>
      </c>
      <c r="G11" s="664">
        <v>0</v>
      </c>
      <c r="H11" s="665">
        <f t="shared" si="1"/>
        <v>86037270.180000007</v>
      </c>
    </row>
    <row r="12" spans="1:21">
      <c r="A12" s="449">
        <v>2.1</v>
      </c>
      <c r="B12" s="411" t="s">
        <v>731</v>
      </c>
      <c r="C12" s="664">
        <v>102857541.58000001</v>
      </c>
      <c r="D12" s="664">
        <v>0</v>
      </c>
      <c r="E12" s="665">
        <f t="shared" si="0"/>
        <v>102857541.58000001</v>
      </c>
      <c r="F12" s="664">
        <v>0</v>
      </c>
      <c r="G12" s="664">
        <v>0</v>
      </c>
      <c r="H12" s="665">
        <f t="shared" si="1"/>
        <v>0</v>
      </c>
    </row>
    <row r="13" spans="1:21" ht="26.55" customHeight="1">
      <c r="A13" s="449">
        <v>3</v>
      </c>
      <c r="B13" s="412" t="s">
        <v>732</v>
      </c>
      <c r="C13" s="664">
        <v>0</v>
      </c>
      <c r="D13" s="664">
        <v>0</v>
      </c>
      <c r="E13" s="665">
        <f t="shared" si="0"/>
        <v>0</v>
      </c>
      <c r="F13" s="664">
        <v>0</v>
      </c>
      <c r="G13" s="664">
        <v>0</v>
      </c>
      <c r="H13" s="665">
        <f t="shared" si="1"/>
        <v>0</v>
      </c>
    </row>
    <row r="14" spans="1:21" ht="26.55" customHeight="1">
      <c r="A14" s="449">
        <v>4</v>
      </c>
      <c r="B14" s="413" t="s">
        <v>733</v>
      </c>
      <c r="C14" s="664">
        <v>0</v>
      </c>
      <c r="D14" s="664">
        <v>0</v>
      </c>
      <c r="E14" s="665">
        <f t="shared" si="0"/>
        <v>0</v>
      </c>
      <c r="F14" s="664">
        <v>0</v>
      </c>
      <c r="G14" s="664">
        <v>0</v>
      </c>
      <c r="H14" s="665">
        <f t="shared" si="1"/>
        <v>0</v>
      </c>
    </row>
    <row r="15" spans="1:21" ht="24.45" customHeight="1">
      <c r="A15" s="449">
        <v>5</v>
      </c>
      <c r="B15" s="413" t="s">
        <v>734</v>
      </c>
      <c r="C15" s="666">
        <f>SUM(C16:C18)</f>
        <v>2829522948.9899993</v>
      </c>
      <c r="D15" s="666">
        <f>SUM(D16:D18)</f>
        <v>242974275.26999998</v>
      </c>
      <c r="E15" s="667">
        <f t="shared" si="0"/>
        <v>3072497224.2599993</v>
      </c>
      <c r="F15" s="666">
        <f>SUM(F16:F18)</f>
        <v>1791777804.2</v>
      </c>
      <c r="G15" s="666">
        <f>SUM(G16:G18)</f>
        <v>125798831.4464</v>
      </c>
      <c r="H15" s="667">
        <f t="shared" si="1"/>
        <v>1917576635.6464</v>
      </c>
    </row>
    <row r="16" spans="1:21">
      <c r="A16" s="449">
        <v>5.0999999999999996</v>
      </c>
      <c r="B16" s="414" t="s">
        <v>735</v>
      </c>
      <c r="C16" s="664">
        <v>635512.1</v>
      </c>
      <c r="D16" s="664">
        <v>0</v>
      </c>
      <c r="E16" s="665">
        <f t="shared" si="0"/>
        <v>635512.1</v>
      </c>
      <c r="F16" s="664">
        <v>1012833.56</v>
      </c>
      <c r="G16" s="664">
        <v>0</v>
      </c>
      <c r="H16" s="665">
        <f t="shared" si="1"/>
        <v>1012833.56</v>
      </c>
    </row>
    <row r="17" spans="1:8">
      <c r="A17" s="449">
        <v>5.2</v>
      </c>
      <c r="B17" s="414" t="s">
        <v>569</v>
      </c>
      <c r="C17" s="664">
        <v>2828887436.8899994</v>
      </c>
      <c r="D17" s="664">
        <v>242974275.26999998</v>
      </c>
      <c r="E17" s="665">
        <f t="shared" si="0"/>
        <v>3071861712.1599994</v>
      </c>
      <c r="F17" s="664">
        <v>1790764970.6400001</v>
      </c>
      <c r="G17" s="664">
        <v>125798831.4464</v>
      </c>
      <c r="H17" s="665">
        <f t="shared" si="1"/>
        <v>1916563802.0864</v>
      </c>
    </row>
    <row r="18" spans="1:8">
      <c r="A18" s="449">
        <v>5.3</v>
      </c>
      <c r="B18" s="414" t="s">
        <v>736</v>
      </c>
      <c r="C18" s="664">
        <v>0</v>
      </c>
      <c r="D18" s="664">
        <v>0</v>
      </c>
      <c r="E18" s="665">
        <f t="shared" si="0"/>
        <v>0</v>
      </c>
      <c r="F18" s="664">
        <v>0</v>
      </c>
      <c r="G18" s="664">
        <v>0</v>
      </c>
      <c r="H18" s="665">
        <f t="shared" si="1"/>
        <v>0</v>
      </c>
    </row>
    <row r="19" spans="1:8">
      <c r="A19" s="449">
        <v>6</v>
      </c>
      <c r="B19" s="412" t="s">
        <v>737</v>
      </c>
      <c r="C19" s="664">
        <f>SUM(C20:C21)</f>
        <v>9112728683.9899902</v>
      </c>
      <c r="D19" s="664">
        <f>SUM(D20:D21)</f>
        <v>8455857406.2700005</v>
      </c>
      <c r="E19" s="665">
        <f t="shared" si="0"/>
        <v>17568586090.259991</v>
      </c>
      <c r="F19" s="664">
        <f>SUM(F20:F21)</f>
        <v>7727538707.4039183</v>
      </c>
      <c r="G19" s="664">
        <f>SUM(G20:G21)</f>
        <v>9040644505.5307941</v>
      </c>
      <c r="H19" s="665">
        <f t="shared" si="1"/>
        <v>16768183212.934711</v>
      </c>
    </row>
    <row r="20" spans="1:8">
      <c r="A20" s="449">
        <v>6.1</v>
      </c>
      <c r="B20" s="414" t="s">
        <v>569</v>
      </c>
      <c r="C20" s="664">
        <v>0</v>
      </c>
      <c r="D20" s="664">
        <v>0</v>
      </c>
      <c r="E20" s="665">
        <f t="shared" si="0"/>
        <v>0</v>
      </c>
      <c r="F20" s="664">
        <v>0</v>
      </c>
      <c r="G20" s="664">
        <v>0</v>
      </c>
      <c r="H20" s="665">
        <f t="shared" si="1"/>
        <v>0</v>
      </c>
    </row>
    <row r="21" spans="1:8">
      <c r="A21" s="449">
        <v>6.2</v>
      </c>
      <c r="B21" s="414" t="s">
        <v>736</v>
      </c>
      <c r="C21" s="664">
        <v>9112728683.9899902</v>
      </c>
      <c r="D21" s="664">
        <v>8455857406.2700005</v>
      </c>
      <c r="E21" s="665">
        <f t="shared" si="0"/>
        <v>17568586090.259991</v>
      </c>
      <c r="F21" s="664">
        <v>7727538707.4039183</v>
      </c>
      <c r="G21" s="664">
        <v>9040644505.5307941</v>
      </c>
      <c r="H21" s="665">
        <f t="shared" si="1"/>
        <v>16768183212.934711</v>
      </c>
    </row>
    <row r="22" spans="1:8">
      <c r="A22" s="449">
        <v>7</v>
      </c>
      <c r="B22" s="415" t="s">
        <v>738</v>
      </c>
      <c r="C22" s="664">
        <v>34313660.317879997</v>
      </c>
      <c r="D22" s="664">
        <v>0</v>
      </c>
      <c r="E22" s="665">
        <f t="shared" si="0"/>
        <v>34313660.317879997</v>
      </c>
      <c r="F22" s="664">
        <v>32034745.91048</v>
      </c>
      <c r="G22" s="664">
        <v>0</v>
      </c>
      <c r="H22" s="665">
        <f t="shared" si="1"/>
        <v>32034745.91048</v>
      </c>
    </row>
    <row r="23" spans="1:8">
      <c r="A23" s="449">
        <v>8</v>
      </c>
      <c r="B23" s="416" t="s">
        <v>739</v>
      </c>
      <c r="C23" s="664">
        <v>0</v>
      </c>
      <c r="D23" s="664">
        <v>0</v>
      </c>
      <c r="E23" s="665">
        <f t="shared" si="0"/>
        <v>0</v>
      </c>
      <c r="F23" s="664">
        <v>0</v>
      </c>
      <c r="G23" s="664">
        <v>0</v>
      </c>
      <c r="H23" s="665">
        <f t="shared" si="1"/>
        <v>0</v>
      </c>
    </row>
    <row r="24" spans="1:8">
      <c r="A24" s="449">
        <v>9</v>
      </c>
      <c r="B24" s="413" t="s">
        <v>740</v>
      </c>
      <c r="C24" s="664">
        <f>SUM(C25:C26)</f>
        <v>525437741.73000002</v>
      </c>
      <c r="D24" s="664">
        <f>SUM(D25:D26)</f>
        <v>1282276.2799999998</v>
      </c>
      <c r="E24" s="665">
        <f t="shared" si="0"/>
        <v>526720018.00999999</v>
      </c>
      <c r="F24" s="664">
        <f>SUM(F25:F26)</f>
        <v>449145115.92459989</v>
      </c>
      <c r="G24" s="664">
        <f>SUM(G25:G26)</f>
        <v>440387.91379999998</v>
      </c>
      <c r="H24" s="665">
        <f t="shared" si="1"/>
        <v>449585503.83839989</v>
      </c>
    </row>
    <row r="25" spans="1:8">
      <c r="A25" s="449">
        <v>9.1</v>
      </c>
      <c r="B25" s="417" t="s">
        <v>741</v>
      </c>
      <c r="C25" s="664">
        <v>505217907.25999999</v>
      </c>
      <c r="D25" s="664">
        <v>1282276.2799999998</v>
      </c>
      <c r="E25" s="665">
        <f t="shared" si="0"/>
        <v>506500183.53999996</v>
      </c>
      <c r="F25" s="664">
        <v>429616393.34589988</v>
      </c>
      <c r="G25" s="664">
        <v>440387.91379999998</v>
      </c>
      <c r="H25" s="665">
        <f t="shared" si="1"/>
        <v>430056781.25969988</v>
      </c>
    </row>
    <row r="26" spans="1:8">
      <c r="A26" s="449">
        <v>9.1999999999999993</v>
      </c>
      <c r="B26" s="417" t="s">
        <v>742</v>
      </c>
      <c r="C26" s="664">
        <v>20219834.469999999</v>
      </c>
      <c r="D26" s="664">
        <v>0</v>
      </c>
      <c r="E26" s="665">
        <f t="shared" si="0"/>
        <v>20219834.469999999</v>
      </c>
      <c r="F26" s="664">
        <v>19528722.578699999</v>
      </c>
      <c r="G26" s="664">
        <v>0</v>
      </c>
      <c r="H26" s="665">
        <f t="shared" si="1"/>
        <v>19528722.578699999</v>
      </c>
    </row>
    <row r="27" spans="1:8">
      <c r="A27" s="449">
        <v>10</v>
      </c>
      <c r="B27" s="413" t="s">
        <v>36</v>
      </c>
      <c r="C27" s="664">
        <f>SUM(C28:C29)</f>
        <v>316390681.7403</v>
      </c>
      <c r="D27" s="664">
        <f>SUM(D28:D29)</f>
        <v>0</v>
      </c>
      <c r="E27" s="665">
        <f t="shared" si="0"/>
        <v>316390681.7403</v>
      </c>
      <c r="F27" s="664">
        <f>SUM(F28:F29)</f>
        <v>309857002.09999996</v>
      </c>
      <c r="G27" s="664">
        <f>SUM(G28:G29)</f>
        <v>0</v>
      </c>
      <c r="H27" s="665">
        <f t="shared" si="1"/>
        <v>309857002.09999996</v>
      </c>
    </row>
    <row r="28" spans="1:8">
      <c r="A28" s="449">
        <v>10.1</v>
      </c>
      <c r="B28" s="417" t="s">
        <v>743</v>
      </c>
      <c r="C28" s="664">
        <v>27502089.174000002</v>
      </c>
      <c r="D28" s="664">
        <v>0</v>
      </c>
      <c r="E28" s="665">
        <f t="shared" si="0"/>
        <v>27502089.174000002</v>
      </c>
      <c r="F28" s="664">
        <v>27502089.170000002</v>
      </c>
      <c r="G28" s="664">
        <v>0</v>
      </c>
      <c r="H28" s="665">
        <f t="shared" si="1"/>
        <v>27502089.170000002</v>
      </c>
    </row>
    <row r="29" spans="1:8">
      <c r="A29" s="449">
        <v>10.199999999999999</v>
      </c>
      <c r="B29" s="417" t="s">
        <v>744</v>
      </c>
      <c r="C29" s="664">
        <v>288888592.56629997</v>
      </c>
      <c r="D29" s="664">
        <v>0</v>
      </c>
      <c r="E29" s="665">
        <f t="shared" si="0"/>
        <v>288888592.56629997</v>
      </c>
      <c r="F29" s="664">
        <v>282354912.92999995</v>
      </c>
      <c r="G29" s="664">
        <v>0</v>
      </c>
      <c r="H29" s="665">
        <f t="shared" si="1"/>
        <v>282354912.92999995</v>
      </c>
    </row>
    <row r="30" spans="1:8">
      <c r="A30" s="449">
        <v>11</v>
      </c>
      <c r="B30" s="413" t="s">
        <v>745</v>
      </c>
      <c r="C30" s="664">
        <f>SUM(C31:C32)</f>
        <v>10554.780000000028</v>
      </c>
      <c r="D30" s="664">
        <f>SUM(D31:D32)</f>
        <v>0</v>
      </c>
      <c r="E30" s="665">
        <f t="shared" si="0"/>
        <v>10554.780000000028</v>
      </c>
      <c r="F30" s="664">
        <f>SUM(F31:F32)</f>
        <v>0</v>
      </c>
      <c r="G30" s="664">
        <f>SUM(G31:G32)</f>
        <v>0</v>
      </c>
      <c r="H30" s="665">
        <f t="shared" si="1"/>
        <v>0</v>
      </c>
    </row>
    <row r="31" spans="1:8">
      <c r="A31" s="449">
        <v>11.1</v>
      </c>
      <c r="B31" s="417" t="s">
        <v>746</v>
      </c>
      <c r="C31" s="664">
        <v>0</v>
      </c>
      <c r="D31" s="664">
        <v>0</v>
      </c>
      <c r="E31" s="665">
        <f t="shared" si="0"/>
        <v>0</v>
      </c>
      <c r="F31" s="664">
        <v>0</v>
      </c>
      <c r="G31" s="664">
        <v>0</v>
      </c>
      <c r="H31" s="665">
        <f t="shared" si="1"/>
        <v>0</v>
      </c>
    </row>
    <row r="32" spans="1:8">
      <c r="A32" s="449">
        <v>11.2</v>
      </c>
      <c r="B32" s="417" t="s">
        <v>747</v>
      </c>
      <c r="C32" s="664">
        <v>10554.780000000028</v>
      </c>
      <c r="D32" s="664">
        <v>0</v>
      </c>
      <c r="E32" s="665">
        <f t="shared" si="0"/>
        <v>10554.780000000028</v>
      </c>
      <c r="F32" s="664">
        <v>0</v>
      </c>
      <c r="G32" s="664">
        <v>0</v>
      </c>
      <c r="H32" s="665">
        <f t="shared" si="1"/>
        <v>0</v>
      </c>
    </row>
    <row r="33" spans="1:8">
      <c r="A33" s="449">
        <v>13</v>
      </c>
      <c r="B33" s="413" t="s">
        <v>99</v>
      </c>
      <c r="C33" s="664">
        <v>480150419.24000007</v>
      </c>
      <c r="D33" s="664">
        <v>67160360.709999993</v>
      </c>
      <c r="E33" s="665">
        <f t="shared" si="0"/>
        <v>547310779.95000005</v>
      </c>
      <c r="F33" s="664">
        <v>447506833.64990002</v>
      </c>
      <c r="G33" s="664">
        <v>133906608.88679998</v>
      </c>
      <c r="H33" s="665">
        <f t="shared" si="1"/>
        <v>581413442.53670001</v>
      </c>
    </row>
    <row r="34" spans="1:8">
      <c r="A34" s="449">
        <v>13.1</v>
      </c>
      <c r="B34" s="418" t="s">
        <v>748</v>
      </c>
      <c r="C34" s="664">
        <v>279233318.35069996</v>
      </c>
      <c r="D34" s="664">
        <v>0</v>
      </c>
      <c r="E34" s="665">
        <f t="shared" si="0"/>
        <v>279233318.35069996</v>
      </c>
      <c r="F34" s="664">
        <v>272728884.62</v>
      </c>
      <c r="G34" s="664">
        <v>0</v>
      </c>
      <c r="H34" s="665">
        <f t="shared" si="1"/>
        <v>272728884.62</v>
      </c>
    </row>
    <row r="35" spans="1:8">
      <c r="A35" s="449">
        <v>13.2</v>
      </c>
      <c r="B35" s="418" t="s">
        <v>749</v>
      </c>
      <c r="C35" s="664">
        <v>0</v>
      </c>
      <c r="D35" s="664">
        <v>0</v>
      </c>
      <c r="E35" s="665">
        <f t="shared" si="0"/>
        <v>0</v>
      </c>
      <c r="F35" s="664">
        <v>0</v>
      </c>
      <c r="G35" s="664">
        <v>0</v>
      </c>
      <c r="H35" s="665">
        <f t="shared" si="1"/>
        <v>0</v>
      </c>
    </row>
    <row r="36" spans="1:8">
      <c r="A36" s="449">
        <v>14</v>
      </c>
      <c r="B36" s="419" t="s">
        <v>750</v>
      </c>
      <c r="C36" s="664">
        <f>SUM(C7,C11,C13,C14,C15,C19,C22,C23,C24,C27,C30,C33)</f>
        <v>13854775814.058168</v>
      </c>
      <c r="D36" s="664">
        <f>SUM(D7,D11,D13,D14,D15,D19,D22,D23,D24,D27,D30,D33)</f>
        <v>12123272925.4</v>
      </c>
      <c r="E36" s="665">
        <f t="shared" si="0"/>
        <v>25978048739.458168</v>
      </c>
      <c r="F36" s="664">
        <f>SUM(F7,F11,F13,F14,F15,F19,F22,F23,F24,F27,F30,F33)</f>
        <v>11498487029.555201</v>
      </c>
      <c r="G36" s="664">
        <f>SUM(G7,G11,G13,G14,G15,G19,G22,G23,G24,G27,G30,G33)</f>
        <v>12832227786.011595</v>
      </c>
      <c r="H36" s="665">
        <f t="shared" si="1"/>
        <v>24330714815.566795</v>
      </c>
    </row>
    <row r="37" spans="1:8" ht="22.5" customHeight="1">
      <c r="A37" s="449"/>
      <c r="B37" s="420" t="s">
        <v>104</v>
      </c>
      <c r="C37" s="768"/>
      <c r="D37" s="769"/>
      <c r="E37" s="769"/>
      <c r="F37" s="769"/>
      <c r="G37" s="769"/>
      <c r="H37" s="770"/>
    </row>
    <row r="38" spans="1:8">
      <c r="A38" s="449">
        <v>15</v>
      </c>
      <c r="B38" s="421" t="s">
        <v>751</v>
      </c>
      <c r="C38" s="668"/>
      <c r="D38" s="668"/>
      <c r="E38" s="669">
        <f>C38+D38</f>
        <v>0</v>
      </c>
      <c r="F38" s="668"/>
      <c r="G38" s="668"/>
      <c r="H38" s="669">
        <f>F38+G38</f>
        <v>0</v>
      </c>
    </row>
    <row r="39" spans="1:8">
      <c r="A39" s="449">
        <v>15.1</v>
      </c>
      <c r="B39" s="422" t="s">
        <v>731</v>
      </c>
      <c r="C39" s="668"/>
      <c r="D39" s="668"/>
      <c r="E39" s="669">
        <f t="shared" ref="E39:E53" si="2">C39+D39</f>
        <v>0</v>
      </c>
      <c r="F39" s="668"/>
      <c r="G39" s="668"/>
      <c r="H39" s="669">
        <f t="shared" ref="H39:H53" si="3">F39+G39</f>
        <v>0</v>
      </c>
    </row>
    <row r="40" spans="1:8" ht="24" customHeight="1">
      <c r="A40" s="449">
        <v>16</v>
      </c>
      <c r="B40" s="415" t="s">
        <v>752</v>
      </c>
      <c r="C40" s="668">
        <v>110158867.08</v>
      </c>
      <c r="D40" s="668">
        <v>0</v>
      </c>
      <c r="E40" s="669">
        <f t="shared" si="2"/>
        <v>110158867.08</v>
      </c>
      <c r="F40" s="668">
        <v>19044329.870000001</v>
      </c>
      <c r="G40" s="668">
        <v>744311.01130000001</v>
      </c>
      <c r="H40" s="669">
        <f t="shared" si="3"/>
        <v>19788640.881300002</v>
      </c>
    </row>
    <row r="41" spans="1:8">
      <c r="A41" s="449">
        <v>17</v>
      </c>
      <c r="B41" s="415" t="s">
        <v>753</v>
      </c>
      <c r="C41" s="668">
        <v>9684459957.6599998</v>
      </c>
      <c r="D41" s="668">
        <v>10421658725.239998</v>
      </c>
      <c r="E41" s="669">
        <f t="shared" si="2"/>
        <v>20106118682.899998</v>
      </c>
      <c r="F41" s="668">
        <v>7349220489.8856001</v>
      </c>
      <c r="G41" s="668">
        <v>12440427303.840101</v>
      </c>
      <c r="H41" s="669">
        <f t="shared" si="3"/>
        <v>19789647793.7257</v>
      </c>
    </row>
    <row r="42" spans="1:8">
      <c r="A42" s="449">
        <v>17.100000000000001</v>
      </c>
      <c r="B42" s="423" t="s">
        <v>754</v>
      </c>
      <c r="C42" s="668">
        <v>8200031409.6199999</v>
      </c>
      <c r="D42" s="668">
        <v>9229422382.4399986</v>
      </c>
      <c r="E42" s="669">
        <f t="shared" si="2"/>
        <v>17429453792.059998</v>
      </c>
      <c r="F42" s="668">
        <v>5485379864.2490997</v>
      </c>
      <c r="G42" s="668">
        <v>9810133838.4374008</v>
      </c>
      <c r="H42" s="669">
        <f t="shared" si="3"/>
        <v>15295513702.686501</v>
      </c>
    </row>
    <row r="43" spans="1:8">
      <c r="A43" s="449">
        <v>17.2</v>
      </c>
      <c r="B43" s="424" t="s">
        <v>100</v>
      </c>
      <c r="C43" s="668">
        <v>1483042778.28</v>
      </c>
      <c r="D43" s="668">
        <v>534719595.53999984</v>
      </c>
      <c r="E43" s="669">
        <f t="shared" si="2"/>
        <v>2017762373.8199997</v>
      </c>
      <c r="F43" s="668">
        <v>1862222805.0065005</v>
      </c>
      <c r="G43" s="668">
        <v>1006033995.6887001</v>
      </c>
      <c r="H43" s="669">
        <f t="shared" si="3"/>
        <v>2868256800.6952004</v>
      </c>
    </row>
    <row r="44" spans="1:8">
      <c r="A44" s="449">
        <v>17.3</v>
      </c>
      <c r="B44" s="423" t="s">
        <v>755</v>
      </c>
      <c r="C44" s="668">
        <v>0</v>
      </c>
      <c r="D44" s="668">
        <v>591532459.50999999</v>
      </c>
      <c r="E44" s="669">
        <f t="shared" si="2"/>
        <v>591532459.50999999</v>
      </c>
      <c r="F44" s="668">
        <v>0</v>
      </c>
      <c r="G44" s="668">
        <v>1566495550.0187998</v>
      </c>
      <c r="H44" s="669">
        <f t="shared" si="3"/>
        <v>1566495550.0187998</v>
      </c>
    </row>
    <row r="45" spans="1:8">
      <c r="A45" s="449">
        <v>17.399999999999999</v>
      </c>
      <c r="B45" s="423" t="s">
        <v>756</v>
      </c>
      <c r="C45" s="668">
        <v>1385769.76</v>
      </c>
      <c r="D45" s="668">
        <v>65984287.75</v>
      </c>
      <c r="E45" s="669">
        <f t="shared" si="2"/>
        <v>67370057.510000005</v>
      </c>
      <c r="F45" s="668">
        <v>1617820.63</v>
      </c>
      <c r="G45" s="668">
        <v>57763919.695199996</v>
      </c>
      <c r="H45" s="669">
        <f t="shared" si="3"/>
        <v>59381740.325199999</v>
      </c>
    </row>
    <row r="46" spans="1:8">
      <c r="A46" s="449">
        <v>18</v>
      </c>
      <c r="B46" s="425" t="s">
        <v>757</v>
      </c>
      <c r="C46" s="668">
        <v>12751017.560000001</v>
      </c>
      <c r="D46" s="668">
        <v>6476062.4100000001</v>
      </c>
      <c r="E46" s="669">
        <f t="shared" si="2"/>
        <v>19227079.969999999</v>
      </c>
      <c r="F46" s="668">
        <v>11077851.219999999</v>
      </c>
      <c r="G46" s="668">
        <v>4160619.67</v>
      </c>
      <c r="H46" s="669">
        <f t="shared" si="3"/>
        <v>15238470.889999999</v>
      </c>
    </row>
    <row r="47" spans="1:8">
      <c r="A47" s="449">
        <v>19</v>
      </c>
      <c r="B47" s="425" t="s">
        <v>758</v>
      </c>
      <c r="C47" s="668">
        <v>120694608.39999999</v>
      </c>
      <c r="D47" s="668">
        <v>0</v>
      </c>
      <c r="E47" s="669">
        <f t="shared" si="2"/>
        <v>120694608.39999999</v>
      </c>
      <c r="F47" s="668">
        <v>13732324.4232</v>
      </c>
      <c r="G47" s="668">
        <v>0</v>
      </c>
      <c r="H47" s="669">
        <f t="shared" si="3"/>
        <v>13732324.4232</v>
      </c>
    </row>
    <row r="48" spans="1:8">
      <c r="A48" s="449">
        <v>19.100000000000001</v>
      </c>
      <c r="B48" s="426" t="s">
        <v>759</v>
      </c>
      <c r="C48" s="668">
        <v>6414286.0200000005</v>
      </c>
      <c r="D48" s="668">
        <v>0</v>
      </c>
      <c r="E48" s="669">
        <f t="shared" si="2"/>
        <v>6414286.0200000005</v>
      </c>
      <c r="F48" s="668">
        <v>4308444.6500000004</v>
      </c>
      <c r="G48" s="668">
        <v>0</v>
      </c>
      <c r="H48" s="669">
        <f t="shared" si="3"/>
        <v>4308444.6500000004</v>
      </c>
    </row>
    <row r="49" spans="1:8">
      <c r="A49" s="449">
        <v>19.2</v>
      </c>
      <c r="B49" s="427" t="s">
        <v>760</v>
      </c>
      <c r="C49" s="668">
        <v>114280322.38</v>
      </c>
      <c r="D49" s="668">
        <v>0</v>
      </c>
      <c r="E49" s="669">
        <f t="shared" si="2"/>
        <v>114280322.38</v>
      </c>
      <c r="F49" s="668">
        <v>9423879.7731999997</v>
      </c>
      <c r="G49" s="668">
        <v>0</v>
      </c>
      <c r="H49" s="669">
        <f t="shared" si="3"/>
        <v>9423879.7731999997</v>
      </c>
    </row>
    <row r="50" spans="1:8">
      <c r="A50" s="449">
        <v>20</v>
      </c>
      <c r="B50" s="428" t="s">
        <v>101</v>
      </c>
      <c r="C50" s="668">
        <v>0</v>
      </c>
      <c r="D50" s="668">
        <v>1051427920.4699998</v>
      </c>
      <c r="E50" s="669">
        <f t="shared" si="2"/>
        <v>1051427920.4699998</v>
      </c>
      <c r="F50" s="668">
        <v>0</v>
      </c>
      <c r="G50" s="668">
        <v>600490883.80729997</v>
      </c>
      <c r="H50" s="669">
        <f t="shared" si="3"/>
        <v>600490883.80729997</v>
      </c>
    </row>
    <row r="51" spans="1:8">
      <c r="A51" s="449">
        <v>21</v>
      </c>
      <c r="B51" s="429" t="s">
        <v>89</v>
      </c>
      <c r="C51" s="668">
        <v>490164850.34000003</v>
      </c>
      <c r="D51" s="668">
        <v>77760496.310000002</v>
      </c>
      <c r="E51" s="669">
        <f t="shared" si="2"/>
        <v>567925346.6500001</v>
      </c>
      <c r="F51" s="668">
        <v>79997074.019299999</v>
      </c>
      <c r="G51" s="668">
        <v>41469634.0889</v>
      </c>
      <c r="H51" s="669">
        <f t="shared" si="3"/>
        <v>121466708.1082</v>
      </c>
    </row>
    <row r="52" spans="1:8">
      <c r="A52" s="449">
        <v>21.1</v>
      </c>
      <c r="B52" s="424" t="s">
        <v>761</v>
      </c>
      <c r="C52" s="668">
        <v>396644181.85000002</v>
      </c>
      <c r="D52" s="668">
        <v>0</v>
      </c>
      <c r="E52" s="669">
        <f t="shared" si="2"/>
        <v>396644181.85000002</v>
      </c>
      <c r="F52" s="668">
        <v>313830.88</v>
      </c>
      <c r="G52" s="668">
        <v>0</v>
      </c>
      <c r="H52" s="669">
        <f t="shared" si="3"/>
        <v>313830.88</v>
      </c>
    </row>
    <row r="53" spans="1:8">
      <c r="A53" s="449">
        <v>22</v>
      </c>
      <c r="B53" s="428" t="s">
        <v>762</v>
      </c>
      <c r="C53" s="668">
        <f>SUM(C38,C40,C41,C46,C47,C50,C51)</f>
        <v>10418229301.039999</v>
      </c>
      <c r="D53" s="668">
        <f>SUM(D38,D40,D41,D46,D47,D50,D51)</f>
        <v>11557323204.429996</v>
      </c>
      <c r="E53" s="669">
        <f t="shared" si="2"/>
        <v>21975552505.469994</v>
      </c>
      <c r="F53" s="668">
        <f>SUM(F38,F40,F41,F46,F47,F50,F51)</f>
        <v>7473072069.4181004</v>
      </c>
      <c r="G53" s="668">
        <f>SUM(G38,G40,G41,G46,G47,G50,G51)</f>
        <v>13087292752.417601</v>
      </c>
      <c r="H53" s="669">
        <f t="shared" si="3"/>
        <v>20560364821.835701</v>
      </c>
    </row>
    <row r="54" spans="1:8" ht="24" customHeight="1">
      <c r="A54" s="449"/>
      <c r="B54" s="430" t="s">
        <v>763</v>
      </c>
      <c r="C54" s="771"/>
      <c r="D54" s="772"/>
      <c r="E54" s="772"/>
      <c r="F54" s="772"/>
      <c r="G54" s="772"/>
      <c r="H54" s="773"/>
    </row>
    <row r="55" spans="1:8">
      <c r="A55" s="449">
        <v>23</v>
      </c>
      <c r="B55" s="428" t="s">
        <v>105</v>
      </c>
      <c r="C55" s="668">
        <v>21015907.690000001</v>
      </c>
      <c r="D55" s="668">
        <v>0</v>
      </c>
      <c r="E55" s="669">
        <f>C55+D55</f>
        <v>21015907.690000001</v>
      </c>
      <c r="F55" s="668">
        <v>21014386.690000001</v>
      </c>
      <c r="G55" s="668">
        <v>0</v>
      </c>
      <c r="H55" s="669">
        <f>F55+G55</f>
        <v>21014386.690000001</v>
      </c>
    </row>
    <row r="56" spans="1:8">
      <c r="A56" s="449">
        <v>24</v>
      </c>
      <c r="B56" s="428" t="s">
        <v>764</v>
      </c>
      <c r="C56" s="668">
        <v>0</v>
      </c>
      <c r="D56" s="668">
        <v>0</v>
      </c>
      <c r="E56" s="669">
        <f t="shared" ref="E56:E69" si="4">C56+D56</f>
        <v>0</v>
      </c>
      <c r="F56" s="668">
        <v>0</v>
      </c>
      <c r="G56" s="668">
        <v>0</v>
      </c>
      <c r="H56" s="669">
        <f t="shared" ref="H56:H69" si="5">F56+G56</f>
        <v>0</v>
      </c>
    </row>
    <row r="57" spans="1:8">
      <c r="A57" s="449">
        <v>25</v>
      </c>
      <c r="B57" s="431" t="s">
        <v>102</v>
      </c>
      <c r="C57" s="668">
        <v>521190199.20999998</v>
      </c>
      <c r="D57" s="668">
        <v>0</v>
      </c>
      <c r="E57" s="669">
        <f t="shared" si="4"/>
        <v>521190199.20999998</v>
      </c>
      <c r="F57" s="668">
        <v>521189671.20999998</v>
      </c>
      <c r="G57" s="668">
        <v>0</v>
      </c>
      <c r="H57" s="669">
        <f t="shared" si="5"/>
        <v>521189671.20999998</v>
      </c>
    </row>
    <row r="58" spans="1:8">
      <c r="A58" s="449">
        <v>26</v>
      </c>
      <c r="B58" s="425" t="s">
        <v>765</v>
      </c>
      <c r="C58" s="668">
        <v>-100</v>
      </c>
      <c r="D58" s="668">
        <v>0</v>
      </c>
      <c r="E58" s="669">
        <f t="shared" si="4"/>
        <v>-100</v>
      </c>
      <c r="F58" s="668">
        <v>0</v>
      </c>
      <c r="G58" s="668">
        <v>0</v>
      </c>
      <c r="H58" s="669">
        <f t="shared" si="5"/>
        <v>0</v>
      </c>
    </row>
    <row r="59" spans="1:8">
      <c r="A59" s="449">
        <v>27</v>
      </c>
      <c r="B59" s="425" t="s">
        <v>766</v>
      </c>
      <c r="C59" s="668">
        <f>SUM(C60:C61)</f>
        <v>-64480041.32</v>
      </c>
      <c r="D59" s="668">
        <f>SUM(D60:D61)</f>
        <v>0</v>
      </c>
      <c r="E59" s="669">
        <f t="shared" si="4"/>
        <v>-64480041.32</v>
      </c>
      <c r="F59" s="668">
        <v>-48260189.819999993</v>
      </c>
      <c r="G59" s="668">
        <v>0</v>
      </c>
      <c r="H59" s="669">
        <f t="shared" si="5"/>
        <v>-48260189.819999993</v>
      </c>
    </row>
    <row r="60" spans="1:8">
      <c r="A60" s="449">
        <v>27.1</v>
      </c>
      <c r="B60" s="432" t="s">
        <v>767</v>
      </c>
      <c r="C60" s="668">
        <v>0</v>
      </c>
      <c r="D60" s="668">
        <v>0</v>
      </c>
      <c r="E60" s="669">
        <f t="shared" si="4"/>
        <v>0</v>
      </c>
      <c r="F60" s="668">
        <v>0</v>
      </c>
      <c r="G60" s="668">
        <v>0</v>
      </c>
      <c r="H60" s="669">
        <f t="shared" si="5"/>
        <v>0</v>
      </c>
    </row>
    <row r="61" spans="1:8">
      <c r="A61" s="449">
        <v>27.2</v>
      </c>
      <c r="B61" s="423" t="s">
        <v>768</v>
      </c>
      <c r="C61" s="668">
        <v>-64480041.32</v>
      </c>
      <c r="D61" s="668">
        <v>0</v>
      </c>
      <c r="E61" s="669">
        <f t="shared" si="4"/>
        <v>-64480041.32</v>
      </c>
      <c r="F61" s="668">
        <v>-48260189.819999993</v>
      </c>
      <c r="G61" s="668">
        <v>0</v>
      </c>
      <c r="H61" s="669">
        <f t="shared" si="5"/>
        <v>-48260189.819999993</v>
      </c>
    </row>
    <row r="62" spans="1:8">
      <c r="A62" s="449">
        <v>28</v>
      </c>
      <c r="B62" s="429" t="s">
        <v>769</v>
      </c>
      <c r="C62" s="668">
        <v>0</v>
      </c>
      <c r="D62" s="668">
        <v>0</v>
      </c>
      <c r="E62" s="669">
        <f t="shared" si="4"/>
        <v>0</v>
      </c>
      <c r="F62" s="668">
        <v>0</v>
      </c>
      <c r="G62" s="668">
        <v>0</v>
      </c>
      <c r="H62" s="669">
        <f t="shared" si="5"/>
        <v>0</v>
      </c>
    </row>
    <row r="63" spans="1:8">
      <c r="A63" s="449">
        <v>29</v>
      </c>
      <c r="B63" s="425" t="s">
        <v>770</v>
      </c>
      <c r="C63" s="668">
        <f>SUM(C64:C66)</f>
        <v>13421493.286800001</v>
      </c>
      <c r="D63" s="668">
        <f>SUM(D64:D66)</f>
        <v>0</v>
      </c>
      <c r="E63" s="669">
        <f t="shared" si="4"/>
        <v>13421493.286800001</v>
      </c>
      <c r="F63" s="668">
        <v>-23791996.120000001</v>
      </c>
      <c r="G63" s="668">
        <v>0</v>
      </c>
      <c r="H63" s="669">
        <f t="shared" si="5"/>
        <v>-23791996.120000001</v>
      </c>
    </row>
    <row r="64" spans="1:8">
      <c r="A64" s="449">
        <v>29.1</v>
      </c>
      <c r="B64" s="414" t="s">
        <v>771</v>
      </c>
      <c r="C64" s="668">
        <v>0</v>
      </c>
      <c r="D64" s="668">
        <v>0</v>
      </c>
      <c r="E64" s="669">
        <f t="shared" si="4"/>
        <v>0</v>
      </c>
      <c r="F64" s="668">
        <v>0</v>
      </c>
      <c r="G64" s="668">
        <v>0</v>
      </c>
      <c r="H64" s="669">
        <f t="shared" si="5"/>
        <v>0</v>
      </c>
    </row>
    <row r="65" spans="1:8" ht="25.05" customHeight="1">
      <c r="A65" s="449">
        <v>29.2</v>
      </c>
      <c r="B65" s="432" t="s">
        <v>772</v>
      </c>
      <c r="C65" s="668">
        <v>0</v>
      </c>
      <c r="D65" s="668">
        <v>0</v>
      </c>
      <c r="E65" s="669">
        <f t="shared" si="4"/>
        <v>0</v>
      </c>
      <c r="F65" s="668">
        <v>0</v>
      </c>
      <c r="G65" s="668">
        <v>0</v>
      </c>
      <c r="H65" s="669">
        <f t="shared" si="5"/>
        <v>0</v>
      </c>
    </row>
    <row r="66" spans="1:8" ht="22.5" customHeight="1">
      <c r="A66" s="449">
        <v>29.3</v>
      </c>
      <c r="B66" s="417" t="s">
        <v>773</v>
      </c>
      <c r="C66" s="668">
        <v>13421493.286800001</v>
      </c>
      <c r="D66" s="668">
        <v>0</v>
      </c>
      <c r="E66" s="669">
        <f t="shared" si="4"/>
        <v>13421493.286800001</v>
      </c>
      <c r="F66" s="668">
        <v>-23791996.120000001</v>
      </c>
      <c r="G66" s="668">
        <v>0</v>
      </c>
      <c r="H66" s="669">
        <f t="shared" si="5"/>
        <v>-23791996.120000001</v>
      </c>
    </row>
    <row r="67" spans="1:8">
      <c r="A67" s="449">
        <v>30</v>
      </c>
      <c r="B67" s="413" t="s">
        <v>103</v>
      </c>
      <c r="C67" s="668">
        <v>3511348776.5876999</v>
      </c>
      <c r="D67" s="668">
        <v>0</v>
      </c>
      <c r="E67" s="669">
        <f t="shared" si="4"/>
        <v>3511348776.5876999</v>
      </c>
      <c r="F67" s="668">
        <v>3272696031.3395</v>
      </c>
      <c r="G67" s="668">
        <v>0</v>
      </c>
      <c r="H67" s="669">
        <f t="shared" si="5"/>
        <v>3272696031.3395</v>
      </c>
    </row>
    <row r="68" spans="1:8">
      <c r="A68" s="449">
        <v>31</v>
      </c>
      <c r="B68" s="433" t="s">
        <v>774</v>
      </c>
      <c r="C68" s="668">
        <f>SUM(C55,C56,C57,C58,C59,C62,C63,C67)</f>
        <v>4002496235.4544997</v>
      </c>
      <c r="D68" s="668">
        <f>SUM(D55,D56,D57,D58,D59,D62,D63,D67)</f>
        <v>0</v>
      </c>
      <c r="E68" s="669">
        <f t="shared" si="4"/>
        <v>4002496235.4544997</v>
      </c>
      <c r="F68" s="668">
        <v>3742847903.2995</v>
      </c>
      <c r="G68" s="668">
        <v>0</v>
      </c>
      <c r="H68" s="669">
        <f t="shared" si="5"/>
        <v>3742847903.2995</v>
      </c>
    </row>
    <row r="69" spans="1:8">
      <c r="A69" s="449">
        <v>32</v>
      </c>
      <c r="B69" s="434" t="s">
        <v>775</v>
      </c>
      <c r="C69" s="668">
        <f>SUM(C53,C68)</f>
        <v>14420725536.494499</v>
      </c>
      <c r="D69" s="668">
        <f>SUM(D53,D68)</f>
        <v>11557323204.429996</v>
      </c>
      <c r="E69" s="669">
        <f t="shared" si="4"/>
        <v>25978048740.924496</v>
      </c>
      <c r="F69" s="668">
        <v>11215919972.7176</v>
      </c>
      <c r="G69" s="668">
        <v>13087292752.417601</v>
      </c>
      <c r="H69" s="669">
        <f t="shared" si="5"/>
        <v>24303212725.135201</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235"/>
  <sheetViews>
    <sheetView zoomScale="80" zoomScaleNormal="80" workbookViewId="0">
      <selection activeCell="B20" sqref="B20:C20"/>
    </sheetView>
  </sheetViews>
  <sheetFormatPr defaultColWidth="43.5546875" defaultRowHeight="12"/>
  <cols>
    <col min="1" max="1" width="8" style="162" customWidth="1"/>
    <col min="2" max="2" width="66.21875" style="163" customWidth="1"/>
    <col min="3" max="3" width="131.44140625" style="164" customWidth="1"/>
    <col min="4" max="5" width="10.21875" style="155" customWidth="1"/>
    <col min="6" max="6" width="67.6640625" style="155" customWidth="1"/>
    <col min="7" max="16384" width="43.5546875" style="155"/>
  </cols>
  <sheetData>
    <row r="1" spans="1:3" ht="13.2" thickTop="1" thickBot="1">
      <c r="A1" s="942" t="s">
        <v>187</v>
      </c>
      <c r="B1" s="943"/>
      <c r="C1" s="944"/>
    </row>
    <row r="2" spans="1:3" ht="26.25" customHeight="1">
      <c r="A2" s="397"/>
      <c r="B2" s="945" t="s">
        <v>188</v>
      </c>
      <c r="C2" s="945"/>
    </row>
    <row r="3" spans="1:3" s="160" customFormat="1" ht="11.25" customHeight="1">
      <c r="A3" s="159"/>
      <c r="B3" s="945" t="s">
        <v>263</v>
      </c>
      <c r="C3" s="945"/>
    </row>
    <row r="4" spans="1:3" ht="12" customHeight="1" thickBot="1">
      <c r="A4" s="924" t="s">
        <v>267</v>
      </c>
      <c r="B4" s="925"/>
      <c r="C4" s="926"/>
    </row>
    <row r="5" spans="1:3" ht="12.6" thickTop="1">
      <c r="A5" s="156"/>
      <c r="B5" s="927" t="s">
        <v>189</v>
      </c>
      <c r="C5" s="928"/>
    </row>
    <row r="6" spans="1:3">
      <c r="A6" s="397"/>
      <c r="B6" s="904" t="s">
        <v>264</v>
      </c>
      <c r="C6" s="905"/>
    </row>
    <row r="7" spans="1:3">
      <c r="A7" s="397"/>
      <c r="B7" s="904" t="s">
        <v>190</v>
      </c>
      <c r="C7" s="905"/>
    </row>
    <row r="8" spans="1:3">
      <c r="A8" s="397"/>
      <c r="B8" s="904" t="s">
        <v>265</v>
      </c>
      <c r="C8" s="905"/>
    </row>
    <row r="9" spans="1:3">
      <c r="A9" s="397"/>
      <c r="B9" s="948" t="s">
        <v>266</v>
      </c>
      <c r="C9" s="949"/>
    </row>
    <row r="10" spans="1:3">
      <c r="A10" s="397"/>
      <c r="B10" s="940" t="s">
        <v>191</v>
      </c>
      <c r="C10" s="941" t="s">
        <v>191</v>
      </c>
    </row>
    <row r="11" spans="1:3">
      <c r="A11" s="397"/>
      <c r="B11" s="940" t="s">
        <v>192</v>
      </c>
      <c r="C11" s="941" t="s">
        <v>192</v>
      </c>
    </row>
    <row r="12" spans="1:3">
      <c r="A12" s="397"/>
      <c r="B12" s="940" t="s">
        <v>193</v>
      </c>
      <c r="C12" s="941" t="s">
        <v>193</v>
      </c>
    </row>
    <row r="13" spans="1:3">
      <c r="A13" s="397"/>
      <c r="B13" s="940" t="s">
        <v>194</v>
      </c>
      <c r="C13" s="941" t="s">
        <v>194</v>
      </c>
    </row>
    <row r="14" spans="1:3">
      <c r="A14" s="397"/>
      <c r="B14" s="940" t="s">
        <v>195</v>
      </c>
      <c r="C14" s="941" t="s">
        <v>195</v>
      </c>
    </row>
    <row r="15" spans="1:3" ht="21.75" customHeight="1">
      <c r="A15" s="397"/>
      <c r="B15" s="940" t="s">
        <v>196</v>
      </c>
      <c r="C15" s="941" t="s">
        <v>196</v>
      </c>
    </row>
    <row r="16" spans="1:3">
      <c r="A16" s="397"/>
      <c r="B16" s="940" t="s">
        <v>197</v>
      </c>
      <c r="C16" s="941" t="s">
        <v>198</v>
      </c>
    </row>
    <row r="17" spans="1:6">
      <c r="A17" s="397"/>
      <c r="B17" s="940" t="s">
        <v>199</v>
      </c>
      <c r="C17" s="941" t="s">
        <v>200</v>
      </c>
    </row>
    <row r="18" spans="1:6">
      <c r="A18" s="397"/>
      <c r="B18" s="940" t="s">
        <v>201</v>
      </c>
      <c r="C18" s="941" t="s">
        <v>202</v>
      </c>
    </row>
    <row r="19" spans="1:6">
      <c r="A19" s="397"/>
      <c r="B19" s="940" t="s">
        <v>203</v>
      </c>
      <c r="C19" s="941" t="s">
        <v>203</v>
      </c>
    </row>
    <row r="20" spans="1:6">
      <c r="A20" s="397"/>
      <c r="B20" s="946" t="s">
        <v>958</v>
      </c>
      <c r="C20" s="947" t="s">
        <v>204</v>
      </c>
    </row>
    <row r="21" spans="1:6">
      <c r="A21" s="397"/>
      <c r="B21" s="940" t="s">
        <v>947</v>
      </c>
      <c r="C21" s="941" t="s">
        <v>205</v>
      </c>
    </row>
    <row r="22" spans="1:6" ht="23.25" customHeight="1">
      <c r="A22" s="397"/>
      <c r="B22" s="940" t="s">
        <v>206</v>
      </c>
      <c r="C22" s="941" t="s">
        <v>207</v>
      </c>
      <c r="F22" s="635"/>
    </row>
    <row r="23" spans="1:6">
      <c r="A23" s="397"/>
      <c r="B23" s="940" t="s">
        <v>208</v>
      </c>
      <c r="C23" s="941" t="s">
        <v>208</v>
      </c>
    </row>
    <row r="24" spans="1:6">
      <c r="A24" s="397"/>
      <c r="B24" s="940" t="s">
        <v>209</v>
      </c>
      <c r="C24" s="941" t="s">
        <v>210</v>
      </c>
    </row>
    <row r="25" spans="1:6" ht="12.6" thickBot="1">
      <c r="A25" s="157"/>
      <c r="B25" s="934" t="s">
        <v>211</v>
      </c>
      <c r="C25" s="935"/>
    </row>
    <row r="26" spans="1:6" ht="13.2" thickTop="1" thickBot="1">
      <c r="A26" s="924" t="s">
        <v>844</v>
      </c>
      <c r="B26" s="925"/>
      <c r="C26" s="926"/>
    </row>
    <row r="27" spans="1:6" ht="13.2" thickTop="1" thickBot="1">
      <c r="A27" s="158"/>
      <c r="B27" s="936" t="s">
        <v>845</v>
      </c>
      <c r="C27" s="937"/>
    </row>
    <row r="28" spans="1:6" ht="13.2" thickTop="1" thickBot="1">
      <c r="A28" s="924" t="s">
        <v>268</v>
      </c>
      <c r="B28" s="925"/>
      <c r="C28" s="926"/>
    </row>
    <row r="29" spans="1:6" ht="12.6" thickTop="1">
      <c r="A29" s="156"/>
      <c r="B29" s="938" t="s">
        <v>848</v>
      </c>
      <c r="C29" s="939" t="s">
        <v>212</v>
      </c>
    </row>
    <row r="30" spans="1:6">
      <c r="A30" s="397"/>
      <c r="B30" s="929" t="s">
        <v>216</v>
      </c>
      <c r="C30" s="930" t="s">
        <v>213</v>
      </c>
    </row>
    <row r="31" spans="1:6">
      <c r="A31" s="397"/>
      <c r="B31" s="929" t="s">
        <v>846</v>
      </c>
      <c r="C31" s="930" t="s">
        <v>214</v>
      </c>
    </row>
    <row r="32" spans="1:6">
      <c r="A32" s="397"/>
      <c r="B32" s="929" t="s">
        <v>847</v>
      </c>
      <c r="C32" s="930" t="s">
        <v>215</v>
      </c>
    </row>
    <row r="33" spans="1:3">
      <c r="A33" s="397"/>
      <c r="B33" s="929" t="s">
        <v>219</v>
      </c>
      <c r="C33" s="930" t="s">
        <v>220</v>
      </c>
    </row>
    <row r="34" spans="1:3">
      <c r="A34" s="397"/>
      <c r="B34" s="929" t="s">
        <v>849</v>
      </c>
      <c r="C34" s="930" t="s">
        <v>217</v>
      </c>
    </row>
    <row r="35" spans="1:3">
      <c r="A35" s="397"/>
      <c r="B35" s="929" t="s">
        <v>850</v>
      </c>
      <c r="C35" s="930" t="s">
        <v>218</v>
      </c>
    </row>
    <row r="36" spans="1:3">
      <c r="A36" s="397"/>
      <c r="B36" s="931" t="s">
        <v>851</v>
      </c>
      <c r="C36" s="932"/>
    </row>
    <row r="37" spans="1:3" ht="24.75" customHeight="1">
      <c r="A37" s="397"/>
      <c r="B37" s="929" t="s">
        <v>852</v>
      </c>
      <c r="C37" s="930" t="s">
        <v>221</v>
      </c>
    </row>
    <row r="38" spans="1:3" ht="23.25" customHeight="1">
      <c r="A38" s="397"/>
      <c r="B38" s="929" t="s">
        <v>853</v>
      </c>
      <c r="C38" s="930" t="s">
        <v>222</v>
      </c>
    </row>
    <row r="39" spans="1:3" ht="23.25" customHeight="1">
      <c r="A39" s="459"/>
      <c r="B39" s="931" t="s">
        <v>854</v>
      </c>
      <c r="C39" s="933"/>
    </row>
    <row r="40" spans="1:3" ht="12" customHeight="1">
      <c r="A40" s="397"/>
      <c r="B40" s="929" t="s">
        <v>855</v>
      </c>
      <c r="C40" s="930"/>
    </row>
    <row r="41" spans="1:3" ht="12.6" thickBot="1">
      <c r="A41" s="924" t="s">
        <v>269</v>
      </c>
      <c r="B41" s="925"/>
      <c r="C41" s="926"/>
    </row>
    <row r="42" spans="1:3" ht="12.6" thickTop="1">
      <c r="A42" s="156"/>
      <c r="B42" s="927" t="s">
        <v>299</v>
      </c>
      <c r="C42" s="928" t="s">
        <v>223</v>
      </c>
    </row>
    <row r="43" spans="1:3">
      <c r="A43" s="397"/>
      <c r="B43" s="904" t="s">
        <v>298</v>
      </c>
      <c r="C43" s="905"/>
    </row>
    <row r="44" spans="1:3" ht="23.25" customHeight="1" thickBot="1">
      <c r="A44" s="157"/>
      <c r="B44" s="922" t="s">
        <v>224</v>
      </c>
      <c r="C44" s="923" t="s">
        <v>225</v>
      </c>
    </row>
    <row r="45" spans="1:3" ht="11.25" customHeight="1" thickTop="1" thickBot="1">
      <c r="A45" s="924" t="s">
        <v>270</v>
      </c>
      <c r="B45" s="925"/>
      <c r="C45" s="926"/>
    </row>
    <row r="46" spans="1:3" ht="26.25" customHeight="1" thickTop="1">
      <c r="A46" s="397"/>
      <c r="B46" s="904" t="s">
        <v>271</v>
      </c>
      <c r="C46" s="905"/>
    </row>
    <row r="47" spans="1:3" ht="12.6" thickBot="1">
      <c r="A47" s="924" t="s">
        <v>272</v>
      </c>
      <c r="B47" s="925"/>
      <c r="C47" s="926"/>
    </row>
    <row r="48" spans="1:3" ht="12.6" thickTop="1">
      <c r="A48" s="156"/>
      <c r="B48" s="927" t="s">
        <v>226</v>
      </c>
      <c r="C48" s="928" t="s">
        <v>226</v>
      </c>
    </row>
    <row r="49" spans="1:3" ht="11.25" customHeight="1">
      <c r="A49" s="397"/>
      <c r="B49" s="904" t="s">
        <v>227</v>
      </c>
      <c r="C49" s="905" t="s">
        <v>227</v>
      </c>
    </row>
    <row r="50" spans="1:3">
      <c r="A50" s="397"/>
      <c r="B50" s="904" t="s">
        <v>228</v>
      </c>
      <c r="C50" s="905" t="s">
        <v>228</v>
      </c>
    </row>
    <row r="51" spans="1:3" ht="11.25" customHeight="1">
      <c r="A51" s="397"/>
      <c r="B51" s="904" t="s">
        <v>857</v>
      </c>
      <c r="C51" s="905" t="s">
        <v>229</v>
      </c>
    </row>
    <row r="52" spans="1:3" ht="33.6" customHeight="1">
      <c r="A52" s="397"/>
      <c r="B52" s="904" t="s">
        <v>230</v>
      </c>
      <c r="C52" s="905" t="s">
        <v>230</v>
      </c>
    </row>
    <row r="53" spans="1:3" ht="11.25" customHeight="1">
      <c r="A53" s="397"/>
      <c r="B53" s="904" t="s">
        <v>319</v>
      </c>
      <c r="C53" s="905" t="s">
        <v>231</v>
      </c>
    </row>
    <row r="54" spans="1:3" ht="11.25" customHeight="1" thickBot="1">
      <c r="A54" s="924" t="s">
        <v>273</v>
      </c>
      <c r="B54" s="925"/>
      <c r="C54" s="926"/>
    </row>
    <row r="55" spans="1:3" ht="12.6" thickTop="1">
      <c r="A55" s="156"/>
      <c r="B55" s="927" t="s">
        <v>226</v>
      </c>
      <c r="C55" s="928" t="s">
        <v>226</v>
      </c>
    </row>
    <row r="56" spans="1:3">
      <c r="A56" s="397"/>
      <c r="B56" s="904" t="s">
        <v>232</v>
      </c>
      <c r="C56" s="905" t="s">
        <v>232</v>
      </c>
    </row>
    <row r="57" spans="1:3">
      <c r="A57" s="397"/>
      <c r="B57" s="904" t="s">
        <v>276</v>
      </c>
      <c r="C57" s="905" t="s">
        <v>233</v>
      </c>
    </row>
    <row r="58" spans="1:3">
      <c r="A58" s="397"/>
      <c r="B58" s="904" t="s">
        <v>234</v>
      </c>
      <c r="C58" s="905" t="s">
        <v>234</v>
      </c>
    </row>
    <row r="59" spans="1:3">
      <c r="A59" s="397"/>
      <c r="B59" s="904" t="s">
        <v>235</v>
      </c>
      <c r="C59" s="905" t="s">
        <v>235</v>
      </c>
    </row>
    <row r="60" spans="1:3">
      <c r="A60" s="397"/>
      <c r="B60" s="904" t="s">
        <v>236</v>
      </c>
      <c r="C60" s="905" t="s">
        <v>236</v>
      </c>
    </row>
    <row r="61" spans="1:3">
      <c r="A61" s="397"/>
      <c r="B61" s="904" t="s">
        <v>277</v>
      </c>
      <c r="C61" s="905" t="s">
        <v>237</v>
      </c>
    </row>
    <row r="62" spans="1:3">
      <c r="A62" s="397"/>
      <c r="B62" s="904" t="s">
        <v>238</v>
      </c>
      <c r="C62" s="905" t="s">
        <v>238</v>
      </c>
    </row>
    <row r="63" spans="1:3" ht="12.6" thickBot="1">
      <c r="A63" s="157"/>
      <c r="B63" s="922" t="s">
        <v>239</v>
      </c>
      <c r="C63" s="923" t="s">
        <v>239</v>
      </c>
    </row>
    <row r="64" spans="1:3" ht="11.25" customHeight="1" thickTop="1">
      <c r="A64" s="910" t="s">
        <v>274</v>
      </c>
      <c r="B64" s="911"/>
      <c r="C64" s="912"/>
    </row>
    <row r="65" spans="1:3" ht="12.6" thickBot="1">
      <c r="A65" s="157"/>
      <c r="B65" s="922" t="s">
        <v>240</v>
      </c>
      <c r="C65" s="923" t="s">
        <v>240</v>
      </c>
    </row>
    <row r="66" spans="1:3" ht="11.25" customHeight="1" thickTop="1" thickBot="1">
      <c r="A66" s="924" t="s">
        <v>275</v>
      </c>
      <c r="B66" s="925"/>
      <c r="C66" s="926"/>
    </row>
    <row r="67" spans="1:3" ht="12.6" thickTop="1">
      <c r="A67" s="156"/>
      <c r="B67" s="927" t="s">
        <v>241</v>
      </c>
      <c r="C67" s="928" t="s">
        <v>241</v>
      </c>
    </row>
    <row r="68" spans="1:3">
      <c r="A68" s="397"/>
      <c r="B68" s="904" t="s">
        <v>859</v>
      </c>
      <c r="C68" s="905" t="s">
        <v>242</v>
      </c>
    </row>
    <row r="69" spans="1:3">
      <c r="A69" s="397"/>
      <c r="B69" s="904" t="s">
        <v>243</v>
      </c>
      <c r="C69" s="905" t="s">
        <v>243</v>
      </c>
    </row>
    <row r="70" spans="1:3" ht="55.05" customHeight="1">
      <c r="A70" s="397"/>
      <c r="B70" s="920" t="s">
        <v>688</v>
      </c>
      <c r="C70" s="921" t="s">
        <v>244</v>
      </c>
    </row>
    <row r="71" spans="1:3" ht="33.75" customHeight="1">
      <c r="A71" s="397"/>
      <c r="B71" s="920" t="s">
        <v>278</v>
      </c>
      <c r="C71" s="921" t="s">
        <v>245</v>
      </c>
    </row>
    <row r="72" spans="1:3" ht="15.75" customHeight="1">
      <c r="A72" s="397"/>
      <c r="B72" s="920" t="s">
        <v>860</v>
      </c>
      <c r="C72" s="921" t="s">
        <v>246</v>
      </c>
    </row>
    <row r="73" spans="1:3">
      <c r="A73" s="397"/>
      <c r="B73" s="904" t="s">
        <v>247</v>
      </c>
      <c r="C73" s="905" t="s">
        <v>247</v>
      </c>
    </row>
    <row r="74" spans="1:3" ht="12.6" thickBot="1">
      <c r="A74" s="157"/>
      <c r="B74" s="922" t="s">
        <v>248</v>
      </c>
      <c r="C74" s="923" t="s">
        <v>248</v>
      </c>
    </row>
    <row r="75" spans="1:3" ht="12.6" thickTop="1">
      <c r="A75" s="910" t="s">
        <v>302</v>
      </c>
      <c r="B75" s="911"/>
      <c r="C75" s="912"/>
    </row>
    <row r="76" spans="1:3">
      <c r="A76" s="397"/>
      <c r="B76" s="904" t="s">
        <v>240</v>
      </c>
      <c r="C76" s="905"/>
    </row>
    <row r="77" spans="1:3">
      <c r="A77" s="397"/>
      <c r="B77" s="904" t="s">
        <v>300</v>
      </c>
      <c r="C77" s="905"/>
    </row>
    <row r="78" spans="1:3">
      <c r="A78" s="397"/>
      <c r="B78" s="904" t="s">
        <v>301</v>
      </c>
      <c r="C78" s="905"/>
    </row>
    <row r="79" spans="1:3">
      <c r="A79" s="910" t="s">
        <v>303</v>
      </c>
      <c r="B79" s="911"/>
      <c r="C79" s="912"/>
    </row>
    <row r="80" spans="1:3">
      <c r="A80" s="397"/>
      <c r="B80" s="904" t="s">
        <v>240</v>
      </c>
      <c r="C80" s="905"/>
    </row>
    <row r="81" spans="1:3">
      <c r="A81" s="397"/>
      <c r="B81" s="904" t="s">
        <v>304</v>
      </c>
      <c r="C81" s="905"/>
    </row>
    <row r="82" spans="1:3" ht="79.5" customHeight="1">
      <c r="A82" s="397"/>
      <c r="B82" s="904" t="s">
        <v>318</v>
      </c>
      <c r="C82" s="905"/>
    </row>
    <row r="83" spans="1:3" ht="53.25" customHeight="1">
      <c r="A83" s="397"/>
      <c r="B83" s="904" t="s">
        <v>317</v>
      </c>
      <c r="C83" s="905"/>
    </row>
    <row r="84" spans="1:3">
      <c r="A84" s="397"/>
      <c r="B84" s="904" t="s">
        <v>305</v>
      </c>
      <c r="C84" s="905"/>
    </row>
    <row r="85" spans="1:3">
      <c r="A85" s="397"/>
      <c r="B85" s="904" t="s">
        <v>306</v>
      </c>
      <c r="C85" s="905"/>
    </row>
    <row r="86" spans="1:3">
      <c r="A86" s="397"/>
      <c r="B86" s="904" t="s">
        <v>307</v>
      </c>
      <c r="C86" s="905"/>
    </row>
    <row r="87" spans="1:3">
      <c r="A87" s="910" t="s">
        <v>308</v>
      </c>
      <c r="B87" s="911"/>
      <c r="C87" s="912"/>
    </row>
    <row r="88" spans="1:3">
      <c r="A88" s="397"/>
      <c r="B88" s="904" t="s">
        <v>240</v>
      </c>
      <c r="C88" s="905"/>
    </row>
    <row r="89" spans="1:3">
      <c r="A89" s="397"/>
      <c r="B89" s="904" t="s">
        <v>310</v>
      </c>
      <c r="C89" s="905"/>
    </row>
    <row r="90" spans="1:3" ht="12" customHeight="1">
      <c r="A90" s="397"/>
      <c r="B90" s="904" t="s">
        <v>311</v>
      </c>
      <c r="C90" s="905"/>
    </row>
    <row r="91" spans="1:3">
      <c r="A91" s="397"/>
      <c r="B91" s="904" t="s">
        <v>312</v>
      </c>
      <c r="C91" s="905"/>
    </row>
    <row r="92" spans="1:3" ht="24.75" customHeight="1">
      <c r="A92" s="397"/>
      <c r="B92" s="913" t="s">
        <v>348</v>
      </c>
      <c r="C92" s="914"/>
    </row>
    <row r="93" spans="1:3" ht="24" customHeight="1">
      <c r="A93" s="397"/>
      <c r="B93" s="913" t="s">
        <v>349</v>
      </c>
      <c r="C93" s="914"/>
    </row>
    <row r="94" spans="1:3" ht="13.5" customHeight="1">
      <c r="A94" s="397"/>
      <c r="B94" s="915" t="s">
        <v>313</v>
      </c>
      <c r="C94" s="916"/>
    </row>
    <row r="95" spans="1:3" ht="11.25" customHeight="1" thickBot="1">
      <c r="A95" s="917" t="s">
        <v>344</v>
      </c>
      <c r="B95" s="918"/>
      <c r="C95" s="919"/>
    </row>
    <row r="96" spans="1:3" ht="13.2" thickTop="1" thickBot="1">
      <c r="A96" s="909" t="s">
        <v>249</v>
      </c>
      <c r="B96" s="909"/>
      <c r="C96" s="909"/>
    </row>
    <row r="97" spans="1:3">
      <c r="A97" s="223">
        <v>2</v>
      </c>
      <c r="B97" s="382" t="s">
        <v>324</v>
      </c>
      <c r="C97" s="382" t="s">
        <v>345</v>
      </c>
    </row>
    <row r="98" spans="1:3">
      <c r="A98" s="161">
        <v>3</v>
      </c>
      <c r="B98" s="383" t="s">
        <v>325</v>
      </c>
      <c r="C98" s="384" t="s">
        <v>346</v>
      </c>
    </row>
    <row r="99" spans="1:3">
      <c r="A99" s="161">
        <v>4</v>
      </c>
      <c r="B99" s="383" t="s">
        <v>326</v>
      </c>
      <c r="C99" s="384" t="s">
        <v>350</v>
      </c>
    </row>
    <row r="100" spans="1:3" ht="11.25" customHeight="1">
      <c r="A100" s="161">
        <v>5</v>
      </c>
      <c r="B100" s="383" t="s">
        <v>327</v>
      </c>
      <c r="C100" s="384" t="s">
        <v>347</v>
      </c>
    </row>
    <row r="101" spans="1:3" ht="12" customHeight="1">
      <c r="A101" s="161">
        <v>6</v>
      </c>
      <c r="B101" s="383" t="s">
        <v>342</v>
      </c>
      <c r="C101" s="384" t="s">
        <v>328</v>
      </c>
    </row>
    <row r="102" spans="1:3" ht="12" customHeight="1">
      <c r="A102" s="161">
        <v>7</v>
      </c>
      <c r="B102" s="383" t="s">
        <v>329</v>
      </c>
      <c r="C102" s="384" t="s">
        <v>343</v>
      </c>
    </row>
    <row r="103" spans="1:3">
      <c r="A103" s="161">
        <v>8</v>
      </c>
      <c r="B103" s="383" t="s">
        <v>334</v>
      </c>
      <c r="C103" s="384" t="s">
        <v>354</v>
      </c>
    </row>
    <row r="104" spans="1:3" ht="11.25" customHeight="1">
      <c r="A104" s="910" t="s">
        <v>314</v>
      </c>
      <c r="B104" s="911"/>
      <c r="C104" s="912"/>
    </row>
    <row r="105" spans="1:3" ht="12" customHeight="1">
      <c r="A105" s="397"/>
      <c r="B105" s="904" t="s">
        <v>240</v>
      </c>
      <c r="C105" s="905"/>
    </row>
    <row r="106" spans="1:3">
      <c r="A106" s="910" t="s">
        <v>489</v>
      </c>
      <c r="B106" s="911"/>
      <c r="C106" s="912"/>
    </row>
    <row r="107" spans="1:3" ht="12" customHeight="1">
      <c r="A107" s="397"/>
      <c r="B107" s="904" t="s">
        <v>491</v>
      </c>
      <c r="C107" s="905"/>
    </row>
    <row r="108" spans="1:3">
      <c r="A108" s="397"/>
      <c r="B108" s="904" t="s">
        <v>492</v>
      </c>
      <c r="C108" s="905"/>
    </row>
    <row r="109" spans="1:3">
      <c r="A109" s="397"/>
      <c r="B109" s="904" t="s">
        <v>490</v>
      </c>
      <c r="C109" s="905"/>
    </row>
    <row r="110" spans="1:3">
      <c r="A110" s="901" t="s">
        <v>724</v>
      </c>
      <c r="B110" s="901"/>
      <c r="C110" s="901"/>
    </row>
    <row r="111" spans="1:3">
      <c r="A111" s="906" t="s">
        <v>187</v>
      </c>
      <c r="B111" s="906"/>
      <c r="C111" s="906"/>
    </row>
    <row r="112" spans="1:3">
      <c r="A112" s="602">
        <v>1</v>
      </c>
      <c r="B112" s="891" t="s">
        <v>607</v>
      </c>
      <c r="C112" s="892"/>
    </row>
    <row r="113" spans="1:3">
      <c r="A113" s="602">
        <v>2</v>
      </c>
      <c r="B113" s="907" t="s">
        <v>608</v>
      </c>
      <c r="C113" s="908"/>
    </row>
    <row r="114" spans="1:3">
      <c r="A114" s="602">
        <v>3</v>
      </c>
      <c r="B114" s="891" t="s">
        <v>934</v>
      </c>
      <c r="C114" s="892"/>
    </row>
    <row r="115" spans="1:3">
      <c r="A115" s="602">
        <v>4</v>
      </c>
      <c r="B115" s="891" t="s">
        <v>933</v>
      </c>
      <c r="C115" s="892"/>
    </row>
    <row r="116" spans="1:3">
      <c r="A116" s="602">
        <v>5</v>
      </c>
      <c r="B116" s="606" t="s">
        <v>932</v>
      </c>
      <c r="C116" s="605"/>
    </row>
    <row r="117" spans="1:3">
      <c r="A117" s="602">
        <v>6</v>
      </c>
      <c r="B117" s="891" t="s">
        <v>945</v>
      </c>
      <c r="C117" s="892"/>
    </row>
    <row r="118" spans="1:3" ht="48.45" customHeight="1">
      <c r="A118" s="602">
        <v>7</v>
      </c>
      <c r="B118" s="891" t="s">
        <v>946</v>
      </c>
      <c r="C118" s="892"/>
    </row>
    <row r="119" spans="1:3">
      <c r="A119" s="576">
        <v>8</v>
      </c>
      <c r="B119" s="573" t="s">
        <v>634</v>
      </c>
      <c r="C119" s="599" t="s">
        <v>931</v>
      </c>
    </row>
    <row r="120" spans="1:3" ht="24">
      <c r="A120" s="602">
        <v>9.01</v>
      </c>
      <c r="B120" s="573" t="s">
        <v>518</v>
      </c>
      <c r="C120" s="586" t="s">
        <v>683</v>
      </c>
    </row>
    <row r="121" spans="1:3" ht="36">
      <c r="A121" s="602">
        <v>9.02</v>
      </c>
      <c r="B121" s="573" t="s">
        <v>519</v>
      </c>
      <c r="C121" s="586" t="s">
        <v>686</v>
      </c>
    </row>
    <row r="122" spans="1:3">
      <c r="A122" s="602">
        <v>9.0299999999999994</v>
      </c>
      <c r="B122" s="589" t="s">
        <v>868</v>
      </c>
      <c r="C122" s="589" t="s">
        <v>609</v>
      </c>
    </row>
    <row r="123" spans="1:3">
      <c r="A123" s="602">
        <v>9.0399999999999991</v>
      </c>
      <c r="B123" s="573" t="s">
        <v>520</v>
      </c>
      <c r="C123" s="589" t="s">
        <v>610</v>
      </c>
    </row>
    <row r="124" spans="1:3">
      <c r="A124" s="602">
        <v>9.0500000000000007</v>
      </c>
      <c r="B124" s="573" t="s">
        <v>521</v>
      </c>
      <c r="C124" s="589" t="s">
        <v>611</v>
      </c>
    </row>
    <row r="125" spans="1:3" ht="24">
      <c r="A125" s="602">
        <v>9.06</v>
      </c>
      <c r="B125" s="573" t="s">
        <v>522</v>
      </c>
      <c r="C125" s="589" t="s">
        <v>612</v>
      </c>
    </row>
    <row r="126" spans="1:3">
      <c r="A126" s="602">
        <v>9.07</v>
      </c>
      <c r="B126" s="604" t="s">
        <v>523</v>
      </c>
      <c r="C126" s="589" t="s">
        <v>613</v>
      </c>
    </row>
    <row r="127" spans="1:3" ht="24">
      <c r="A127" s="602">
        <v>9.08</v>
      </c>
      <c r="B127" s="573" t="s">
        <v>524</v>
      </c>
      <c r="C127" s="589" t="s">
        <v>614</v>
      </c>
    </row>
    <row r="128" spans="1:3" ht="24">
      <c r="A128" s="602">
        <v>9.09</v>
      </c>
      <c r="B128" s="573" t="s">
        <v>525</v>
      </c>
      <c r="C128" s="589" t="s">
        <v>615</v>
      </c>
    </row>
    <row r="129" spans="1:3">
      <c r="A129" s="603">
        <v>9.1</v>
      </c>
      <c r="B129" s="573" t="s">
        <v>526</v>
      </c>
      <c r="C129" s="589" t="s">
        <v>616</v>
      </c>
    </row>
    <row r="130" spans="1:3">
      <c r="A130" s="602">
        <v>9.11</v>
      </c>
      <c r="B130" s="573" t="s">
        <v>527</v>
      </c>
      <c r="C130" s="589" t="s">
        <v>617</v>
      </c>
    </row>
    <row r="131" spans="1:3">
      <c r="A131" s="602">
        <v>9.1199999999999992</v>
      </c>
      <c r="B131" s="573" t="s">
        <v>528</v>
      </c>
      <c r="C131" s="589" t="s">
        <v>618</v>
      </c>
    </row>
    <row r="132" spans="1:3">
      <c r="A132" s="602">
        <v>9.1300000000000008</v>
      </c>
      <c r="B132" s="573" t="s">
        <v>529</v>
      </c>
      <c r="C132" s="589" t="s">
        <v>619</v>
      </c>
    </row>
    <row r="133" spans="1:3">
      <c r="A133" s="602">
        <v>9.14</v>
      </c>
      <c r="B133" s="573" t="s">
        <v>530</v>
      </c>
      <c r="C133" s="589" t="s">
        <v>620</v>
      </c>
    </row>
    <row r="134" spans="1:3">
      <c r="A134" s="602">
        <v>9.15</v>
      </c>
      <c r="B134" s="573" t="s">
        <v>531</v>
      </c>
      <c r="C134" s="589" t="s">
        <v>621</v>
      </c>
    </row>
    <row r="135" spans="1:3">
      <c r="A135" s="602">
        <v>9.16</v>
      </c>
      <c r="B135" s="573" t="s">
        <v>532</v>
      </c>
      <c r="C135" s="589" t="s">
        <v>622</v>
      </c>
    </row>
    <row r="136" spans="1:3">
      <c r="A136" s="602">
        <v>9.17</v>
      </c>
      <c r="B136" s="589" t="s">
        <v>533</v>
      </c>
      <c r="C136" s="589" t="s">
        <v>623</v>
      </c>
    </row>
    <row r="137" spans="1:3" ht="24">
      <c r="A137" s="602">
        <v>9.18</v>
      </c>
      <c r="B137" s="573" t="s">
        <v>534</v>
      </c>
      <c r="C137" s="589" t="s">
        <v>624</v>
      </c>
    </row>
    <row r="138" spans="1:3">
      <c r="A138" s="602">
        <v>9.19</v>
      </c>
      <c r="B138" s="573" t="s">
        <v>535</v>
      </c>
      <c r="C138" s="589" t="s">
        <v>625</v>
      </c>
    </row>
    <row r="139" spans="1:3">
      <c r="A139" s="603">
        <v>9.1999999999999993</v>
      </c>
      <c r="B139" s="573" t="s">
        <v>536</v>
      </c>
      <c r="C139" s="589" t="s">
        <v>626</v>
      </c>
    </row>
    <row r="140" spans="1:3">
      <c r="A140" s="602">
        <v>9.2100000000000009</v>
      </c>
      <c r="B140" s="573" t="s">
        <v>537</v>
      </c>
      <c r="C140" s="589" t="s">
        <v>627</v>
      </c>
    </row>
    <row r="141" spans="1:3">
      <c r="A141" s="602">
        <v>9.2200000000000006</v>
      </c>
      <c r="B141" s="573" t="s">
        <v>538</v>
      </c>
      <c r="C141" s="589" t="s">
        <v>628</v>
      </c>
    </row>
    <row r="142" spans="1:3" ht="24">
      <c r="A142" s="602">
        <v>9.23</v>
      </c>
      <c r="B142" s="573" t="s">
        <v>539</v>
      </c>
      <c r="C142" s="589" t="s">
        <v>629</v>
      </c>
    </row>
    <row r="143" spans="1:3" ht="24">
      <c r="A143" s="602">
        <v>9.24</v>
      </c>
      <c r="B143" s="573" t="s">
        <v>540</v>
      </c>
      <c r="C143" s="589" t="s">
        <v>630</v>
      </c>
    </row>
    <row r="144" spans="1:3">
      <c r="A144" s="602">
        <v>9.2500000000000107</v>
      </c>
      <c r="B144" s="573" t="s">
        <v>541</v>
      </c>
      <c r="C144" s="589" t="s">
        <v>631</v>
      </c>
    </row>
    <row r="145" spans="1:3" ht="24">
      <c r="A145" s="602">
        <v>9.2600000000000193</v>
      </c>
      <c r="B145" s="573" t="s">
        <v>632</v>
      </c>
      <c r="C145" s="601" t="s">
        <v>633</v>
      </c>
    </row>
    <row r="146" spans="1:3" s="398" customFormat="1" ht="24">
      <c r="A146" s="602">
        <v>9.2700000000000298</v>
      </c>
      <c r="B146" s="573" t="s">
        <v>99</v>
      </c>
      <c r="C146" s="601" t="s">
        <v>684</v>
      </c>
    </row>
    <row r="147" spans="1:3" s="398" customFormat="1">
      <c r="A147" s="577"/>
      <c r="B147" s="887" t="s">
        <v>635</v>
      </c>
      <c r="C147" s="888"/>
    </row>
    <row r="148" spans="1:3" s="398" customFormat="1">
      <c r="A148" s="576">
        <v>1</v>
      </c>
      <c r="B148" s="893" t="s">
        <v>930</v>
      </c>
      <c r="C148" s="894"/>
    </row>
    <row r="149" spans="1:3" s="398" customFormat="1">
      <c r="A149" s="576">
        <v>2</v>
      </c>
      <c r="B149" s="893" t="s">
        <v>685</v>
      </c>
      <c r="C149" s="894"/>
    </row>
    <row r="150" spans="1:3" s="398" customFormat="1">
      <c r="A150" s="576">
        <v>3</v>
      </c>
      <c r="B150" s="893" t="s">
        <v>682</v>
      </c>
      <c r="C150" s="894"/>
    </row>
    <row r="151" spans="1:3" s="398" customFormat="1">
      <c r="A151" s="577"/>
      <c r="B151" s="887" t="s">
        <v>636</v>
      </c>
      <c r="C151" s="888"/>
    </row>
    <row r="152" spans="1:3" s="398" customFormat="1">
      <c r="A152" s="576">
        <v>1</v>
      </c>
      <c r="B152" s="895" t="s">
        <v>929</v>
      </c>
      <c r="C152" s="896"/>
    </row>
    <row r="153" spans="1:3" s="398" customFormat="1">
      <c r="A153" s="576">
        <v>2</v>
      </c>
      <c r="B153" s="573" t="s">
        <v>866</v>
      </c>
      <c r="C153" s="599" t="s">
        <v>950</v>
      </c>
    </row>
    <row r="154" spans="1:3" ht="24">
      <c r="A154" s="576">
        <v>3</v>
      </c>
      <c r="B154" s="573" t="s">
        <v>865</v>
      </c>
      <c r="C154" s="599" t="s">
        <v>928</v>
      </c>
    </row>
    <row r="155" spans="1:3">
      <c r="A155" s="576">
        <v>4</v>
      </c>
      <c r="B155" s="573" t="s">
        <v>511</v>
      </c>
      <c r="C155" s="573" t="s">
        <v>951</v>
      </c>
    </row>
    <row r="156" spans="1:3" ht="25.05" customHeight="1">
      <c r="A156" s="577"/>
      <c r="B156" s="887" t="s">
        <v>637</v>
      </c>
      <c r="C156" s="888"/>
    </row>
    <row r="157" spans="1:3" ht="36">
      <c r="A157" s="576"/>
      <c r="B157" s="573" t="s">
        <v>917</v>
      </c>
      <c r="C157" s="578" t="s">
        <v>952</v>
      </c>
    </row>
    <row r="158" spans="1:3">
      <c r="A158" s="577"/>
      <c r="B158" s="887" t="s">
        <v>638</v>
      </c>
      <c r="C158" s="888"/>
    </row>
    <row r="159" spans="1:3" ht="39" customHeight="1">
      <c r="A159" s="577"/>
      <c r="B159" s="889" t="s">
        <v>927</v>
      </c>
      <c r="C159" s="890"/>
    </row>
    <row r="160" spans="1:3">
      <c r="A160" s="577" t="s">
        <v>639</v>
      </c>
      <c r="B160" s="600" t="s">
        <v>549</v>
      </c>
      <c r="C160" s="591" t="s">
        <v>640</v>
      </c>
    </row>
    <row r="161" spans="1:3">
      <c r="A161" s="577" t="s">
        <v>369</v>
      </c>
      <c r="B161" s="597" t="s">
        <v>550</v>
      </c>
      <c r="C161" s="599" t="s">
        <v>926</v>
      </c>
    </row>
    <row r="162" spans="1:3" ht="24">
      <c r="A162" s="577" t="s">
        <v>376</v>
      </c>
      <c r="B162" s="591" t="s">
        <v>551</v>
      </c>
      <c r="C162" s="599" t="s">
        <v>641</v>
      </c>
    </row>
    <row r="163" spans="1:3">
      <c r="A163" s="577" t="s">
        <v>642</v>
      </c>
      <c r="B163" s="597" t="s">
        <v>552</v>
      </c>
      <c r="C163" s="598" t="s">
        <v>643</v>
      </c>
    </row>
    <row r="164" spans="1:3" ht="24">
      <c r="A164" s="577" t="s">
        <v>644</v>
      </c>
      <c r="B164" s="597" t="s">
        <v>881</v>
      </c>
      <c r="C164" s="596" t="s">
        <v>925</v>
      </c>
    </row>
    <row r="165" spans="1:3" ht="24">
      <c r="A165" s="577" t="s">
        <v>377</v>
      </c>
      <c r="B165" s="597" t="s">
        <v>553</v>
      </c>
      <c r="C165" s="596" t="s">
        <v>646</v>
      </c>
    </row>
    <row r="166" spans="1:3" ht="24">
      <c r="A166" s="577" t="s">
        <v>645</v>
      </c>
      <c r="B166" s="594" t="s">
        <v>556</v>
      </c>
      <c r="C166" s="595" t="s">
        <v>653</v>
      </c>
    </row>
    <row r="167" spans="1:3" ht="24">
      <c r="A167" s="577" t="s">
        <v>647</v>
      </c>
      <c r="B167" s="594" t="s">
        <v>554</v>
      </c>
      <c r="C167" s="596" t="s">
        <v>649</v>
      </c>
    </row>
    <row r="168" spans="1:3" ht="26.55" customHeight="1">
      <c r="A168" s="577" t="s">
        <v>648</v>
      </c>
      <c r="B168" s="594" t="s">
        <v>555</v>
      </c>
      <c r="C168" s="595" t="s">
        <v>651</v>
      </c>
    </row>
    <row r="169" spans="1:3">
      <c r="A169" s="577" t="s">
        <v>650</v>
      </c>
      <c r="B169" s="571" t="s">
        <v>557</v>
      </c>
      <c r="C169" s="595" t="s">
        <v>655</v>
      </c>
    </row>
    <row r="170" spans="1:3" ht="24">
      <c r="A170" s="577" t="s">
        <v>652</v>
      </c>
      <c r="B170" s="594" t="s">
        <v>558</v>
      </c>
      <c r="C170" s="593" t="s">
        <v>656</v>
      </c>
    </row>
    <row r="171" spans="1:3">
      <c r="A171" s="577" t="s">
        <v>654</v>
      </c>
      <c r="B171" s="592" t="s">
        <v>559</v>
      </c>
      <c r="C171" s="591" t="s">
        <v>657</v>
      </c>
    </row>
    <row r="172" spans="1:3" ht="24">
      <c r="A172" s="577"/>
      <c r="B172" s="590" t="s">
        <v>924</v>
      </c>
      <c r="C172" s="589" t="s">
        <v>658</v>
      </c>
    </row>
    <row r="173" spans="1:3" ht="24">
      <c r="A173" s="577"/>
      <c r="B173" s="590" t="s">
        <v>923</v>
      </c>
      <c r="C173" s="589" t="s">
        <v>659</v>
      </c>
    </row>
    <row r="174" spans="1:3" ht="24">
      <c r="A174" s="577"/>
      <c r="B174" s="590" t="s">
        <v>922</v>
      </c>
      <c r="C174" s="589" t="s">
        <v>660</v>
      </c>
    </row>
    <row r="175" spans="1:3">
      <c r="A175" s="577"/>
      <c r="B175" s="887" t="s">
        <v>661</v>
      </c>
      <c r="C175" s="888"/>
    </row>
    <row r="176" spans="1:3">
      <c r="A176" s="577"/>
      <c r="B176" s="893" t="s">
        <v>921</v>
      </c>
      <c r="C176" s="894"/>
    </row>
    <row r="177" spans="1:3">
      <c r="A177" s="576">
        <v>1</v>
      </c>
      <c r="B177" s="589" t="s">
        <v>563</v>
      </c>
      <c r="C177" s="589" t="s">
        <v>563</v>
      </c>
    </row>
    <row r="178" spans="1:3" ht="24">
      <c r="A178" s="576">
        <v>2</v>
      </c>
      <c r="B178" s="589" t="s">
        <v>662</v>
      </c>
      <c r="C178" s="589" t="s">
        <v>663</v>
      </c>
    </row>
    <row r="179" spans="1:3">
      <c r="A179" s="576">
        <v>3</v>
      </c>
      <c r="B179" s="589" t="s">
        <v>565</v>
      </c>
      <c r="C179" s="589" t="s">
        <v>664</v>
      </c>
    </row>
    <row r="180" spans="1:3" ht="24">
      <c r="A180" s="576">
        <v>4</v>
      </c>
      <c r="B180" s="589" t="s">
        <v>566</v>
      </c>
      <c r="C180" s="589" t="s">
        <v>665</v>
      </c>
    </row>
    <row r="181" spans="1:3" ht="24">
      <c r="A181" s="576">
        <v>5</v>
      </c>
      <c r="B181" s="589" t="s">
        <v>567</v>
      </c>
      <c r="C181" s="589" t="s">
        <v>687</v>
      </c>
    </row>
    <row r="182" spans="1:3" ht="48">
      <c r="A182" s="576">
        <v>6</v>
      </c>
      <c r="B182" s="589" t="s">
        <v>568</v>
      </c>
      <c r="C182" s="589" t="s">
        <v>666</v>
      </c>
    </row>
    <row r="183" spans="1:3">
      <c r="A183" s="577"/>
      <c r="B183" s="887" t="s">
        <v>667</v>
      </c>
      <c r="C183" s="888"/>
    </row>
    <row r="184" spans="1:3">
      <c r="A184" s="577"/>
      <c r="B184" s="898" t="s">
        <v>920</v>
      </c>
      <c r="C184" s="899"/>
    </row>
    <row r="185" spans="1:3" ht="24">
      <c r="A185" s="577">
        <v>1.1000000000000001</v>
      </c>
      <c r="B185" s="588" t="s">
        <v>573</v>
      </c>
      <c r="C185" s="586" t="s">
        <v>668</v>
      </c>
    </row>
    <row r="186" spans="1:3" ht="49.95" customHeight="1">
      <c r="A186" s="577" t="s">
        <v>157</v>
      </c>
      <c r="B186" s="572" t="s">
        <v>574</v>
      </c>
      <c r="C186" s="586" t="s">
        <v>669</v>
      </c>
    </row>
    <row r="187" spans="1:3">
      <c r="A187" s="577" t="s">
        <v>575</v>
      </c>
      <c r="B187" s="587" t="s">
        <v>576</v>
      </c>
      <c r="C187" s="900" t="s">
        <v>919</v>
      </c>
    </row>
    <row r="188" spans="1:3">
      <c r="A188" s="577" t="s">
        <v>577</v>
      </c>
      <c r="B188" s="587" t="s">
        <v>578</v>
      </c>
      <c r="C188" s="900"/>
    </row>
    <row r="189" spans="1:3">
      <c r="A189" s="577" t="s">
        <v>579</v>
      </c>
      <c r="B189" s="587" t="s">
        <v>580</v>
      </c>
      <c r="C189" s="900"/>
    </row>
    <row r="190" spans="1:3">
      <c r="A190" s="577" t="s">
        <v>581</v>
      </c>
      <c r="B190" s="587" t="s">
        <v>582</v>
      </c>
      <c r="C190" s="900"/>
    </row>
    <row r="191" spans="1:3" ht="25.5" customHeight="1">
      <c r="A191" s="577">
        <v>1.2</v>
      </c>
      <c r="B191" s="585" t="s">
        <v>895</v>
      </c>
      <c r="C191" s="570" t="s">
        <v>953</v>
      </c>
    </row>
    <row r="192" spans="1:3" ht="24">
      <c r="A192" s="577" t="s">
        <v>584</v>
      </c>
      <c r="B192" s="580" t="s">
        <v>585</v>
      </c>
      <c r="C192" s="583" t="s">
        <v>670</v>
      </c>
    </row>
    <row r="193" spans="1:4" ht="24">
      <c r="A193" s="577" t="s">
        <v>586</v>
      </c>
      <c r="B193" s="584" t="s">
        <v>587</v>
      </c>
      <c r="C193" s="583" t="s">
        <v>671</v>
      </c>
    </row>
    <row r="194" spans="1:4" ht="25.95" customHeight="1">
      <c r="A194" s="577" t="s">
        <v>588</v>
      </c>
      <c r="B194" s="582" t="s">
        <v>589</v>
      </c>
      <c r="C194" s="570" t="s">
        <v>672</v>
      </c>
    </row>
    <row r="195" spans="1:4" ht="24">
      <c r="A195" s="577" t="s">
        <v>590</v>
      </c>
      <c r="B195" s="581" t="s">
        <v>591</v>
      </c>
      <c r="C195" s="570" t="s">
        <v>673</v>
      </c>
      <c r="D195" s="399"/>
    </row>
    <row r="196" spans="1:4" ht="12.6">
      <c r="A196" s="577">
        <v>1.4</v>
      </c>
      <c r="B196" s="580" t="s">
        <v>680</v>
      </c>
      <c r="C196" s="579" t="s">
        <v>674</v>
      </c>
      <c r="D196" s="400"/>
    </row>
    <row r="197" spans="1:4" ht="12.6">
      <c r="A197" s="577">
        <v>1.5</v>
      </c>
      <c r="B197" s="580" t="s">
        <v>681</v>
      </c>
      <c r="C197" s="579" t="s">
        <v>674</v>
      </c>
      <c r="D197" s="401"/>
    </row>
    <row r="198" spans="1:4" ht="12.6">
      <c r="A198" s="577"/>
      <c r="B198" s="901" t="s">
        <v>675</v>
      </c>
      <c r="C198" s="901"/>
      <c r="D198" s="401"/>
    </row>
    <row r="199" spans="1:4" ht="12.6">
      <c r="A199" s="577"/>
      <c r="B199" s="898" t="s">
        <v>918</v>
      </c>
      <c r="C199" s="898"/>
      <c r="D199" s="401"/>
    </row>
    <row r="200" spans="1:4" ht="12.6">
      <c r="A200" s="576"/>
      <c r="B200" s="573" t="s">
        <v>917</v>
      </c>
      <c r="C200" s="578" t="s">
        <v>950</v>
      </c>
      <c r="D200" s="401"/>
    </row>
    <row r="201" spans="1:4" ht="12.6">
      <c r="A201" s="577"/>
      <c r="B201" s="901" t="s">
        <v>676</v>
      </c>
      <c r="C201" s="901"/>
      <c r="D201" s="402"/>
    </row>
    <row r="202" spans="1:4" ht="12.6">
      <c r="A202" s="576"/>
      <c r="B202" s="902" t="s">
        <v>916</v>
      </c>
      <c r="C202" s="902"/>
      <c r="D202" s="403"/>
    </row>
    <row r="203" spans="1:4" ht="12.6">
      <c r="B203" s="901" t="s">
        <v>714</v>
      </c>
      <c r="C203" s="901"/>
      <c r="D203" s="404"/>
    </row>
    <row r="204" spans="1:4" ht="24">
      <c r="A204" s="572">
        <v>1</v>
      </c>
      <c r="B204" s="573" t="s">
        <v>690</v>
      </c>
      <c r="C204" s="570" t="s">
        <v>702</v>
      </c>
      <c r="D204" s="403"/>
    </row>
    <row r="205" spans="1:4" ht="18" customHeight="1">
      <c r="A205" s="572">
        <v>2</v>
      </c>
      <c r="B205" s="573" t="s">
        <v>691</v>
      </c>
      <c r="C205" s="570" t="s">
        <v>703</v>
      </c>
      <c r="D205" s="404"/>
    </row>
    <row r="206" spans="1:4" ht="24">
      <c r="A206" s="572">
        <v>3</v>
      </c>
      <c r="B206" s="573" t="s">
        <v>692</v>
      </c>
      <c r="C206" s="573" t="s">
        <v>704</v>
      </c>
      <c r="D206" s="405"/>
    </row>
    <row r="207" spans="1:4" ht="12.6">
      <c r="A207" s="572">
        <v>4</v>
      </c>
      <c r="B207" s="573" t="s">
        <v>693</v>
      </c>
      <c r="C207" s="573" t="s">
        <v>705</v>
      </c>
      <c r="D207" s="405"/>
    </row>
    <row r="208" spans="1:4" ht="24">
      <c r="A208" s="572">
        <v>5</v>
      </c>
      <c r="B208" s="573" t="s">
        <v>694</v>
      </c>
      <c r="C208" s="573" t="s">
        <v>706</v>
      </c>
    </row>
    <row r="209" spans="1:3" ht="24.45" customHeight="1">
      <c r="A209" s="572">
        <v>6</v>
      </c>
      <c r="B209" s="573" t="s">
        <v>695</v>
      </c>
      <c r="C209" s="573" t="s">
        <v>707</v>
      </c>
    </row>
    <row r="210" spans="1:3" ht="24">
      <c r="A210" s="572">
        <v>7</v>
      </c>
      <c r="B210" s="573" t="s">
        <v>696</v>
      </c>
      <c r="C210" s="573" t="s">
        <v>708</v>
      </c>
    </row>
    <row r="211" spans="1:3">
      <c r="A211" s="572">
        <v>7.1</v>
      </c>
      <c r="B211" s="575" t="s">
        <v>697</v>
      </c>
      <c r="C211" s="573" t="s">
        <v>709</v>
      </c>
    </row>
    <row r="212" spans="1:3">
      <c r="A212" s="572">
        <v>7.2</v>
      </c>
      <c r="B212" s="575" t="s">
        <v>698</v>
      </c>
      <c r="C212" s="573" t="s">
        <v>710</v>
      </c>
    </row>
    <row r="213" spans="1:3">
      <c r="A213" s="572">
        <v>7.3</v>
      </c>
      <c r="B213" s="574" t="s">
        <v>699</v>
      </c>
      <c r="C213" s="573" t="s">
        <v>711</v>
      </c>
    </row>
    <row r="214" spans="1:3" ht="39.450000000000003" customHeight="1">
      <c r="A214" s="572">
        <v>8</v>
      </c>
      <c r="B214" s="573" t="s">
        <v>700</v>
      </c>
      <c r="C214" s="570" t="s">
        <v>712</v>
      </c>
    </row>
    <row r="215" spans="1:3">
      <c r="A215" s="572">
        <v>9</v>
      </c>
      <c r="B215" s="573" t="s">
        <v>701</v>
      </c>
      <c r="C215" s="570" t="s">
        <v>713</v>
      </c>
    </row>
    <row r="216" spans="1:3">
      <c r="A216" s="615">
        <v>10.1</v>
      </c>
      <c r="B216" s="616" t="s">
        <v>721</v>
      </c>
      <c r="C216" s="607" t="s">
        <v>722</v>
      </c>
    </row>
    <row r="217" spans="1:3">
      <c r="A217" s="903"/>
      <c r="B217" s="617" t="s">
        <v>908</v>
      </c>
      <c r="C217" s="570" t="s">
        <v>915</v>
      </c>
    </row>
    <row r="218" spans="1:3">
      <c r="A218" s="903"/>
      <c r="B218" s="571" t="s">
        <v>572</v>
      </c>
      <c r="C218" s="570" t="s">
        <v>914</v>
      </c>
    </row>
    <row r="219" spans="1:3">
      <c r="A219" s="903"/>
      <c r="B219" s="571" t="s">
        <v>907</v>
      </c>
      <c r="C219" s="570" t="s">
        <v>954</v>
      </c>
    </row>
    <row r="220" spans="1:3">
      <c r="A220" s="903"/>
      <c r="B220" s="571" t="s">
        <v>715</v>
      </c>
      <c r="C220" s="570" t="s">
        <v>913</v>
      </c>
    </row>
    <row r="221" spans="1:3" ht="24">
      <c r="A221" s="903"/>
      <c r="B221" s="571" t="s">
        <v>719</v>
      </c>
      <c r="C221" s="586" t="s">
        <v>912</v>
      </c>
    </row>
    <row r="222" spans="1:3" ht="36">
      <c r="A222" s="903"/>
      <c r="B222" s="571" t="s">
        <v>718</v>
      </c>
      <c r="C222" s="570" t="s">
        <v>911</v>
      </c>
    </row>
    <row r="223" spans="1:3">
      <c r="A223" s="903"/>
      <c r="B223" s="571" t="s">
        <v>955</v>
      </c>
      <c r="C223" s="570" t="s">
        <v>910</v>
      </c>
    </row>
    <row r="224" spans="1:3" ht="24">
      <c r="A224" s="903"/>
      <c r="B224" s="571" t="s">
        <v>956</v>
      </c>
      <c r="C224" s="570" t="s">
        <v>909</v>
      </c>
    </row>
    <row r="225" spans="1:3" ht="12.6">
      <c r="A225" s="608"/>
      <c r="B225" s="609"/>
      <c r="C225" s="610"/>
    </row>
    <row r="226" spans="1:3" ht="12.6">
      <c r="A226" s="608"/>
      <c r="B226" s="610"/>
      <c r="C226" s="611"/>
    </row>
    <row r="227" spans="1:3" ht="12.6">
      <c r="A227" s="608"/>
      <c r="B227" s="610"/>
      <c r="C227" s="611"/>
    </row>
    <row r="228" spans="1:3" ht="12.6">
      <c r="A228" s="608"/>
      <c r="B228" s="612"/>
      <c r="C228" s="611"/>
    </row>
    <row r="229" spans="1:3">
      <c r="A229" s="897"/>
      <c r="B229" s="613"/>
      <c r="C229" s="611"/>
    </row>
    <row r="230" spans="1:3">
      <c r="A230" s="897"/>
      <c r="B230" s="613"/>
      <c r="C230" s="611"/>
    </row>
    <row r="231" spans="1:3">
      <c r="A231" s="897"/>
      <c r="B231" s="613"/>
      <c r="C231" s="611"/>
    </row>
    <row r="232" spans="1:3">
      <c r="A232" s="897"/>
      <c r="B232" s="613"/>
      <c r="C232" s="614"/>
    </row>
    <row r="233" spans="1:3" ht="40.5" customHeight="1">
      <c r="A233" s="897"/>
      <c r="B233" s="613"/>
      <c r="C233" s="611"/>
    </row>
    <row r="234" spans="1:3" ht="24" customHeight="1">
      <c r="A234" s="897"/>
      <c r="B234" s="613"/>
      <c r="C234" s="611"/>
    </row>
    <row r="235" spans="1:3">
      <c r="A235" s="897"/>
      <c r="B235" s="613"/>
      <c r="C235" s="611"/>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U45"/>
  <sheetViews>
    <sheetView zoomScale="85" zoomScaleNormal="85" workbookViewId="0"/>
  </sheetViews>
  <sheetFormatPr defaultRowHeight="14.4"/>
  <cols>
    <col min="2" max="2" width="66.6640625" customWidth="1"/>
    <col min="3" max="8" width="17.77734375" style="659" customWidth="1"/>
    <col min="9" max="9" width="15.21875" style="656" bestFit="1" customWidth="1"/>
    <col min="10" max="10" width="14.6640625" style="656" bestFit="1" customWidth="1"/>
    <col min="11" max="12" width="15.21875" style="656" bestFit="1" customWidth="1"/>
    <col min="13" max="13" width="14.6640625" style="656" bestFit="1" customWidth="1"/>
    <col min="14" max="14" width="15.21875" style="656" bestFit="1" customWidth="1"/>
    <col min="15" max="20" width="8.77734375" style="656" bestFit="1" customWidth="1"/>
    <col min="21" max="21" width="8.77734375" style="656"/>
  </cols>
  <sheetData>
    <row r="1" spans="1:8">
      <c r="A1" s="17" t="s">
        <v>108</v>
      </c>
      <c r="B1" s="302" t="str">
        <f>Info!C2</f>
        <v>სს თიბისი ბანკი</v>
      </c>
      <c r="C1" s="657"/>
      <c r="D1" s="658"/>
      <c r="E1" s="658"/>
      <c r="F1" s="658"/>
      <c r="G1" s="658"/>
    </row>
    <row r="2" spans="1:8">
      <c r="A2" s="17" t="s">
        <v>109</v>
      </c>
      <c r="B2" s="338">
        <f>'1. key ratios'!B2</f>
        <v>45016</v>
      </c>
      <c r="C2" s="660"/>
      <c r="D2" s="661"/>
      <c r="E2" s="661"/>
      <c r="F2" s="661"/>
      <c r="G2" s="661"/>
      <c r="H2" s="662"/>
    </row>
    <row r="3" spans="1:8">
      <c r="A3" s="17"/>
      <c r="B3" s="16"/>
      <c r="C3" s="660"/>
      <c r="D3" s="661"/>
      <c r="E3" s="661"/>
      <c r="F3" s="661"/>
      <c r="G3" s="661"/>
      <c r="H3" s="662"/>
    </row>
    <row r="4" spans="1:8">
      <c r="A4" s="781" t="s">
        <v>25</v>
      </c>
      <c r="B4" s="779" t="s">
        <v>166</v>
      </c>
      <c r="C4" s="777" t="s">
        <v>114</v>
      </c>
      <c r="D4" s="777"/>
      <c r="E4" s="777"/>
      <c r="F4" s="777" t="s">
        <v>115</v>
      </c>
      <c r="G4" s="777"/>
      <c r="H4" s="778"/>
    </row>
    <row r="5" spans="1:8" ht="15.45" customHeight="1">
      <c r="A5" s="782"/>
      <c r="B5" s="780"/>
      <c r="C5" s="671" t="s">
        <v>26</v>
      </c>
      <c r="D5" s="671" t="s">
        <v>88</v>
      </c>
      <c r="E5" s="671" t="s">
        <v>66</v>
      </c>
      <c r="F5" s="671" t="s">
        <v>26</v>
      </c>
      <c r="G5" s="671" t="s">
        <v>88</v>
      </c>
      <c r="H5" s="671" t="s">
        <v>66</v>
      </c>
    </row>
    <row r="6" spans="1:8">
      <c r="A6" s="460">
        <v>1</v>
      </c>
      <c r="B6" s="436" t="s">
        <v>776</v>
      </c>
      <c r="C6" s="668">
        <f>SUM(C7:C12)</f>
        <v>420966842.47580028</v>
      </c>
      <c r="D6" s="668">
        <f>SUM(D7:D12)</f>
        <v>185154580.69779989</v>
      </c>
      <c r="E6" s="669">
        <f>C6+D6</f>
        <v>606121423.1736002</v>
      </c>
      <c r="F6" s="668">
        <f>SUM(F7:F12)</f>
        <v>346998191.94250023</v>
      </c>
      <c r="G6" s="668">
        <f>SUM(G7:G12)</f>
        <v>143387825.94109982</v>
      </c>
      <c r="H6" s="669">
        <f>F6+G6</f>
        <v>490386017.88360006</v>
      </c>
    </row>
    <row r="7" spans="1:8">
      <c r="A7" s="460">
        <v>1.1000000000000001</v>
      </c>
      <c r="B7" s="437" t="s">
        <v>730</v>
      </c>
      <c r="C7" s="668">
        <v>0</v>
      </c>
      <c r="D7" s="668">
        <v>0</v>
      </c>
      <c r="E7" s="669">
        <f t="shared" ref="E7:E45" si="0">C7+D7</f>
        <v>0</v>
      </c>
      <c r="F7" s="668">
        <v>0</v>
      </c>
      <c r="G7" s="668">
        <v>0</v>
      </c>
      <c r="H7" s="669">
        <f t="shared" ref="H7:H45" si="1">F7+G7</f>
        <v>0</v>
      </c>
    </row>
    <row r="8" spans="1:8" ht="20.399999999999999">
      <c r="A8" s="460">
        <v>1.2</v>
      </c>
      <c r="B8" s="437" t="s">
        <v>777</v>
      </c>
      <c r="C8" s="668">
        <v>0</v>
      </c>
      <c r="D8" s="668">
        <v>0</v>
      </c>
      <c r="E8" s="669">
        <f t="shared" si="0"/>
        <v>0</v>
      </c>
      <c r="F8" s="668">
        <v>0</v>
      </c>
      <c r="G8" s="668">
        <v>0</v>
      </c>
      <c r="H8" s="669">
        <f t="shared" si="1"/>
        <v>0</v>
      </c>
    </row>
    <row r="9" spans="1:8" ht="21.45" customHeight="1">
      <c r="A9" s="460">
        <v>1.3</v>
      </c>
      <c r="B9" s="432" t="s">
        <v>778</v>
      </c>
      <c r="C9" s="668">
        <v>0</v>
      </c>
      <c r="D9" s="668">
        <v>0</v>
      </c>
      <c r="E9" s="669">
        <f t="shared" si="0"/>
        <v>0</v>
      </c>
      <c r="F9" s="668">
        <v>0</v>
      </c>
      <c r="G9" s="668">
        <v>0</v>
      </c>
      <c r="H9" s="669">
        <f t="shared" si="1"/>
        <v>0</v>
      </c>
    </row>
    <row r="10" spans="1:8" ht="20.399999999999999">
      <c r="A10" s="460">
        <v>1.4</v>
      </c>
      <c r="B10" s="432" t="s">
        <v>734</v>
      </c>
      <c r="C10" s="668">
        <v>68485465</v>
      </c>
      <c r="D10" s="668">
        <v>4184064</v>
      </c>
      <c r="E10" s="669">
        <f t="shared" si="0"/>
        <v>72669529</v>
      </c>
      <c r="F10" s="668">
        <v>43368435</v>
      </c>
      <c r="G10" s="668">
        <v>2315735</v>
      </c>
      <c r="H10" s="669">
        <f t="shared" si="1"/>
        <v>45684170</v>
      </c>
    </row>
    <row r="11" spans="1:8">
      <c r="A11" s="460">
        <v>1.5</v>
      </c>
      <c r="B11" s="432" t="s">
        <v>737</v>
      </c>
      <c r="C11" s="668">
        <v>352481377.47580028</v>
      </c>
      <c r="D11" s="668">
        <v>180970516.69779989</v>
      </c>
      <c r="E11" s="669">
        <f t="shared" si="0"/>
        <v>533451894.1736002</v>
      </c>
      <c r="F11" s="668">
        <v>303629756.94250023</v>
      </c>
      <c r="G11" s="668">
        <v>141072090.94109982</v>
      </c>
      <c r="H11" s="669">
        <f t="shared" si="1"/>
        <v>444701847.88360006</v>
      </c>
    </row>
    <row r="12" spans="1:8">
      <c r="A12" s="460">
        <v>1.6</v>
      </c>
      <c r="B12" s="438" t="s">
        <v>99</v>
      </c>
      <c r="C12" s="668">
        <v>0</v>
      </c>
      <c r="D12" s="668">
        <v>0</v>
      </c>
      <c r="E12" s="669">
        <f t="shared" si="0"/>
        <v>0</v>
      </c>
      <c r="F12" s="668">
        <v>0</v>
      </c>
      <c r="G12" s="668">
        <v>0</v>
      </c>
      <c r="H12" s="669">
        <f t="shared" si="1"/>
        <v>0</v>
      </c>
    </row>
    <row r="13" spans="1:8">
      <c r="A13" s="460">
        <v>2</v>
      </c>
      <c r="B13" s="439" t="s">
        <v>779</v>
      </c>
      <c r="C13" s="668">
        <f>SUM(C14:C17)</f>
        <v>-233497214.87250012</v>
      </c>
      <c r="D13" s="668">
        <f>SUM(D14:D17)</f>
        <v>-65374337.343599997</v>
      </c>
      <c r="E13" s="669">
        <f t="shared" si="0"/>
        <v>-298871552.2161001</v>
      </c>
      <c r="F13" s="668">
        <f>SUM(F14:F17)</f>
        <v>-148587299.47660002</v>
      </c>
      <c r="G13" s="668">
        <f>SUM(G14:G17)</f>
        <v>-72143665.006199986</v>
      </c>
      <c r="H13" s="669">
        <f t="shared" si="1"/>
        <v>-220730964.48280001</v>
      </c>
    </row>
    <row r="14" spans="1:8">
      <c r="A14" s="460">
        <v>2.1</v>
      </c>
      <c r="B14" s="432" t="s">
        <v>780</v>
      </c>
      <c r="C14" s="668">
        <v>0</v>
      </c>
      <c r="D14" s="668">
        <v>0</v>
      </c>
      <c r="E14" s="669">
        <f t="shared" si="0"/>
        <v>0</v>
      </c>
      <c r="F14" s="668">
        <v>0</v>
      </c>
      <c r="G14" s="668">
        <v>0</v>
      </c>
      <c r="H14" s="669">
        <f t="shared" si="1"/>
        <v>0</v>
      </c>
    </row>
    <row r="15" spans="1:8" ht="24.45" customHeight="1">
      <c r="A15" s="460">
        <v>2.2000000000000002</v>
      </c>
      <c r="B15" s="432" t="s">
        <v>781</v>
      </c>
      <c r="C15" s="668">
        <v>0</v>
      </c>
      <c r="D15" s="668">
        <v>0</v>
      </c>
      <c r="E15" s="669">
        <f t="shared" si="0"/>
        <v>0</v>
      </c>
      <c r="F15" s="668">
        <v>0</v>
      </c>
      <c r="G15" s="668">
        <v>0</v>
      </c>
      <c r="H15" s="669">
        <f t="shared" si="1"/>
        <v>0</v>
      </c>
    </row>
    <row r="16" spans="1:8" ht="20.55" customHeight="1">
      <c r="A16" s="460">
        <v>2.2999999999999998</v>
      </c>
      <c r="B16" s="432" t="s">
        <v>782</v>
      </c>
      <c r="C16" s="668">
        <v>-233497214.87250012</v>
      </c>
      <c r="D16" s="668">
        <v>-65374337.343599997</v>
      </c>
      <c r="E16" s="669">
        <f t="shared" si="0"/>
        <v>-298871552.2161001</v>
      </c>
      <c r="F16" s="668">
        <v>-148587299.47660002</v>
      </c>
      <c r="G16" s="668">
        <v>-72143665.006199986</v>
      </c>
      <c r="H16" s="669">
        <f t="shared" si="1"/>
        <v>-220730964.48280001</v>
      </c>
    </row>
    <row r="17" spans="1:8">
      <c r="A17" s="460">
        <v>2.4</v>
      </c>
      <c r="B17" s="432" t="s">
        <v>783</v>
      </c>
      <c r="C17" s="668">
        <v>0</v>
      </c>
      <c r="D17" s="668">
        <v>0</v>
      </c>
      <c r="E17" s="669">
        <f t="shared" si="0"/>
        <v>0</v>
      </c>
      <c r="F17" s="668">
        <v>0</v>
      </c>
      <c r="G17" s="668">
        <v>0</v>
      </c>
      <c r="H17" s="669">
        <f t="shared" si="1"/>
        <v>0</v>
      </c>
    </row>
    <row r="18" spans="1:8">
      <c r="A18" s="460">
        <v>3</v>
      </c>
      <c r="B18" s="439" t="s">
        <v>784</v>
      </c>
      <c r="C18" s="668">
        <v>695613.87</v>
      </c>
      <c r="D18" s="668">
        <v>0</v>
      </c>
      <c r="E18" s="669">
        <f t="shared" si="0"/>
        <v>695613.87</v>
      </c>
      <c r="F18" s="668">
        <v>1708500</v>
      </c>
      <c r="G18" s="668">
        <v>0</v>
      </c>
      <c r="H18" s="669">
        <f t="shared" si="1"/>
        <v>1708500</v>
      </c>
    </row>
    <row r="19" spans="1:8">
      <c r="A19" s="460">
        <v>4</v>
      </c>
      <c r="B19" s="439" t="s">
        <v>785</v>
      </c>
      <c r="C19" s="668">
        <v>89056284.541199967</v>
      </c>
      <c r="D19" s="668">
        <v>31407287.240900002</v>
      </c>
      <c r="E19" s="669">
        <f t="shared" si="0"/>
        <v>120463571.78209996</v>
      </c>
      <c r="F19" s="668">
        <v>66781248.783699997</v>
      </c>
      <c r="G19" s="668">
        <v>27614523.75170001</v>
      </c>
      <c r="H19" s="669">
        <f t="shared" si="1"/>
        <v>94395772.535400003</v>
      </c>
    </row>
    <row r="20" spans="1:8">
      <c r="A20" s="460">
        <v>5</v>
      </c>
      <c r="B20" s="439" t="s">
        <v>786</v>
      </c>
      <c r="C20" s="668">
        <v>-32572089.929999996</v>
      </c>
      <c r="D20" s="668">
        <v>-32119570.541799989</v>
      </c>
      <c r="E20" s="669">
        <f t="shared" si="0"/>
        <v>-64691660.471799985</v>
      </c>
      <c r="F20" s="668">
        <v>-23566736.899999995</v>
      </c>
      <c r="G20" s="668">
        <v>-25657536.336900014</v>
      </c>
      <c r="H20" s="669">
        <f t="shared" si="1"/>
        <v>-49224273.236900009</v>
      </c>
    </row>
    <row r="21" spans="1:8" ht="38.549999999999997" customHeight="1">
      <c r="A21" s="460">
        <v>6</v>
      </c>
      <c r="B21" s="439" t="s">
        <v>787</v>
      </c>
      <c r="C21" s="668">
        <v>1664255.5518</v>
      </c>
      <c r="D21" s="668">
        <v>359161.55230000016</v>
      </c>
      <c r="E21" s="669">
        <f t="shared" si="0"/>
        <v>2023417.1041000001</v>
      </c>
      <c r="F21" s="668">
        <v>2873143.2508999999</v>
      </c>
      <c r="G21" s="668">
        <v>150795.79049999997</v>
      </c>
      <c r="H21" s="669">
        <f t="shared" si="1"/>
        <v>3023939.0414</v>
      </c>
    </row>
    <row r="22" spans="1:8" ht="27.45" customHeight="1">
      <c r="A22" s="460">
        <v>7</v>
      </c>
      <c r="B22" s="439" t="s">
        <v>788</v>
      </c>
      <c r="C22" s="668">
        <v>0</v>
      </c>
      <c r="D22" s="668">
        <v>0</v>
      </c>
      <c r="E22" s="669">
        <f t="shared" si="0"/>
        <v>0</v>
      </c>
      <c r="F22" s="668">
        <v>0</v>
      </c>
      <c r="G22" s="668">
        <v>0</v>
      </c>
      <c r="H22" s="669">
        <f t="shared" si="1"/>
        <v>0</v>
      </c>
    </row>
    <row r="23" spans="1:8" ht="37.049999999999997" customHeight="1">
      <c r="A23" s="460">
        <v>8</v>
      </c>
      <c r="B23" s="440" t="s">
        <v>789</v>
      </c>
      <c r="C23" s="668">
        <v>0</v>
      </c>
      <c r="D23" s="668">
        <v>21940945.259</v>
      </c>
      <c r="E23" s="669">
        <f t="shared" si="0"/>
        <v>21940945.259</v>
      </c>
      <c r="F23" s="668">
        <v>0</v>
      </c>
      <c r="G23" s="668">
        <v>-1209949.8700000001</v>
      </c>
      <c r="H23" s="669">
        <f t="shared" si="1"/>
        <v>-1209949.8700000001</v>
      </c>
    </row>
    <row r="24" spans="1:8" ht="34.5" customHeight="1">
      <c r="A24" s="460">
        <v>9</v>
      </c>
      <c r="B24" s="440" t="s">
        <v>790</v>
      </c>
      <c r="C24" s="668">
        <v>0</v>
      </c>
      <c r="D24" s="668">
        <v>0</v>
      </c>
      <c r="E24" s="669">
        <f t="shared" si="0"/>
        <v>0</v>
      </c>
      <c r="F24" s="668">
        <v>0</v>
      </c>
      <c r="G24" s="668">
        <v>0</v>
      </c>
      <c r="H24" s="669">
        <f t="shared" si="1"/>
        <v>0</v>
      </c>
    </row>
    <row r="25" spans="1:8">
      <c r="A25" s="460">
        <v>10</v>
      </c>
      <c r="B25" s="439" t="s">
        <v>791</v>
      </c>
      <c r="C25" s="668">
        <v>62463427.894399941</v>
      </c>
      <c r="D25" s="668">
        <v>0</v>
      </c>
      <c r="E25" s="669">
        <f t="shared" si="0"/>
        <v>62463427.894399941</v>
      </c>
      <c r="F25" s="668">
        <v>50619827.169799984</v>
      </c>
      <c r="G25" s="668">
        <v>0</v>
      </c>
      <c r="H25" s="669">
        <f t="shared" si="1"/>
        <v>50619827.169799984</v>
      </c>
    </row>
    <row r="26" spans="1:8" ht="27" customHeight="1">
      <c r="A26" s="460">
        <v>11</v>
      </c>
      <c r="B26" s="441" t="s">
        <v>792</v>
      </c>
      <c r="C26" s="668">
        <v>0</v>
      </c>
      <c r="D26" s="668">
        <v>0</v>
      </c>
      <c r="E26" s="669">
        <f t="shared" si="0"/>
        <v>0</v>
      </c>
      <c r="F26" s="668">
        <v>0</v>
      </c>
      <c r="G26" s="668">
        <v>0</v>
      </c>
      <c r="H26" s="669">
        <f t="shared" si="1"/>
        <v>0</v>
      </c>
    </row>
    <row r="27" spans="1:8">
      <c r="A27" s="460">
        <v>12</v>
      </c>
      <c r="B27" s="439" t="s">
        <v>793</v>
      </c>
      <c r="C27" s="668">
        <v>2737011.0412999997</v>
      </c>
      <c r="D27" s="668">
        <v>56337.471799999985</v>
      </c>
      <c r="E27" s="669">
        <f t="shared" si="0"/>
        <v>2793348.5130999996</v>
      </c>
      <c r="F27" s="668">
        <v>2164137.7963</v>
      </c>
      <c r="G27" s="668">
        <v>894790.81099999999</v>
      </c>
      <c r="H27" s="669">
        <f t="shared" si="1"/>
        <v>3058928.6073000003</v>
      </c>
    </row>
    <row r="28" spans="1:8">
      <c r="A28" s="460">
        <v>13</v>
      </c>
      <c r="B28" s="442" t="s">
        <v>794</v>
      </c>
      <c r="C28" s="668">
        <v>-14696026.200000001</v>
      </c>
      <c r="D28" s="668">
        <v>-6980945.7452999977</v>
      </c>
      <c r="E28" s="669">
        <f t="shared" si="0"/>
        <v>-21676971.945299998</v>
      </c>
      <c r="F28" s="668">
        <v>-10704358.631199995</v>
      </c>
      <c r="G28" s="668">
        <v>-5393224.8889999986</v>
      </c>
      <c r="H28" s="669">
        <f t="shared" si="1"/>
        <v>-16097583.520199994</v>
      </c>
    </row>
    <row r="29" spans="1:8">
      <c r="A29" s="460">
        <v>14</v>
      </c>
      <c r="B29" s="443" t="s">
        <v>795</v>
      </c>
      <c r="C29" s="668">
        <f>SUM(C30:C31)</f>
        <v>-80878670.762800023</v>
      </c>
      <c r="D29" s="668">
        <f>SUM(D30:D31)</f>
        <v>-5475044.8500000015</v>
      </c>
      <c r="E29" s="669">
        <f t="shared" si="0"/>
        <v>-86353715.612800032</v>
      </c>
      <c r="F29" s="668">
        <f>SUM(F30:F31)</f>
        <v>-67481395.820100009</v>
      </c>
      <c r="G29" s="668">
        <f>SUM(G30:G31)</f>
        <v>-4585649.7116999999</v>
      </c>
      <c r="H29" s="669">
        <f t="shared" si="1"/>
        <v>-72067045.531800002</v>
      </c>
    </row>
    <row r="30" spans="1:8">
      <c r="A30" s="460">
        <v>14.1</v>
      </c>
      <c r="B30" s="417" t="s">
        <v>796</v>
      </c>
      <c r="C30" s="668">
        <v>-76118134.482800022</v>
      </c>
      <c r="D30" s="668">
        <v>-430777.07</v>
      </c>
      <c r="E30" s="669">
        <f t="shared" si="0"/>
        <v>-76548911.552800015</v>
      </c>
      <c r="F30" s="668">
        <v>-62661706.884500004</v>
      </c>
      <c r="G30" s="668">
        <v>-1097553.3600000001</v>
      </c>
      <c r="H30" s="669">
        <f t="shared" si="1"/>
        <v>-63759260.244500004</v>
      </c>
    </row>
    <row r="31" spans="1:8">
      <c r="A31" s="460">
        <v>14.2</v>
      </c>
      <c r="B31" s="417" t="s">
        <v>797</v>
      </c>
      <c r="C31" s="668">
        <v>-4760536.2799999984</v>
      </c>
      <c r="D31" s="668">
        <v>-5044267.7800000012</v>
      </c>
      <c r="E31" s="669">
        <f t="shared" si="0"/>
        <v>-9804804.0599999987</v>
      </c>
      <c r="F31" s="668">
        <v>-4819688.9355999995</v>
      </c>
      <c r="G31" s="668">
        <v>-3488096.3516999995</v>
      </c>
      <c r="H31" s="669">
        <f t="shared" si="1"/>
        <v>-8307785.287299999</v>
      </c>
    </row>
    <row r="32" spans="1:8">
      <c r="A32" s="460">
        <v>15</v>
      </c>
      <c r="B32" s="444" t="s">
        <v>798</v>
      </c>
      <c r="C32" s="668">
        <v>-21501686.783100002</v>
      </c>
      <c r="D32" s="668">
        <v>0</v>
      </c>
      <c r="E32" s="669">
        <f t="shared" si="0"/>
        <v>-21501686.783100002</v>
      </c>
      <c r="F32" s="668">
        <v>-17578083.384999998</v>
      </c>
      <c r="G32" s="668">
        <v>0</v>
      </c>
      <c r="H32" s="669">
        <f t="shared" si="1"/>
        <v>-17578083.384999998</v>
      </c>
    </row>
    <row r="33" spans="1:8" ht="22.5" customHeight="1">
      <c r="A33" s="460">
        <v>16</v>
      </c>
      <c r="B33" s="413" t="s">
        <v>799</v>
      </c>
      <c r="C33" s="668">
        <v>171360.20720000015</v>
      </c>
      <c r="D33" s="668">
        <v>341957.51619999978</v>
      </c>
      <c r="E33" s="669">
        <f t="shared" si="0"/>
        <v>513317.7233999999</v>
      </c>
      <c r="F33" s="668">
        <v>699322.80270000012</v>
      </c>
      <c r="G33" s="668">
        <v>794669.43420000048</v>
      </c>
      <c r="H33" s="669">
        <f t="shared" si="1"/>
        <v>1493992.2369000006</v>
      </c>
    </row>
    <row r="34" spans="1:8">
      <c r="A34" s="460">
        <v>17</v>
      </c>
      <c r="B34" s="439" t="s">
        <v>800</v>
      </c>
      <c r="C34" s="668">
        <f>SUM(C35:C36)</f>
        <v>218295.26499999998</v>
      </c>
      <c r="D34" s="668">
        <f>SUM(D35:D36)</f>
        <v>118580.97860000002</v>
      </c>
      <c r="E34" s="669">
        <f t="shared" si="0"/>
        <v>336876.24359999999</v>
      </c>
      <c r="F34" s="668">
        <f>SUM(F35:F36)</f>
        <v>108968.70719999999</v>
      </c>
      <c r="G34" s="668">
        <f>SUM(G35:G36)</f>
        <v>480171.51579999999</v>
      </c>
      <c r="H34" s="669">
        <f t="shared" si="1"/>
        <v>589140.223</v>
      </c>
    </row>
    <row r="35" spans="1:8">
      <c r="A35" s="460">
        <v>17.100000000000001</v>
      </c>
      <c r="B35" s="445" t="s">
        <v>801</v>
      </c>
      <c r="C35" s="668">
        <v>218295.26499999998</v>
      </c>
      <c r="D35" s="668">
        <v>118580.97860000002</v>
      </c>
      <c r="E35" s="669">
        <f t="shared" si="0"/>
        <v>336876.24359999999</v>
      </c>
      <c r="F35" s="668">
        <v>108968.70719999999</v>
      </c>
      <c r="G35" s="668">
        <v>480171.51579999999</v>
      </c>
      <c r="H35" s="669">
        <f t="shared" si="1"/>
        <v>589140.223</v>
      </c>
    </row>
    <row r="36" spans="1:8">
      <c r="A36" s="460">
        <v>17.2</v>
      </c>
      <c r="B36" s="417" t="s">
        <v>802</v>
      </c>
      <c r="C36" s="668">
        <v>0</v>
      </c>
      <c r="D36" s="668">
        <v>0</v>
      </c>
      <c r="E36" s="669">
        <f t="shared" si="0"/>
        <v>0</v>
      </c>
      <c r="F36" s="668">
        <v>0</v>
      </c>
      <c r="G36" s="668">
        <v>0</v>
      </c>
      <c r="H36" s="669">
        <f t="shared" si="1"/>
        <v>0</v>
      </c>
    </row>
    <row r="37" spans="1:8" ht="41.55" customHeight="1">
      <c r="A37" s="460">
        <v>18</v>
      </c>
      <c r="B37" s="446" t="s">
        <v>803</v>
      </c>
      <c r="C37" s="668">
        <f>SUM(C38:C39)</f>
        <v>-49522541.851600006</v>
      </c>
      <c r="D37" s="668">
        <f>SUM(D38:D39)</f>
        <v>3237166.5133999996</v>
      </c>
      <c r="E37" s="669">
        <f t="shared" si="0"/>
        <v>-46285375.338200003</v>
      </c>
      <c r="F37" s="668">
        <f>SUM(F38:F39)</f>
        <v>-21899126.702300001</v>
      </c>
      <c r="G37" s="672">
        <f>SUM(G38:G39)</f>
        <v>8526857.4959999993</v>
      </c>
      <c r="H37" s="669">
        <f t="shared" si="1"/>
        <v>-13372269.206300002</v>
      </c>
    </row>
    <row r="38" spans="1:8" ht="20.399999999999999">
      <c r="A38" s="460">
        <v>18.100000000000001</v>
      </c>
      <c r="B38" s="432" t="s">
        <v>804</v>
      </c>
      <c r="C38" s="668">
        <v>-254640.05</v>
      </c>
      <c r="D38" s="668">
        <v>-8861.6378000000004</v>
      </c>
      <c r="E38" s="669">
        <f t="shared" si="0"/>
        <v>-263501.68780000001</v>
      </c>
      <c r="F38" s="668">
        <v>-77224.27</v>
      </c>
      <c r="G38" s="668">
        <v>12280</v>
      </c>
      <c r="H38" s="669">
        <f t="shared" si="1"/>
        <v>-64944.270000000004</v>
      </c>
    </row>
    <row r="39" spans="1:8">
      <c r="A39" s="460">
        <v>18.2</v>
      </c>
      <c r="B39" s="432" t="s">
        <v>805</v>
      </c>
      <c r="C39" s="668">
        <v>-49267901.801600009</v>
      </c>
      <c r="D39" s="668">
        <v>3246028.1511999997</v>
      </c>
      <c r="E39" s="669">
        <f t="shared" si="0"/>
        <v>-46021873.650400013</v>
      </c>
      <c r="F39" s="668">
        <v>-21821902.432300001</v>
      </c>
      <c r="G39" s="668">
        <v>8514577.4959999993</v>
      </c>
      <c r="H39" s="669">
        <f t="shared" si="1"/>
        <v>-13307324.936300002</v>
      </c>
    </row>
    <row r="40" spans="1:8" ht="24.45" customHeight="1">
      <c r="A40" s="460">
        <v>19</v>
      </c>
      <c r="B40" s="446" t="s">
        <v>806</v>
      </c>
      <c r="C40" s="668">
        <v>0</v>
      </c>
      <c r="D40" s="668">
        <v>0</v>
      </c>
      <c r="E40" s="669">
        <f t="shared" si="0"/>
        <v>0</v>
      </c>
      <c r="F40" s="668">
        <v>0</v>
      </c>
      <c r="G40" s="668">
        <v>0</v>
      </c>
      <c r="H40" s="669">
        <f t="shared" si="1"/>
        <v>0</v>
      </c>
    </row>
    <row r="41" spans="1:8" ht="25.05" customHeight="1">
      <c r="A41" s="460">
        <v>20</v>
      </c>
      <c r="B41" s="446" t="s">
        <v>807</v>
      </c>
      <c r="C41" s="668">
        <v>0</v>
      </c>
      <c r="D41" s="668">
        <v>0</v>
      </c>
      <c r="E41" s="669">
        <f t="shared" si="0"/>
        <v>0</v>
      </c>
      <c r="F41" s="668">
        <v>0</v>
      </c>
      <c r="G41" s="668">
        <v>0</v>
      </c>
      <c r="H41" s="669">
        <f t="shared" si="1"/>
        <v>0</v>
      </c>
    </row>
    <row r="42" spans="1:8" ht="33" customHeight="1">
      <c r="A42" s="460">
        <v>21</v>
      </c>
      <c r="B42" s="447" t="s">
        <v>808</v>
      </c>
      <c r="C42" s="668">
        <v>0</v>
      </c>
      <c r="D42" s="668">
        <v>0</v>
      </c>
      <c r="E42" s="669">
        <f t="shared" si="0"/>
        <v>0</v>
      </c>
      <c r="F42" s="668">
        <v>0</v>
      </c>
      <c r="G42" s="668">
        <v>0</v>
      </c>
      <c r="H42" s="669">
        <f t="shared" si="1"/>
        <v>0</v>
      </c>
    </row>
    <row r="43" spans="1:8">
      <c r="A43" s="460">
        <v>22</v>
      </c>
      <c r="B43" s="448" t="s">
        <v>809</v>
      </c>
      <c r="C43" s="668">
        <f>SUM(C6,C13,C18,C19,C20,C21,C22,C23,C24,C25,C26,C27,C28,C29,C32,C33,C34,C37,C40,C41,C42)</f>
        <v>145304860.44670004</v>
      </c>
      <c r="D43" s="668">
        <f>SUM(D6,D13,D18,D19,D20,D21,D22,D23,D24,D25,D26,D27,D28,D29,D32,D33,D34,D37,D40,D41,D42)</f>
        <v>132666118.74929993</v>
      </c>
      <c r="E43" s="669">
        <f t="shared" si="0"/>
        <v>277970979.19599998</v>
      </c>
      <c r="F43" s="668">
        <f>SUM(F6,F13,F18,F19,F20,F21,F22,F23,F24,F25,F26,F27,F28,F29,F32,F33,F34,F37,F40,F41,F42)</f>
        <v>182136339.53790012</v>
      </c>
      <c r="G43" s="668">
        <f>SUM(G6,G13,G18,G19,G20,G21,G22,G23,G24,G25,G26,G27,G28,G29,G32,G33,G34,G37,G40,G41,G42)</f>
        <v>72859608.926499844</v>
      </c>
      <c r="H43" s="669">
        <f t="shared" si="1"/>
        <v>254995948.46439996</v>
      </c>
    </row>
    <row r="44" spans="1:8">
      <c r="A44" s="460">
        <v>23</v>
      </c>
      <c r="B44" s="448" t="s">
        <v>810</v>
      </c>
      <c r="C44" s="668">
        <v>40241379.488299996</v>
      </c>
      <c r="D44" s="668">
        <v>0</v>
      </c>
      <c r="E44" s="669">
        <f t="shared" si="0"/>
        <v>40241379.488299996</v>
      </c>
      <c r="F44" s="668">
        <v>25789410.888599999</v>
      </c>
      <c r="G44" s="668">
        <v>0</v>
      </c>
      <c r="H44" s="669">
        <f t="shared" si="1"/>
        <v>25789410.888599999</v>
      </c>
    </row>
    <row r="45" spans="1:8">
      <c r="A45" s="460">
        <v>24</v>
      </c>
      <c r="B45" s="448" t="s">
        <v>811</v>
      </c>
      <c r="C45" s="668">
        <f>C43-C44</f>
        <v>105063480.95840004</v>
      </c>
      <c r="D45" s="668">
        <f>D43-D44</f>
        <v>132666118.74929993</v>
      </c>
      <c r="E45" s="669">
        <f t="shared" si="0"/>
        <v>237729599.70769995</v>
      </c>
      <c r="F45" s="668">
        <f>F43-F44</f>
        <v>156346928.64930013</v>
      </c>
      <c r="G45" s="668">
        <f>G43-G44</f>
        <v>72859608.926499844</v>
      </c>
      <c r="H45" s="669">
        <f t="shared" si="1"/>
        <v>229206537.57579997</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V47"/>
  <sheetViews>
    <sheetView zoomScale="70" zoomScaleNormal="70" workbookViewId="0"/>
  </sheetViews>
  <sheetFormatPr defaultRowHeight="14.4"/>
  <cols>
    <col min="1" max="1" width="8.77734375" style="458"/>
    <col min="2" max="2" width="87.6640625" bestFit="1" customWidth="1"/>
    <col min="3" max="8" width="14.21875" style="659" bestFit="1" customWidth="1"/>
    <col min="9" max="9" width="12.33203125" customWidth="1"/>
  </cols>
  <sheetData>
    <row r="1" spans="1:22">
      <c r="A1" s="17" t="s">
        <v>108</v>
      </c>
      <c r="B1" s="302" t="str">
        <f>Info!C2</f>
        <v>სს თიბისი ბანკი</v>
      </c>
      <c r="C1" s="657"/>
      <c r="D1" s="658"/>
      <c r="E1" s="658"/>
      <c r="F1" s="658"/>
      <c r="G1" s="658"/>
    </row>
    <row r="2" spans="1:22">
      <c r="A2" s="17" t="s">
        <v>109</v>
      </c>
      <c r="B2" s="338">
        <f>'1. key ratios'!B2</f>
        <v>45016</v>
      </c>
      <c r="C2" s="660"/>
      <c r="D2" s="661"/>
      <c r="E2" s="661"/>
      <c r="F2" s="661"/>
      <c r="G2" s="661"/>
      <c r="H2" s="662"/>
    </row>
    <row r="3" spans="1:22">
      <c r="A3" s="17"/>
      <c r="B3" s="16"/>
      <c r="C3" s="660"/>
      <c r="D3" s="661"/>
      <c r="E3" s="661"/>
      <c r="F3" s="661"/>
      <c r="G3" s="661"/>
      <c r="H3" s="662"/>
    </row>
    <row r="4" spans="1:22">
      <c r="A4" s="774" t="s">
        <v>25</v>
      </c>
      <c r="B4" s="783" t="s">
        <v>151</v>
      </c>
      <c r="C4" s="784" t="s">
        <v>114</v>
      </c>
      <c r="D4" s="784"/>
      <c r="E4" s="784"/>
      <c r="F4" s="784" t="s">
        <v>115</v>
      </c>
      <c r="G4" s="784"/>
      <c r="H4" s="785"/>
    </row>
    <row r="5" spans="1:22">
      <c r="A5" s="774"/>
      <c r="B5" s="783"/>
      <c r="C5" s="671" t="s">
        <v>26</v>
      </c>
      <c r="D5" s="671" t="s">
        <v>88</v>
      </c>
      <c r="E5" s="671" t="s">
        <v>66</v>
      </c>
      <c r="F5" s="671" t="s">
        <v>26</v>
      </c>
      <c r="G5" s="671" t="s">
        <v>88</v>
      </c>
      <c r="H5" s="673" t="s">
        <v>66</v>
      </c>
    </row>
    <row r="6" spans="1:22">
      <c r="A6" s="449">
        <v>1</v>
      </c>
      <c r="B6" s="450" t="s">
        <v>812</v>
      </c>
      <c r="C6" s="674">
        <v>0</v>
      </c>
      <c r="D6" s="674">
        <v>0</v>
      </c>
      <c r="E6" s="675">
        <f t="shared" ref="E6:E43" si="0">C6+D6</f>
        <v>0</v>
      </c>
      <c r="F6" s="674">
        <v>0</v>
      </c>
      <c r="G6" s="674">
        <v>0</v>
      </c>
      <c r="H6" s="676">
        <f t="shared" ref="H6:H43" si="1">F6+G6</f>
        <v>0</v>
      </c>
      <c r="O6" s="670"/>
      <c r="P6" s="670"/>
      <c r="Q6" s="670"/>
      <c r="R6" s="670"/>
      <c r="S6" s="670"/>
      <c r="T6" s="670"/>
      <c r="U6" s="670"/>
      <c r="V6" s="670"/>
    </row>
    <row r="7" spans="1:22">
      <c r="A7" s="449">
        <v>2</v>
      </c>
      <c r="B7" s="450" t="s">
        <v>177</v>
      </c>
      <c r="C7" s="674">
        <v>0</v>
      </c>
      <c r="D7" s="674">
        <v>0</v>
      </c>
      <c r="E7" s="675">
        <f t="shared" si="0"/>
        <v>0</v>
      </c>
      <c r="F7" s="674">
        <v>0</v>
      </c>
      <c r="G7" s="674">
        <v>0</v>
      </c>
      <c r="H7" s="676">
        <f t="shared" si="1"/>
        <v>0</v>
      </c>
      <c r="O7" s="670"/>
      <c r="P7" s="670"/>
      <c r="Q7" s="670"/>
      <c r="R7" s="670"/>
      <c r="S7" s="670"/>
      <c r="T7" s="670"/>
    </row>
    <row r="8" spans="1:22">
      <c r="A8" s="449">
        <v>3</v>
      </c>
      <c r="B8" s="450" t="s">
        <v>179</v>
      </c>
      <c r="C8" s="674">
        <f>C9+C10</f>
        <v>3678775378.6308298</v>
      </c>
      <c r="D8" s="674">
        <f>D9+D10</f>
        <v>4920734688.918396</v>
      </c>
      <c r="E8" s="675">
        <f t="shared" si="0"/>
        <v>8599510067.5492249</v>
      </c>
      <c r="F8" s="674">
        <f>F9+F10</f>
        <v>3314010452.5066099</v>
      </c>
      <c r="G8" s="674">
        <f>G9+G10</f>
        <v>5266413714.2342901</v>
      </c>
      <c r="H8" s="676">
        <f t="shared" si="1"/>
        <v>8580424166.7409</v>
      </c>
      <c r="O8" s="670"/>
      <c r="P8" s="670"/>
      <c r="Q8" s="670"/>
      <c r="R8" s="670"/>
      <c r="S8" s="670"/>
      <c r="T8" s="670"/>
    </row>
    <row r="9" spans="1:22">
      <c r="A9" s="449">
        <v>3.1</v>
      </c>
      <c r="B9" s="451" t="s">
        <v>813</v>
      </c>
      <c r="C9" s="674">
        <v>3208288367.92943</v>
      </c>
      <c r="D9" s="674">
        <v>4608094225.0184097</v>
      </c>
      <c r="E9" s="675">
        <f t="shared" si="0"/>
        <v>7816382592.9478397</v>
      </c>
      <c r="F9" s="674">
        <v>2775709153.8266101</v>
      </c>
      <c r="G9" s="674">
        <v>4794220209.4342899</v>
      </c>
      <c r="H9" s="676">
        <f t="shared" si="1"/>
        <v>7569929363.2609005</v>
      </c>
      <c r="O9" s="670"/>
      <c r="P9" s="670"/>
      <c r="Q9" s="670"/>
      <c r="R9" s="670"/>
      <c r="S9" s="670"/>
      <c r="T9" s="670"/>
    </row>
    <row r="10" spans="1:22">
      <c r="A10" s="449">
        <v>3.2</v>
      </c>
      <c r="B10" s="451" t="s">
        <v>814</v>
      </c>
      <c r="C10" s="674">
        <v>470487010.70139998</v>
      </c>
      <c r="D10" s="674">
        <v>312640463.89998603</v>
      </c>
      <c r="E10" s="675">
        <f t="shared" si="0"/>
        <v>783127474.60138607</v>
      </c>
      <c r="F10" s="674">
        <v>538301298.67999995</v>
      </c>
      <c r="G10" s="674">
        <v>472193504.80000001</v>
      </c>
      <c r="H10" s="676">
        <f t="shared" si="1"/>
        <v>1010494803.48</v>
      </c>
      <c r="O10" s="670"/>
      <c r="P10" s="670"/>
      <c r="Q10" s="670"/>
      <c r="R10" s="670"/>
      <c r="S10" s="670"/>
      <c r="T10" s="670"/>
    </row>
    <row r="11" spans="1:22">
      <c r="A11" s="449">
        <v>4</v>
      </c>
      <c r="B11" s="450" t="s">
        <v>178</v>
      </c>
      <c r="C11" s="674">
        <f>C12+C13</f>
        <v>852705800</v>
      </c>
      <c r="D11" s="674">
        <f>D12+D13</f>
        <v>0</v>
      </c>
      <c r="E11" s="675">
        <f t="shared" si="0"/>
        <v>852705800</v>
      </c>
      <c r="F11" s="674">
        <f>F12+F13</f>
        <v>715121400</v>
      </c>
      <c r="G11" s="674">
        <f>G12+G13</f>
        <v>0</v>
      </c>
      <c r="H11" s="676">
        <f t="shared" si="1"/>
        <v>715121400</v>
      </c>
      <c r="O11" s="670"/>
      <c r="P11" s="670"/>
      <c r="Q11" s="670"/>
      <c r="R11" s="670"/>
      <c r="S11" s="670"/>
      <c r="T11" s="670"/>
    </row>
    <row r="12" spans="1:22">
      <c r="A12" s="449">
        <v>4.0999999999999996</v>
      </c>
      <c r="B12" s="451" t="s">
        <v>815</v>
      </c>
      <c r="C12" s="674">
        <v>852705800</v>
      </c>
      <c r="D12" s="674">
        <v>0</v>
      </c>
      <c r="E12" s="675">
        <f t="shared" si="0"/>
        <v>852705800</v>
      </c>
      <c r="F12" s="674">
        <v>715121400</v>
      </c>
      <c r="G12" s="674">
        <v>0</v>
      </c>
      <c r="H12" s="676">
        <f t="shared" si="1"/>
        <v>715121400</v>
      </c>
      <c r="O12" s="670"/>
      <c r="P12" s="670"/>
      <c r="Q12" s="670"/>
      <c r="R12" s="670"/>
      <c r="S12" s="670"/>
      <c r="T12" s="670"/>
    </row>
    <row r="13" spans="1:22">
      <c r="A13" s="449">
        <v>4.2</v>
      </c>
      <c r="B13" s="451" t="s">
        <v>816</v>
      </c>
      <c r="C13" s="674">
        <v>0</v>
      </c>
      <c r="D13" s="674">
        <v>0</v>
      </c>
      <c r="E13" s="675">
        <f t="shared" si="0"/>
        <v>0</v>
      </c>
      <c r="F13" s="674">
        <v>0</v>
      </c>
      <c r="G13" s="674">
        <v>0</v>
      </c>
      <c r="H13" s="676">
        <f t="shared" si="1"/>
        <v>0</v>
      </c>
      <c r="O13" s="670"/>
      <c r="P13" s="670"/>
      <c r="Q13" s="670"/>
      <c r="R13" s="670"/>
      <c r="S13" s="670"/>
      <c r="T13" s="670"/>
    </row>
    <row r="14" spans="1:22">
      <c r="A14" s="449">
        <v>5</v>
      </c>
      <c r="B14" s="452" t="s">
        <v>817</v>
      </c>
      <c r="C14" s="674">
        <f>C15+C16+C17+C23+C24+C25+C26</f>
        <v>16830622001.42338</v>
      </c>
      <c r="D14" s="674">
        <f>D15+D16+D17+D23+D24+D25+D26</f>
        <v>22103016570.290756</v>
      </c>
      <c r="E14" s="675">
        <f t="shared" si="0"/>
        <v>38933638571.714134</v>
      </c>
      <c r="F14" s="674">
        <f>F15+F16+F17+F23+F24+F25+F26</f>
        <v>10310502810.080002</v>
      </c>
      <c r="G14" s="674">
        <f>G15+G16+G17+G23+G24+G25+G26</f>
        <v>16661749730.67</v>
      </c>
      <c r="H14" s="676">
        <f t="shared" si="1"/>
        <v>26972252540.75</v>
      </c>
      <c r="O14" s="670"/>
      <c r="P14" s="670"/>
      <c r="Q14" s="670"/>
      <c r="R14" s="670"/>
      <c r="S14" s="670"/>
      <c r="T14" s="670"/>
    </row>
    <row r="15" spans="1:22">
      <c r="A15" s="449">
        <v>5.0999999999999996</v>
      </c>
      <c r="B15" s="453" t="s">
        <v>818</v>
      </c>
      <c r="C15" s="674">
        <v>377901424.66590899</v>
      </c>
      <c r="D15" s="674">
        <v>519466054.49740303</v>
      </c>
      <c r="E15" s="675">
        <f t="shared" si="0"/>
        <v>897367479.16331196</v>
      </c>
      <c r="F15" s="674">
        <v>294113198.63</v>
      </c>
      <c r="G15" s="674">
        <v>287646825.75</v>
      </c>
      <c r="H15" s="676">
        <f t="shared" si="1"/>
        <v>581760024.38</v>
      </c>
      <c r="O15" s="670"/>
      <c r="P15" s="670"/>
      <c r="Q15" s="670"/>
      <c r="R15" s="670"/>
      <c r="S15" s="670"/>
      <c r="T15" s="670"/>
    </row>
    <row r="16" spans="1:22">
      <c r="A16" s="449">
        <v>5.2</v>
      </c>
      <c r="B16" s="453" t="s">
        <v>819</v>
      </c>
      <c r="C16" s="674">
        <v>233033571.88699999</v>
      </c>
      <c r="D16" s="674">
        <v>2569748.6864240002</v>
      </c>
      <c r="E16" s="675">
        <f t="shared" si="0"/>
        <v>235603320.57342398</v>
      </c>
      <c r="F16" s="674">
        <v>181056334.75999999</v>
      </c>
      <c r="G16" s="674">
        <v>5278215.76</v>
      </c>
      <c r="H16" s="676">
        <f t="shared" si="1"/>
        <v>186334550.51999998</v>
      </c>
      <c r="O16" s="670"/>
      <c r="P16" s="670"/>
      <c r="Q16" s="670"/>
      <c r="R16" s="670"/>
      <c r="S16" s="670"/>
      <c r="T16" s="670"/>
    </row>
    <row r="17" spans="1:20">
      <c r="A17" s="449">
        <v>5.3</v>
      </c>
      <c r="B17" s="453" t="s">
        <v>820</v>
      </c>
      <c r="C17" s="674">
        <f>C18+C19+C20+C21+C22</f>
        <v>11560604540.10335</v>
      </c>
      <c r="D17" s="674">
        <f>D18+D19+D20+D21+D22</f>
        <v>18770052285.996784</v>
      </c>
      <c r="E17" s="675">
        <f t="shared" si="0"/>
        <v>30330656826.100136</v>
      </c>
      <c r="F17" s="674">
        <v>7031737477.1400003</v>
      </c>
      <c r="G17" s="674">
        <v>14204321021.439999</v>
      </c>
      <c r="H17" s="676">
        <f t="shared" si="1"/>
        <v>21236058498.579998</v>
      </c>
      <c r="O17" s="670"/>
      <c r="P17" s="670"/>
      <c r="Q17" s="670"/>
      <c r="R17" s="670"/>
      <c r="S17" s="670"/>
      <c r="T17" s="670"/>
    </row>
    <row r="18" spans="1:20">
      <c r="A18" s="449" t="s">
        <v>180</v>
      </c>
      <c r="B18" s="454" t="s">
        <v>821</v>
      </c>
      <c r="C18" s="674">
        <v>6755646608.91961</v>
      </c>
      <c r="D18" s="674">
        <v>8617354030.1780205</v>
      </c>
      <c r="E18" s="675">
        <f t="shared" si="0"/>
        <v>15373000639.09763</v>
      </c>
      <c r="F18" s="674">
        <v>3638919369.9099998</v>
      </c>
      <c r="G18" s="674">
        <v>4691353013.79</v>
      </c>
      <c r="H18" s="676">
        <f t="shared" si="1"/>
        <v>8330272383.6999998</v>
      </c>
      <c r="O18" s="670"/>
      <c r="P18" s="670"/>
      <c r="Q18" s="670"/>
      <c r="R18" s="670"/>
      <c r="S18" s="670"/>
      <c r="T18" s="670"/>
    </row>
    <row r="19" spans="1:20">
      <c r="A19" s="449" t="s">
        <v>181</v>
      </c>
      <c r="B19" s="455" t="s">
        <v>822</v>
      </c>
      <c r="C19" s="674">
        <v>2395533579.7287102</v>
      </c>
      <c r="D19" s="674">
        <v>5551059326.9299202</v>
      </c>
      <c r="E19" s="675">
        <f t="shared" si="0"/>
        <v>7946592906.6586304</v>
      </c>
      <c r="F19" s="674">
        <v>1519326233.22</v>
      </c>
      <c r="G19" s="674">
        <v>4976840249.0799999</v>
      </c>
      <c r="H19" s="676">
        <f t="shared" si="1"/>
        <v>6496166482.3000002</v>
      </c>
      <c r="O19" s="670"/>
      <c r="P19" s="670"/>
      <c r="Q19" s="670"/>
      <c r="R19" s="670"/>
      <c r="S19" s="670"/>
      <c r="T19" s="670"/>
    </row>
    <row r="20" spans="1:20">
      <c r="A20" s="449" t="s">
        <v>182</v>
      </c>
      <c r="B20" s="455" t="s">
        <v>823</v>
      </c>
      <c r="C20" s="674">
        <v>0</v>
      </c>
      <c r="D20" s="674">
        <v>0</v>
      </c>
      <c r="E20" s="675">
        <f t="shared" si="0"/>
        <v>0</v>
      </c>
      <c r="F20" s="674">
        <v>0</v>
      </c>
      <c r="G20" s="674">
        <v>0</v>
      </c>
      <c r="H20" s="676">
        <f t="shared" si="1"/>
        <v>0</v>
      </c>
      <c r="O20" s="670"/>
      <c r="P20" s="670"/>
      <c r="Q20" s="670"/>
      <c r="R20" s="670"/>
      <c r="S20" s="670"/>
      <c r="T20" s="670"/>
    </row>
    <row r="21" spans="1:20">
      <c r="A21" s="449" t="s">
        <v>183</v>
      </c>
      <c r="B21" s="455" t="s">
        <v>824</v>
      </c>
      <c r="C21" s="674">
        <v>1914219821.97651</v>
      </c>
      <c r="D21" s="674">
        <v>4198626372.2259302</v>
      </c>
      <c r="E21" s="675">
        <f t="shared" si="0"/>
        <v>6112846194.2024403</v>
      </c>
      <c r="F21" s="674">
        <v>1722268837.3099999</v>
      </c>
      <c r="G21" s="674">
        <v>4310063585.3500004</v>
      </c>
      <c r="H21" s="676">
        <f t="shared" si="1"/>
        <v>6032332422.6599998</v>
      </c>
      <c r="O21" s="670"/>
      <c r="P21" s="670"/>
      <c r="Q21" s="670"/>
      <c r="R21" s="670"/>
      <c r="S21" s="670"/>
      <c r="T21" s="670"/>
    </row>
    <row r="22" spans="1:20">
      <c r="A22" s="449" t="s">
        <v>184</v>
      </c>
      <c r="B22" s="455" t="s">
        <v>541</v>
      </c>
      <c r="C22" s="674">
        <v>495204529.478522</v>
      </c>
      <c r="D22" s="674">
        <v>403012556.66291499</v>
      </c>
      <c r="E22" s="675">
        <f t="shared" si="0"/>
        <v>898217086.14143705</v>
      </c>
      <c r="F22" s="674">
        <v>151223036.69999999</v>
      </c>
      <c r="G22" s="674">
        <v>226064173.22</v>
      </c>
      <c r="H22" s="676">
        <f t="shared" si="1"/>
        <v>377287209.91999996</v>
      </c>
      <c r="O22" s="670"/>
      <c r="P22" s="670"/>
      <c r="Q22" s="670"/>
      <c r="R22" s="670"/>
      <c r="S22" s="670"/>
      <c r="T22" s="670"/>
    </row>
    <row r="23" spans="1:20">
      <c r="A23" s="449">
        <v>5.4</v>
      </c>
      <c r="B23" s="453" t="s">
        <v>825</v>
      </c>
      <c r="C23" s="674">
        <v>3489881069.8755398</v>
      </c>
      <c r="D23" s="674">
        <v>1985777321.8807099</v>
      </c>
      <c r="E23" s="675">
        <f t="shared" si="0"/>
        <v>5475658391.7562494</v>
      </c>
      <c r="F23" s="674">
        <v>2210956158.8000002</v>
      </c>
      <c r="G23" s="674">
        <v>1632081958.0999999</v>
      </c>
      <c r="H23" s="676">
        <f t="shared" si="1"/>
        <v>3843038116.9000001</v>
      </c>
      <c r="O23" s="670"/>
      <c r="P23" s="670"/>
      <c r="Q23" s="670"/>
      <c r="R23" s="670"/>
      <c r="S23" s="670"/>
      <c r="T23" s="670"/>
    </row>
    <row r="24" spans="1:20">
      <c r="A24" s="449">
        <v>5.5</v>
      </c>
      <c r="B24" s="453" t="s">
        <v>826</v>
      </c>
      <c r="C24" s="674">
        <v>1945204.3670650001</v>
      </c>
      <c r="D24" s="674">
        <v>622801.94121800002</v>
      </c>
      <c r="E24" s="675">
        <f t="shared" si="0"/>
        <v>2568006.3082830003</v>
      </c>
      <c r="F24" s="674">
        <v>6506914.7199999997</v>
      </c>
      <c r="G24" s="674">
        <v>2298786.86</v>
      </c>
      <c r="H24" s="676">
        <f t="shared" si="1"/>
        <v>8805701.5800000001</v>
      </c>
      <c r="O24" s="670"/>
      <c r="P24" s="670"/>
      <c r="Q24" s="670"/>
      <c r="R24" s="670"/>
      <c r="S24" s="670"/>
      <c r="T24" s="670"/>
    </row>
    <row r="25" spans="1:20">
      <c r="A25" s="449">
        <v>5.6</v>
      </c>
      <c r="B25" s="453" t="s">
        <v>827</v>
      </c>
      <c r="C25" s="674">
        <v>9812157.5757040009</v>
      </c>
      <c r="D25" s="674">
        <v>0</v>
      </c>
      <c r="E25" s="675">
        <f t="shared" si="0"/>
        <v>9812157.5757040009</v>
      </c>
      <c r="F25" s="674">
        <v>11885035.26</v>
      </c>
      <c r="G25" s="674">
        <v>0</v>
      </c>
      <c r="H25" s="676">
        <f t="shared" si="1"/>
        <v>11885035.26</v>
      </c>
      <c r="O25" s="670"/>
      <c r="P25" s="670"/>
      <c r="Q25" s="670"/>
      <c r="R25" s="670"/>
      <c r="S25" s="670"/>
      <c r="T25" s="670"/>
    </row>
    <row r="26" spans="1:20">
      <c r="A26" s="449">
        <v>5.7</v>
      </c>
      <c r="B26" s="453" t="s">
        <v>541</v>
      </c>
      <c r="C26" s="674">
        <v>1157444032.9488101</v>
      </c>
      <c r="D26" s="674">
        <v>824528357.28821695</v>
      </c>
      <c r="E26" s="675">
        <f t="shared" si="0"/>
        <v>1981972390.2370272</v>
      </c>
      <c r="F26" s="674">
        <v>574247690.76999998</v>
      </c>
      <c r="G26" s="674">
        <v>530122922.75999999</v>
      </c>
      <c r="H26" s="676">
        <f t="shared" si="1"/>
        <v>1104370613.53</v>
      </c>
      <c r="O26" s="670"/>
      <c r="P26" s="670"/>
      <c r="Q26" s="670"/>
      <c r="R26" s="670"/>
      <c r="S26" s="670"/>
      <c r="T26" s="670"/>
    </row>
    <row r="27" spans="1:20">
      <c r="A27" s="449">
        <v>6</v>
      </c>
      <c r="B27" s="452" t="s">
        <v>828</v>
      </c>
      <c r="C27" s="674">
        <v>537934557.44000006</v>
      </c>
      <c r="D27" s="674">
        <v>665448972.90467596</v>
      </c>
      <c r="E27" s="675">
        <f t="shared" si="0"/>
        <v>1203383530.344676</v>
      </c>
      <c r="F27" s="674">
        <v>549654943.95000005</v>
      </c>
      <c r="G27" s="674">
        <v>1018307789.46157</v>
      </c>
      <c r="H27" s="676">
        <f t="shared" si="1"/>
        <v>1567962733.4115701</v>
      </c>
      <c r="O27" s="670"/>
      <c r="P27" s="670"/>
      <c r="Q27" s="670"/>
      <c r="R27" s="670"/>
      <c r="S27" s="670"/>
      <c r="T27" s="670"/>
    </row>
    <row r="28" spans="1:20">
      <c r="A28" s="449">
        <v>7</v>
      </c>
      <c r="B28" s="452" t="s">
        <v>829</v>
      </c>
      <c r="C28" s="674">
        <v>966471409.16999996</v>
      </c>
      <c r="D28" s="674">
        <v>897926236.78313398</v>
      </c>
      <c r="E28" s="675">
        <f t="shared" si="0"/>
        <v>1864397645.9531341</v>
      </c>
      <c r="F28" s="674">
        <v>905999289.75179994</v>
      </c>
      <c r="G28" s="674">
        <v>1039841041.03968</v>
      </c>
      <c r="H28" s="676">
        <f t="shared" si="1"/>
        <v>1945840330.7914801</v>
      </c>
      <c r="O28" s="670"/>
      <c r="P28" s="670"/>
      <c r="Q28" s="670"/>
      <c r="R28" s="670"/>
      <c r="S28" s="670"/>
      <c r="T28" s="670"/>
    </row>
    <row r="29" spans="1:20">
      <c r="A29" s="449">
        <v>8</v>
      </c>
      <c r="B29" s="452" t="s">
        <v>830</v>
      </c>
      <c r="C29" s="674">
        <v>57558390.100000001</v>
      </c>
      <c r="D29" s="674">
        <v>225059812.71819001</v>
      </c>
      <c r="E29" s="675">
        <f t="shared" si="0"/>
        <v>282618202.81819004</v>
      </c>
      <c r="F29" s="674">
        <v>21086450.75</v>
      </c>
      <c r="G29" s="674">
        <v>176494741.514943</v>
      </c>
      <c r="H29" s="676">
        <f t="shared" si="1"/>
        <v>197581192.264943</v>
      </c>
      <c r="O29" s="670"/>
      <c r="P29" s="670"/>
      <c r="Q29" s="670"/>
      <c r="R29" s="670"/>
      <c r="S29" s="670"/>
      <c r="T29" s="670"/>
    </row>
    <row r="30" spans="1:20">
      <c r="A30" s="449">
        <v>9</v>
      </c>
      <c r="B30" s="450" t="s">
        <v>185</v>
      </c>
      <c r="C30" s="674">
        <f>C31+C32+C33+C34+C35+C36+C37</f>
        <v>1553663014.3104</v>
      </c>
      <c r="D30" s="674">
        <f>D31+D32+D33+D34+D35+D36+D37</f>
        <v>6446629089.1887598</v>
      </c>
      <c r="E30" s="675">
        <f t="shared" si="0"/>
        <v>8000292103.4991598</v>
      </c>
      <c r="F30" s="674">
        <f>F31+F32+F33+F34+F35+F36+F37</f>
        <v>1127479768.4761</v>
      </c>
      <c r="G30" s="674">
        <f>G31+G32+G33+G34+G35+G36+G37</f>
        <v>7241377465.9686604</v>
      </c>
      <c r="H30" s="676">
        <f t="shared" si="1"/>
        <v>8368857234.4447603</v>
      </c>
      <c r="O30" s="670"/>
      <c r="P30" s="670"/>
      <c r="Q30" s="670"/>
      <c r="R30" s="670"/>
      <c r="S30" s="670"/>
      <c r="T30" s="670"/>
    </row>
    <row r="31" spans="1:20" ht="27.6">
      <c r="A31" s="449">
        <v>9.1</v>
      </c>
      <c r="B31" s="451" t="s">
        <v>831</v>
      </c>
      <c r="C31" s="674">
        <v>1063159620.4002</v>
      </c>
      <c r="D31" s="674">
        <v>2931644251.75456</v>
      </c>
      <c r="E31" s="675">
        <f t="shared" si="0"/>
        <v>3994803872.1547599</v>
      </c>
      <c r="F31" s="674">
        <v>454725926.5729</v>
      </c>
      <c r="G31" s="674">
        <v>3757863717.7102098</v>
      </c>
      <c r="H31" s="676">
        <f t="shared" si="1"/>
        <v>4212589644.2831097</v>
      </c>
      <c r="O31" s="670"/>
      <c r="P31" s="670"/>
      <c r="Q31" s="670"/>
      <c r="R31" s="670"/>
      <c r="S31" s="670"/>
      <c r="T31" s="670"/>
    </row>
    <row r="32" spans="1:20" ht="27.6">
      <c r="A32" s="449">
        <v>9.1999999999999993</v>
      </c>
      <c r="B32" s="451" t="s">
        <v>832</v>
      </c>
      <c r="C32" s="674">
        <v>490503393.9102</v>
      </c>
      <c r="D32" s="674">
        <v>3496595917.4341998</v>
      </c>
      <c r="E32" s="675">
        <f t="shared" si="0"/>
        <v>3987099311.3443999</v>
      </c>
      <c r="F32" s="674">
        <v>672753841.90320003</v>
      </c>
      <c r="G32" s="674">
        <v>3460746388.25845</v>
      </c>
      <c r="H32" s="676">
        <f t="shared" si="1"/>
        <v>4133500230.1616502</v>
      </c>
      <c r="O32" s="670"/>
      <c r="P32" s="670"/>
      <c r="Q32" s="670"/>
      <c r="R32" s="670"/>
      <c r="S32" s="670"/>
      <c r="T32" s="670"/>
    </row>
    <row r="33" spans="1:20" ht="27.6">
      <c r="A33" s="449">
        <v>9.3000000000000007</v>
      </c>
      <c r="B33" s="451" t="s">
        <v>833</v>
      </c>
      <c r="C33" s="674">
        <v>0</v>
      </c>
      <c r="D33" s="674">
        <v>18388920</v>
      </c>
      <c r="E33" s="675">
        <f t="shared" si="0"/>
        <v>18388920</v>
      </c>
      <c r="F33" s="674">
        <v>0</v>
      </c>
      <c r="G33" s="674">
        <v>22767360</v>
      </c>
      <c r="H33" s="676">
        <f t="shared" si="1"/>
        <v>22767360</v>
      </c>
      <c r="O33" s="670"/>
      <c r="P33" s="670"/>
      <c r="Q33" s="670"/>
      <c r="R33" s="670"/>
      <c r="S33" s="670"/>
      <c r="T33" s="670"/>
    </row>
    <row r="34" spans="1:20">
      <c r="A34" s="449">
        <v>9.4</v>
      </c>
      <c r="B34" s="451" t="s">
        <v>834</v>
      </c>
      <c r="C34" s="674">
        <v>0</v>
      </c>
      <c r="D34" s="674">
        <v>0</v>
      </c>
      <c r="E34" s="675">
        <f t="shared" si="0"/>
        <v>0</v>
      </c>
      <c r="F34" s="674">
        <v>0</v>
      </c>
      <c r="G34" s="674">
        <v>0</v>
      </c>
      <c r="H34" s="676">
        <f t="shared" si="1"/>
        <v>0</v>
      </c>
      <c r="O34" s="670"/>
      <c r="P34" s="670"/>
      <c r="Q34" s="670"/>
      <c r="R34" s="670"/>
      <c r="S34" s="670"/>
      <c r="T34" s="670"/>
    </row>
    <row r="35" spans="1:20">
      <c r="A35" s="449">
        <v>9.5</v>
      </c>
      <c r="B35" s="451" t="s">
        <v>835</v>
      </c>
      <c r="C35" s="674">
        <v>0</v>
      </c>
      <c r="D35" s="674">
        <v>0</v>
      </c>
      <c r="E35" s="675">
        <f t="shared" si="0"/>
        <v>0</v>
      </c>
      <c r="F35" s="674">
        <v>0</v>
      </c>
      <c r="G35" s="674">
        <v>0</v>
      </c>
      <c r="H35" s="676">
        <f t="shared" si="1"/>
        <v>0</v>
      </c>
      <c r="O35" s="670"/>
      <c r="P35" s="670"/>
      <c r="Q35" s="670"/>
      <c r="R35" s="670"/>
      <c r="S35" s="670"/>
      <c r="T35" s="670"/>
    </row>
    <row r="36" spans="1:20" ht="27.6">
      <c r="A36" s="449">
        <v>9.6</v>
      </c>
      <c r="B36" s="451" t="s">
        <v>836</v>
      </c>
      <c r="C36" s="674">
        <v>0</v>
      </c>
      <c r="D36" s="674">
        <v>0</v>
      </c>
      <c r="E36" s="675">
        <f t="shared" si="0"/>
        <v>0</v>
      </c>
      <c r="F36" s="674">
        <v>0</v>
      </c>
      <c r="G36" s="674">
        <v>0</v>
      </c>
      <c r="H36" s="676">
        <f t="shared" si="1"/>
        <v>0</v>
      </c>
      <c r="O36" s="670"/>
      <c r="P36" s="670"/>
      <c r="Q36" s="670"/>
      <c r="R36" s="670"/>
      <c r="S36" s="670"/>
      <c r="T36" s="670"/>
    </row>
    <row r="37" spans="1:20" ht="27.6">
      <c r="A37" s="449">
        <v>9.6999999999999993</v>
      </c>
      <c r="B37" s="451" t="s">
        <v>837</v>
      </c>
      <c r="C37" s="674">
        <v>0</v>
      </c>
      <c r="D37" s="674">
        <v>0</v>
      </c>
      <c r="E37" s="675">
        <f t="shared" si="0"/>
        <v>0</v>
      </c>
      <c r="F37" s="674">
        <v>0</v>
      </c>
      <c r="G37" s="674">
        <v>0</v>
      </c>
      <c r="H37" s="676">
        <f t="shared" si="1"/>
        <v>0</v>
      </c>
      <c r="O37" s="670"/>
      <c r="P37" s="670"/>
      <c r="Q37" s="670"/>
      <c r="R37" s="670"/>
      <c r="S37" s="670"/>
      <c r="T37" s="670"/>
    </row>
    <row r="38" spans="1:20">
      <c r="A38" s="449">
        <v>10</v>
      </c>
      <c r="B38" s="456" t="s">
        <v>838</v>
      </c>
      <c r="C38" s="674">
        <f>C39+C40+C41+C42</f>
        <v>1005873305.8948951</v>
      </c>
      <c r="D38" s="674">
        <f>D39+D40+D41+D42</f>
        <v>102739230.99634901</v>
      </c>
      <c r="E38" s="675">
        <f t="shared" si="0"/>
        <v>1108612536.8912442</v>
      </c>
      <c r="F38" s="674">
        <f>F39+F40+F41+F42</f>
        <v>888258216.83457422</v>
      </c>
      <c r="G38" s="674">
        <f>G39+G40+G41+G42</f>
        <v>196764230.27443704</v>
      </c>
      <c r="H38" s="676">
        <f t="shared" si="1"/>
        <v>1085022447.1090112</v>
      </c>
      <c r="O38" s="670"/>
      <c r="P38" s="670"/>
      <c r="Q38" s="670"/>
      <c r="R38" s="670"/>
      <c r="S38" s="670"/>
      <c r="T38" s="670"/>
    </row>
    <row r="39" spans="1:20">
      <c r="A39" s="449">
        <v>10.1</v>
      </c>
      <c r="B39" s="451" t="s">
        <v>839</v>
      </c>
      <c r="C39" s="674">
        <v>53745729.150600001</v>
      </c>
      <c r="D39" s="674">
        <v>546654.60939999996</v>
      </c>
      <c r="E39" s="675">
        <f>C39+D39</f>
        <v>54292383.759999998</v>
      </c>
      <c r="F39" s="674">
        <v>32253790.539999999</v>
      </c>
      <c r="G39" s="674">
        <v>2512051.15</v>
      </c>
      <c r="H39" s="676">
        <f t="shared" si="1"/>
        <v>34765841.689999998</v>
      </c>
      <c r="O39" s="670"/>
      <c r="P39" s="670"/>
      <c r="Q39" s="670"/>
      <c r="R39" s="670"/>
      <c r="S39" s="670"/>
      <c r="T39" s="670"/>
    </row>
    <row r="40" spans="1:20" ht="27.6">
      <c r="A40" s="449">
        <v>10.199999999999999</v>
      </c>
      <c r="B40" s="451" t="s">
        <v>840</v>
      </c>
      <c r="C40" s="674">
        <v>14604605.060000001</v>
      </c>
      <c r="D40" s="674">
        <v>232576.27710000001</v>
      </c>
      <c r="E40" s="675">
        <f>C40+D40</f>
        <v>14837181.337100001</v>
      </c>
      <c r="F40" s="674">
        <v>10817968.919999989</v>
      </c>
      <c r="G40" s="674">
        <v>652925.01540100004</v>
      </c>
      <c r="H40" s="676">
        <f t="shared" si="1"/>
        <v>11470893.935400989</v>
      </c>
      <c r="O40" s="670"/>
      <c r="P40" s="670"/>
      <c r="Q40" s="670"/>
      <c r="R40" s="670"/>
      <c r="S40" s="670"/>
      <c r="T40" s="670"/>
    </row>
    <row r="41" spans="1:20" ht="27.6">
      <c r="A41" s="449">
        <v>10.3</v>
      </c>
      <c r="B41" s="451" t="s">
        <v>841</v>
      </c>
      <c r="C41" s="674">
        <v>639128285.01429498</v>
      </c>
      <c r="D41" s="674">
        <v>48509603.620397002</v>
      </c>
      <c r="E41" s="675">
        <f t="shared" si="0"/>
        <v>687637888.63469195</v>
      </c>
      <c r="F41" s="674">
        <v>563830509.45457399</v>
      </c>
      <c r="G41" s="674">
        <v>115204886.63557903</v>
      </c>
      <c r="H41" s="676">
        <f t="shared" si="1"/>
        <v>679035396.09015298</v>
      </c>
      <c r="O41" s="670"/>
      <c r="P41" s="670"/>
      <c r="Q41" s="670"/>
      <c r="R41" s="670"/>
      <c r="S41" s="670"/>
      <c r="T41" s="670"/>
    </row>
    <row r="42" spans="1:20" ht="27.6">
      <c r="A42" s="449">
        <v>10.4</v>
      </c>
      <c r="B42" s="451" t="s">
        <v>842</v>
      </c>
      <c r="C42" s="674">
        <v>298394686.67000002</v>
      </c>
      <c r="D42" s="674">
        <v>53450396.489451997</v>
      </c>
      <c r="E42" s="675">
        <f t="shared" si="0"/>
        <v>351845083.15945202</v>
      </c>
      <c r="F42" s="674">
        <v>281355947.92000014</v>
      </c>
      <c r="G42" s="674">
        <v>78394367.473457009</v>
      </c>
      <c r="H42" s="676">
        <f t="shared" si="1"/>
        <v>359750315.39345717</v>
      </c>
      <c r="O42" s="670"/>
      <c r="P42" s="670"/>
      <c r="Q42" s="670"/>
      <c r="R42" s="670"/>
      <c r="S42" s="670"/>
      <c r="T42" s="670"/>
    </row>
    <row r="43" spans="1:20">
      <c r="A43" s="449">
        <v>11</v>
      </c>
      <c r="B43" s="457" t="s">
        <v>186</v>
      </c>
      <c r="C43" s="674">
        <v>1665390.5599999998</v>
      </c>
      <c r="D43" s="674">
        <v>27820780.991942003</v>
      </c>
      <c r="E43" s="675">
        <f t="shared" si="0"/>
        <v>29486171.551942002</v>
      </c>
      <c r="F43" s="674">
        <v>7135653.3800000008</v>
      </c>
      <c r="G43" s="674">
        <v>30489938.757151879</v>
      </c>
      <c r="H43" s="676">
        <f t="shared" si="1"/>
        <v>37625592.137151882</v>
      </c>
      <c r="O43" s="670"/>
      <c r="P43" s="670"/>
      <c r="Q43" s="670"/>
      <c r="R43" s="670"/>
      <c r="S43" s="670"/>
      <c r="T43" s="670"/>
    </row>
    <row r="44" spans="1:20">
      <c r="C44" s="677"/>
      <c r="D44" s="677"/>
      <c r="E44" s="677"/>
      <c r="F44" s="677"/>
      <c r="G44" s="677"/>
      <c r="H44" s="677"/>
      <c r="O44" s="670"/>
      <c r="P44" s="670"/>
      <c r="Q44" s="670"/>
      <c r="R44" s="670"/>
      <c r="S44" s="670"/>
      <c r="T44" s="670"/>
    </row>
    <row r="45" spans="1:20">
      <c r="C45" s="677"/>
      <c r="D45" s="677"/>
      <c r="E45" s="677"/>
      <c r="F45" s="677"/>
      <c r="G45" s="677"/>
      <c r="H45" s="677"/>
    </row>
    <row r="46" spans="1:20">
      <c r="C46" s="677"/>
      <c r="D46" s="677"/>
      <c r="E46" s="677"/>
      <c r="F46" s="677"/>
      <c r="G46" s="677"/>
      <c r="H46" s="677"/>
    </row>
    <row r="47" spans="1:20">
      <c r="C47" s="677"/>
      <c r="D47" s="677"/>
      <c r="E47" s="677"/>
      <c r="F47" s="677"/>
      <c r="G47" s="677"/>
      <c r="H47" s="677"/>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85" zoomScaleNormal="85"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ColWidth="9.21875" defaultRowHeight="13.8"/>
  <cols>
    <col min="1" max="1" width="9.5546875" style="2" bestFit="1" customWidth="1"/>
    <col min="2" max="2" width="93.5546875" style="2" customWidth="1"/>
    <col min="3" max="4" width="12.77734375" style="2" customWidth="1"/>
    <col min="5" max="7" width="12.77734375" style="12" bestFit="1" customWidth="1"/>
    <col min="8" max="11" width="9.77734375" style="12" customWidth="1"/>
    <col min="12" max="16384" width="9.21875" style="12"/>
  </cols>
  <sheetData>
    <row r="1" spans="1:8">
      <c r="A1" s="17" t="s">
        <v>108</v>
      </c>
      <c r="B1" s="16" t="str">
        <f>Info!C2</f>
        <v>სს თიბისი ბანკი</v>
      </c>
      <c r="C1" s="16"/>
      <c r="D1" s="220"/>
    </row>
    <row r="2" spans="1:8">
      <c r="A2" s="17" t="s">
        <v>109</v>
      </c>
      <c r="B2" s="338">
        <f>'1. key ratios'!B2</f>
        <v>45016</v>
      </c>
      <c r="C2" s="29"/>
      <c r="D2" s="18"/>
      <c r="E2" s="11"/>
      <c r="F2" s="11"/>
      <c r="G2" s="11"/>
      <c r="H2" s="11"/>
    </row>
    <row r="3" spans="1:8">
      <c r="A3" s="17"/>
      <c r="B3" s="16"/>
      <c r="C3" s="29"/>
      <c r="D3" s="18"/>
      <c r="E3" s="11"/>
      <c r="F3" s="11"/>
      <c r="G3" s="11"/>
      <c r="H3" s="11"/>
    </row>
    <row r="4" spans="1:8" ht="15" customHeight="1" thickBot="1">
      <c r="A4" s="151" t="s">
        <v>253</v>
      </c>
      <c r="B4" s="152" t="s">
        <v>107</v>
      </c>
      <c r="C4" s="153" t="s">
        <v>87</v>
      </c>
    </row>
    <row r="5" spans="1:8" ht="15" customHeight="1">
      <c r="A5" s="149" t="s">
        <v>25</v>
      </c>
      <c r="B5" s="150"/>
      <c r="C5" s="322" t="str">
        <f>INT((MONTH($B$2))/3)&amp;"Q"&amp;"-"&amp;YEAR($B$2)</f>
        <v>1Q-2023</v>
      </c>
      <c r="D5" s="322" t="str">
        <f>IF(INT(MONTH($B$2))=3, "4"&amp;"Q"&amp;"-"&amp;YEAR($B$2)-1, IF(INT(MONTH($B$2))=6, "1"&amp;"Q"&amp;"-"&amp;YEAR($B$2), IF(INT(MONTH($B$2))=9, "2"&amp;"Q"&amp;"-"&amp;YEAR($B$2),IF(INT(MONTH($B$2))=12, "3"&amp;"Q"&amp;"-"&amp;YEAR($B$2), 0))))</f>
        <v>4Q-2022</v>
      </c>
      <c r="E5" s="322" t="str">
        <f>IF(INT(MONTH($B$2))=3, "3"&amp;"Q"&amp;"-"&amp;YEAR($B$2)-1, IF(INT(MONTH($B$2))=6, "4"&amp;"Q"&amp;"-"&amp;YEAR($B$2)-1, IF(INT(MONTH($B$2))=9, "1"&amp;"Q"&amp;"-"&amp;YEAR($B$2),IF(INT(MONTH($B$2))=12, "2"&amp;"Q"&amp;"-"&amp;YEAR($B$2), 0))))</f>
        <v>3Q-2022</v>
      </c>
      <c r="F5" s="322" t="str">
        <f>IF(INT(MONTH($B$2))=3, "2"&amp;"Q"&amp;"-"&amp;YEAR($B$2)-1, IF(INT(MONTH($B$2))=6, "3"&amp;"Q"&amp;"-"&amp;YEAR($B$2)-1, IF(INT(MONTH($B$2))=9, "4"&amp;"Q"&amp;"-"&amp;YEAR($B$2)-1,IF(INT(MONTH($B$2))=12, "1"&amp;"Q"&amp;"-"&amp;YEAR($B$2), 0))))</f>
        <v>2Q-2022</v>
      </c>
      <c r="G5" s="322" t="str">
        <f>IF(INT(MONTH($B$2))=3, "1"&amp;"Q"&amp;"-"&amp;YEAR($B$2)-1, IF(INT(MONTH($B$2))=6, "2"&amp;"Q"&amp;"-"&amp;YEAR($B$2)-1, IF(INT(MONTH($B$2))=9, "3"&amp;"Q"&amp;"-"&amp;YEAR($B$2)-1,IF(INT(MONTH($B$2))=12, "4"&amp;"Q"&amp;"-"&amp;YEAR($B$2)-1, 0))))</f>
        <v>1Q-2022</v>
      </c>
    </row>
    <row r="6" spans="1:8" ht="15" customHeight="1">
      <c r="A6" s="255">
        <v>1</v>
      </c>
      <c r="B6" s="309" t="s">
        <v>112</v>
      </c>
      <c r="C6" s="256">
        <f>C7+C9+C10</f>
        <v>18112219200.910744</v>
      </c>
      <c r="D6" s="312">
        <f>D7+D9+D10</f>
        <v>18488515550.390907</v>
      </c>
      <c r="E6" s="257">
        <f t="shared" ref="E6:G6" si="0">E7+E9+E10</f>
        <v>18409117000.070145</v>
      </c>
      <c r="F6" s="256">
        <f t="shared" si="0"/>
        <v>18626285421.055347</v>
      </c>
      <c r="G6" s="313">
        <f t="shared" si="0"/>
        <v>18472305377.26429</v>
      </c>
    </row>
    <row r="7" spans="1:8" ht="15" customHeight="1">
      <c r="A7" s="255">
        <v>1.1000000000000001</v>
      </c>
      <c r="B7" s="258" t="s">
        <v>436</v>
      </c>
      <c r="C7" s="259">
        <v>16865749622.993767</v>
      </c>
      <c r="D7" s="259">
        <v>17318378454.566204</v>
      </c>
      <c r="E7" s="259">
        <v>17330273868.255093</v>
      </c>
      <c r="F7" s="259">
        <v>17555839747.045788</v>
      </c>
      <c r="G7" s="259">
        <v>17341673070.387917</v>
      </c>
    </row>
    <row r="8" spans="1:8" ht="27.6">
      <c r="A8" s="255" t="s">
        <v>157</v>
      </c>
      <c r="B8" s="260" t="s">
        <v>250</v>
      </c>
      <c r="C8" s="259">
        <v>29108544.867899999</v>
      </c>
      <c r="D8" s="259">
        <v>29108544.867899999</v>
      </c>
      <c r="E8" s="259">
        <v>29108544.867899999</v>
      </c>
      <c r="F8" s="259">
        <v>29108544.867880002</v>
      </c>
      <c r="G8" s="259">
        <v>29108545.199999999</v>
      </c>
    </row>
    <row r="9" spans="1:8" ht="15" customHeight="1">
      <c r="A9" s="255">
        <v>1.2</v>
      </c>
      <c r="B9" s="258" t="s">
        <v>21</v>
      </c>
      <c r="C9" s="259">
        <v>1192102674.3048613</v>
      </c>
      <c r="D9" s="259">
        <v>1111999536.9519684</v>
      </c>
      <c r="E9" s="259">
        <v>1007444649.2208805</v>
      </c>
      <c r="F9" s="259">
        <v>1006902005.7285612</v>
      </c>
      <c r="G9" s="259">
        <v>1063813986.4663744</v>
      </c>
    </row>
    <row r="10" spans="1:8" ht="15" customHeight="1">
      <c r="A10" s="255">
        <v>1.3</v>
      </c>
      <c r="B10" s="310" t="s">
        <v>74</v>
      </c>
      <c r="C10" s="259">
        <v>54366903.612112358</v>
      </c>
      <c r="D10" s="259">
        <v>58137558.87273436</v>
      </c>
      <c r="E10" s="259">
        <v>71398482.594167978</v>
      </c>
      <c r="F10" s="259">
        <v>63543668.280999996</v>
      </c>
      <c r="G10" s="259">
        <v>66818320.409999996</v>
      </c>
    </row>
    <row r="11" spans="1:8" ht="15" customHeight="1">
      <c r="A11" s="255">
        <v>2</v>
      </c>
      <c r="B11" s="309" t="s">
        <v>113</v>
      </c>
      <c r="C11" s="259">
        <v>18174618.59038027</v>
      </c>
      <c r="D11" s="259">
        <v>93833494.423371479</v>
      </c>
      <c r="E11" s="259">
        <v>110984771.99744771</v>
      </c>
      <c r="F11" s="259">
        <v>130390268.88565059</v>
      </c>
      <c r="G11" s="259">
        <v>42963577.388953537</v>
      </c>
    </row>
    <row r="12" spans="1:8" ht="15" customHeight="1">
      <c r="A12" s="270">
        <v>3</v>
      </c>
      <c r="B12" s="311" t="s">
        <v>111</v>
      </c>
      <c r="C12" s="259">
        <v>2636658633.7196875</v>
      </c>
      <c r="D12" s="259">
        <v>2636658633.7196875</v>
      </c>
      <c r="E12" s="259">
        <v>2102695570.9899507</v>
      </c>
      <c r="F12" s="259">
        <v>2102695570.9899507</v>
      </c>
      <c r="G12" s="259">
        <v>2102695570.9899507</v>
      </c>
    </row>
    <row r="13" spans="1:8" ht="15" customHeight="1" thickBot="1">
      <c r="A13" s="85">
        <v>4</v>
      </c>
      <c r="B13" s="316" t="s">
        <v>158</v>
      </c>
      <c r="C13" s="171">
        <f>C6+C11+C12</f>
        <v>20767052453.220814</v>
      </c>
      <c r="D13" s="314">
        <f>D6+D11+D12</f>
        <v>21219007678.533966</v>
      </c>
      <c r="E13" s="172">
        <f t="shared" ref="E13:G13" si="1">E6+E11+E12</f>
        <v>20622797343.057545</v>
      </c>
      <c r="F13" s="171">
        <f t="shared" si="1"/>
        <v>20859371260.93095</v>
      </c>
      <c r="G13" s="315">
        <f t="shared" si="1"/>
        <v>20617964525.643196</v>
      </c>
    </row>
    <row r="14" spans="1:8">
      <c r="B14" s="23"/>
    </row>
    <row r="15" spans="1:8" ht="27.6">
      <c r="B15" s="67" t="s">
        <v>437</v>
      </c>
    </row>
    <row r="16" spans="1:8">
      <c r="B16" s="67"/>
    </row>
    <row r="17" spans="2:2">
      <c r="B17" s="67"/>
    </row>
    <row r="18" spans="2:2">
      <c r="B18" s="6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6"/>
  <sheetViews>
    <sheetView showGridLines="0" zoomScale="85" zoomScaleNormal="85" workbookViewId="0">
      <pane xSplit="1" ySplit="4" topLeftCell="B5" activePane="bottomRight" state="frozen"/>
      <selection pane="topRight" activeCell="B1" sqref="B1"/>
      <selection pane="bottomLeft" activeCell="A4" sqref="A4"/>
      <selection pane="bottomRight" activeCell="B5" sqref="B5"/>
    </sheetView>
  </sheetViews>
  <sheetFormatPr defaultRowHeight="14.4"/>
  <cols>
    <col min="1" max="1" width="9.5546875" style="2" bestFit="1" customWidth="1"/>
    <col min="2" max="2" width="58.77734375" style="2" customWidth="1"/>
    <col min="3" max="3" width="86.77734375" style="2" bestFit="1" customWidth="1"/>
  </cols>
  <sheetData>
    <row r="1" spans="1:8">
      <c r="A1" s="2" t="s">
        <v>108</v>
      </c>
      <c r="B1" s="220" t="str">
        <f>Info!C2</f>
        <v>სს თიბისი ბანკი</v>
      </c>
    </row>
    <row r="2" spans="1:8">
      <c r="A2" s="2" t="s">
        <v>109</v>
      </c>
      <c r="B2" s="338">
        <f>'1. key ratios'!B2</f>
        <v>45016</v>
      </c>
    </row>
    <row r="4" spans="1:8" ht="25.5" customHeight="1" thickBot="1">
      <c r="A4" s="165" t="s">
        <v>254</v>
      </c>
      <c r="B4" s="31" t="s">
        <v>91</v>
      </c>
      <c r="C4" s="13"/>
    </row>
    <row r="5" spans="1:8">
      <c r="A5" s="10"/>
      <c r="B5" s="304" t="s">
        <v>92</v>
      </c>
      <c r="C5" s="320" t="s">
        <v>450</v>
      </c>
    </row>
    <row r="6" spans="1:8">
      <c r="A6" s="14">
        <v>1</v>
      </c>
      <c r="B6" s="32" t="s">
        <v>961</v>
      </c>
      <c r="C6" s="317" t="s">
        <v>962</v>
      </c>
    </row>
    <row r="7" spans="1:8">
      <c r="A7" s="14">
        <v>2</v>
      </c>
      <c r="B7" s="32" t="s">
        <v>963</v>
      </c>
      <c r="C7" s="317" t="s">
        <v>964</v>
      </c>
    </row>
    <row r="8" spans="1:8">
      <c r="A8" s="14">
        <v>3</v>
      </c>
      <c r="B8" s="32" t="s">
        <v>965</v>
      </c>
      <c r="C8" s="317" t="s">
        <v>964</v>
      </c>
    </row>
    <row r="9" spans="1:8">
      <c r="A9" s="14">
        <v>4</v>
      </c>
      <c r="B9" s="32" t="s">
        <v>966</v>
      </c>
      <c r="C9" s="317" t="s">
        <v>964</v>
      </c>
    </row>
    <row r="10" spans="1:8">
      <c r="A10" s="14">
        <v>5</v>
      </c>
      <c r="B10" s="32" t="s">
        <v>967</v>
      </c>
      <c r="C10" s="317" t="s">
        <v>964</v>
      </c>
    </row>
    <row r="11" spans="1:8">
      <c r="A11" s="14">
        <v>6</v>
      </c>
      <c r="B11" s="32" t="s">
        <v>968</v>
      </c>
      <c r="C11" s="317" t="s">
        <v>964</v>
      </c>
    </row>
    <row r="12" spans="1:8">
      <c r="A12" s="14">
        <v>7</v>
      </c>
      <c r="B12" s="32" t="s">
        <v>969</v>
      </c>
      <c r="C12" s="317" t="s">
        <v>964</v>
      </c>
      <c r="H12" s="4"/>
    </row>
    <row r="13" spans="1:8">
      <c r="A13" s="14"/>
      <c r="B13" s="32"/>
      <c r="C13" s="317"/>
    </row>
    <row r="14" spans="1:8">
      <c r="A14" s="14"/>
      <c r="B14" s="32"/>
      <c r="C14" s="317"/>
    </row>
    <row r="15" spans="1:8">
      <c r="A15" s="14"/>
      <c r="B15" s="32"/>
      <c r="C15" s="317"/>
    </row>
    <row r="16" spans="1:8">
      <c r="A16" s="14"/>
      <c r="B16" s="786"/>
      <c r="C16" s="787"/>
    </row>
    <row r="17" spans="1:3">
      <c r="A17" s="14"/>
      <c r="B17" s="305" t="s">
        <v>93</v>
      </c>
      <c r="C17" s="321" t="s">
        <v>451</v>
      </c>
    </row>
    <row r="18" spans="1:3">
      <c r="A18" s="14">
        <v>1</v>
      </c>
      <c r="B18" s="27" t="s">
        <v>970</v>
      </c>
      <c r="C18" s="318" t="s">
        <v>971</v>
      </c>
    </row>
    <row r="19" spans="1:3">
      <c r="A19" s="14">
        <v>2</v>
      </c>
      <c r="B19" s="27" t="s">
        <v>972</v>
      </c>
      <c r="C19" s="318" t="s">
        <v>973</v>
      </c>
    </row>
    <row r="20" spans="1:3">
      <c r="A20" s="14">
        <v>3</v>
      </c>
      <c r="B20" s="27" t="s">
        <v>974</v>
      </c>
      <c r="C20" s="318" t="s">
        <v>975</v>
      </c>
    </row>
    <row r="21" spans="1:3">
      <c r="A21" s="14">
        <v>4</v>
      </c>
      <c r="B21" s="27" t="s">
        <v>976</v>
      </c>
      <c r="C21" s="318" t="s">
        <v>977</v>
      </c>
    </row>
    <row r="22" spans="1:3">
      <c r="A22" s="14">
        <v>5</v>
      </c>
      <c r="B22" s="27" t="s">
        <v>978</v>
      </c>
      <c r="C22" s="318" t="s">
        <v>979</v>
      </c>
    </row>
    <row r="23" spans="1:3">
      <c r="A23" s="14">
        <v>6</v>
      </c>
      <c r="B23" s="27" t="s">
        <v>980</v>
      </c>
      <c r="C23" s="318" t="s">
        <v>981</v>
      </c>
    </row>
    <row r="24" spans="1:3">
      <c r="A24" s="14"/>
      <c r="B24" s="27"/>
      <c r="C24" s="318"/>
    </row>
    <row r="25" spans="1:3">
      <c r="A25" s="14"/>
      <c r="B25" s="27"/>
      <c r="C25" s="318"/>
    </row>
    <row r="26" spans="1:3">
      <c r="A26" s="14"/>
      <c r="B26" s="27"/>
      <c r="C26" s="318"/>
    </row>
    <row r="27" spans="1:3" ht="15.75" customHeight="1">
      <c r="A27" s="14"/>
      <c r="B27" s="27"/>
      <c r="C27" s="319"/>
    </row>
    <row r="28" spans="1:3" ht="15.75" customHeight="1">
      <c r="A28" s="14"/>
      <c r="B28" s="27"/>
      <c r="C28" s="28"/>
    </row>
    <row r="29" spans="1:3" ht="30" customHeight="1">
      <c r="A29" s="14"/>
      <c r="B29" s="788" t="s">
        <v>94</v>
      </c>
      <c r="C29" s="789"/>
    </row>
    <row r="30" spans="1:3">
      <c r="A30" s="678">
        <v>1</v>
      </c>
      <c r="B30" s="679" t="s">
        <v>982</v>
      </c>
      <c r="C30" s="680">
        <v>0.99878075215747519</v>
      </c>
    </row>
    <row r="31" spans="1:3" ht="15.75" customHeight="1">
      <c r="A31" s="14"/>
      <c r="B31" s="32"/>
      <c r="C31" s="33"/>
    </row>
    <row r="32" spans="1:3" ht="29.25" customHeight="1">
      <c r="A32" s="14"/>
      <c r="B32" s="788" t="s">
        <v>174</v>
      </c>
      <c r="C32" s="789"/>
    </row>
    <row r="33" spans="1:3">
      <c r="A33" s="14">
        <v>1</v>
      </c>
      <c r="B33" s="32" t="s">
        <v>983</v>
      </c>
      <c r="C33" s="681">
        <v>9.9171356628087071E-2</v>
      </c>
    </row>
    <row r="34" spans="1:3">
      <c r="A34" s="14">
        <v>2</v>
      </c>
      <c r="B34" s="32" t="s">
        <v>984</v>
      </c>
      <c r="C34" s="681">
        <v>6.0092684225519929E-2</v>
      </c>
    </row>
    <row r="35" spans="1:3">
      <c r="A35" s="14">
        <v>3</v>
      </c>
      <c r="B35" s="32" t="s">
        <v>985</v>
      </c>
      <c r="C35" s="681">
        <v>6.5366106885274652E-2</v>
      </c>
    </row>
    <row r="36" spans="1:3" ht="15" thickBot="1">
      <c r="A36" s="15">
        <v>4</v>
      </c>
      <c r="B36" s="34" t="s">
        <v>986</v>
      </c>
      <c r="C36" s="682">
        <v>5.588111301379084E-2</v>
      </c>
    </row>
  </sheetData>
  <mergeCells count="3">
    <mergeCell ref="B16:C16"/>
    <mergeCell ref="B32:C32"/>
    <mergeCell ref="B29:C29"/>
  </mergeCells>
  <dataValidations disablePrompts="1"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K53"/>
  <sheetViews>
    <sheetView zoomScale="85" zoomScaleNormal="85" workbookViewId="0">
      <pane xSplit="1" ySplit="5" topLeftCell="B6" activePane="bottomRight" state="frozen"/>
      <selection activeCell="D15" sqref="D15"/>
      <selection pane="topRight" activeCell="D15" sqref="D15"/>
      <selection pane="bottomLeft" activeCell="D15" sqref="D15"/>
      <selection pane="bottomRight" activeCell="B6" sqref="B6:B7"/>
    </sheetView>
  </sheetViews>
  <sheetFormatPr defaultRowHeight="14.4"/>
  <cols>
    <col min="1" max="1" width="9.5546875" style="2" bestFit="1" customWidth="1"/>
    <col min="2" max="2" width="47.5546875" style="2" customWidth="1"/>
    <col min="3" max="3" width="28" style="2" customWidth="1"/>
    <col min="4" max="4" width="25.6640625" style="2" customWidth="1"/>
    <col min="5" max="5" width="18.77734375" style="2" customWidth="1"/>
    <col min="6" max="6" width="12" bestFit="1" customWidth="1"/>
    <col min="7" max="7" width="12.5546875" bestFit="1" customWidth="1"/>
  </cols>
  <sheetData>
    <row r="1" spans="1:11">
      <c r="A1" s="17" t="s">
        <v>108</v>
      </c>
      <c r="B1" s="16" t="str">
        <f>Info!C2</f>
        <v>სს თიბისი ბანკი</v>
      </c>
    </row>
    <row r="2" spans="1:11" s="21" customFormat="1" ht="15.75" customHeight="1">
      <c r="A2" s="21" t="s">
        <v>109</v>
      </c>
      <c r="B2" s="338">
        <f>'1. key ratios'!B2</f>
        <v>45016</v>
      </c>
    </row>
    <row r="3" spans="1:11" s="21" customFormat="1" ht="15.75" customHeight="1"/>
    <row r="4" spans="1:11" s="21" customFormat="1" ht="15.75" customHeight="1" thickBot="1">
      <c r="A4" s="166" t="s">
        <v>255</v>
      </c>
      <c r="B4" s="167" t="s">
        <v>168</v>
      </c>
      <c r="C4" s="132"/>
      <c r="D4" s="132"/>
      <c r="E4" s="133" t="s">
        <v>87</v>
      </c>
    </row>
    <row r="5" spans="1:11" s="81" customFormat="1" ht="17.55" customHeight="1">
      <c r="A5" s="232"/>
      <c r="B5" s="233"/>
      <c r="C5" s="131" t="s">
        <v>0</v>
      </c>
      <c r="D5" s="131" t="s">
        <v>1</v>
      </c>
      <c r="E5" s="234" t="s">
        <v>2</v>
      </c>
    </row>
    <row r="6" spans="1:11" s="99" customFormat="1" ht="14.55" customHeight="1">
      <c r="A6" s="235"/>
      <c r="B6" s="790" t="s">
        <v>144</v>
      </c>
      <c r="C6" s="790" t="s">
        <v>856</v>
      </c>
      <c r="D6" s="791" t="s">
        <v>143</v>
      </c>
      <c r="E6" s="792"/>
      <c r="G6"/>
    </row>
    <row r="7" spans="1:11" s="99" customFormat="1" ht="99.6" customHeight="1">
      <c r="A7" s="235"/>
      <c r="B7" s="790"/>
      <c r="C7" s="790"/>
      <c r="D7" s="230" t="s">
        <v>142</v>
      </c>
      <c r="E7" s="231" t="s">
        <v>353</v>
      </c>
      <c r="G7"/>
    </row>
    <row r="8" spans="1:11" s="99" customFormat="1" ht="22.5" customHeight="1">
      <c r="A8" s="460">
        <v>1</v>
      </c>
      <c r="B8" s="408" t="s">
        <v>843</v>
      </c>
      <c r="C8" s="461">
        <f>SUM(C9:C11)</f>
        <v>3809362188.5600004</v>
      </c>
      <c r="D8" s="461">
        <f t="shared" ref="D8:E8" si="0">SUM(D9:D11)</f>
        <v>0</v>
      </c>
      <c r="E8" s="461">
        <f t="shared" si="0"/>
        <v>3809362188.5600004</v>
      </c>
      <c r="G8"/>
      <c r="I8" s="683"/>
      <c r="J8" s="683"/>
      <c r="K8" s="683"/>
    </row>
    <row r="9" spans="1:11" s="99" customFormat="1">
      <c r="A9" s="460">
        <v>1.1000000000000001</v>
      </c>
      <c r="B9" s="409" t="s">
        <v>96</v>
      </c>
      <c r="C9" s="461">
        <v>988985400.5</v>
      </c>
      <c r="D9" s="461">
        <v>0</v>
      </c>
      <c r="E9" s="461">
        <v>988985400.5</v>
      </c>
      <c r="G9"/>
      <c r="I9" s="683"/>
      <c r="J9" s="683"/>
      <c r="K9" s="683"/>
    </row>
    <row r="10" spans="1:11" s="99" customFormat="1">
      <c r="A10" s="460">
        <v>1.2</v>
      </c>
      <c r="B10" s="409" t="s">
        <v>97</v>
      </c>
      <c r="C10" s="461">
        <v>1905107079.05</v>
      </c>
      <c r="D10" s="461">
        <v>0</v>
      </c>
      <c r="E10" s="461">
        <v>1905107079.05</v>
      </c>
      <c r="G10"/>
      <c r="I10" s="683"/>
      <c r="J10" s="683"/>
      <c r="K10" s="683"/>
    </row>
    <row r="11" spans="1:11" s="99" customFormat="1">
      <c r="A11" s="460">
        <v>1.3</v>
      </c>
      <c r="B11" s="409" t="s">
        <v>98</v>
      </c>
      <c r="C11" s="461">
        <v>915269709.00999999</v>
      </c>
      <c r="D11" s="461">
        <v>0</v>
      </c>
      <c r="E11" s="461">
        <v>915269709.00999999</v>
      </c>
      <c r="G11"/>
      <c r="I11" s="683"/>
      <c r="J11" s="683"/>
      <c r="K11" s="683"/>
    </row>
    <row r="12" spans="1:11" s="99" customFormat="1">
      <c r="A12" s="460">
        <v>2</v>
      </c>
      <c r="B12" s="410" t="s">
        <v>730</v>
      </c>
      <c r="C12" s="461">
        <v>102857541.58000001</v>
      </c>
      <c r="D12" s="461">
        <v>0</v>
      </c>
      <c r="E12" s="461">
        <v>102857541.58000001</v>
      </c>
      <c r="G12"/>
      <c r="I12" s="683"/>
      <c r="J12" s="683"/>
      <c r="K12" s="683"/>
    </row>
    <row r="13" spans="1:11" s="99" customFormat="1">
      <c r="A13" s="460">
        <v>2.1</v>
      </c>
      <c r="B13" s="411" t="s">
        <v>731</v>
      </c>
      <c r="C13" s="461">
        <v>102857541.58000001</v>
      </c>
      <c r="D13" s="461">
        <v>0</v>
      </c>
      <c r="E13" s="461">
        <v>102857541.58000001</v>
      </c>
      <c r="G13"/>
      <c r="I13" s="683"/>
      <c r="J13" s="683"/>
      <c r="K13" s="683"/>
    </row>
    <row r="14" spans="1:11" s="99" customFormat="1" ht="34.049999999999997" customHeight="1">
      <c r="A14" s="460">
        <v>3</v>
      </c>
      <c r="B14" s="412" t="s">
        <v>732</v>
      </c>
      <c r="C14" s="461">
        <v>0</v>
      </c>
      <c r="D14" s="461">
        <v>0</v>
      </c>
      <c r="E14" s="461">
        <v>0</v>
      </c>
      <c r="G14"/>
      <c r="I14" s="683"/>
      <c r="J14" s="683"/>
      <c r="K14" s="683"/>
    </row>
    <row r="15" spans="1:11" s="99" customFormat="1" ht="32.549999999999997" customHeight="1">
      <c r="A15" s="460">
        <v>4</v>
      </c>
      <c r="B15" s="413" t="s">
        <v>733</v>
      </c>
      <c r="C15" s="461">
        <v>0</v>
      </c>
      <c r="D15" s="461">
        <v>0</v>
      </c>
      <c r="E15" s="461">
        <v>0</v>
      </c>
      <c r="G15"/>
      <c r="I15" s="683"/>
      <c r="J15" s="683"/>
      <c r="K15" s="683"/>
    </row>
    <row r="16" spans="1:11" s="99" customFormat="1" ht="22.95" customHeight="1">
      <c r="A16" s="460">
        <v>5</v>
      </c>
      <c r="B16" s="413" t="s">
        <v>734</v>
      </c>
      <c r="C16" s="461">
        <f>SUM(C17:C19)</f>
        <v>3072497224.2599993</v>
      </c>
      <c r="D16" s="461">
        <f t="shared" ref="D16:E16" si="1">SUM(D17:D19)</f>
        <v>0</v>
      </c>
      <c r="E16" s="461">
        <f t="shared" si="1"/>
        <v>3072497224.2599993</v>
      </c>
      <c r="G16"/>
      <c r="I16" s="683"/>
      <c r="J16" s="683"/>
      <c r="K16" s="683"/>
    </row>
    <row r="17" spans="1:11" s="99" customFormat="1">
      <c r="A17" s="460">
        <v>5.0999999999999996</v>
      </c>
      <c r="B17" s="414" t="s">
        <v>735</v>
      </c>
      <c r="C17" s="461">
        <v>635512.1</v>
      </c>
      <c r="D17" s="461">
        <v>0</v>
      </c>
      <c r="E17" s="461">
        <v>635512.1</v>
      </c>
      <c r="G17"/>
      <c r="I17" s="683"/>
      <c r="J17" s="683"/>
      <c r="K17" s="683"/>
    </row>
    <row r="18" spans="1:11" s="99" customFormat="1">
      <c r="A18" s="460">
        <v>5.2</v>
      </c>
      <c r="B18" s="414" t="s">
        <v>569</v>
      </c>
      <c r="C18" s="461">
        <v>3071861712.1599994</v>
      </c>
      <c r="D18" s="461">
        <v>0</v>
      </c>
      <c r="E18" s="461">
        <v>3071861712.1599994</v>
      </c>
      <c r="G18"/>
      <c r="I18" s="683"/>
      <c r="J18" s="683"/>
      <c r="K18" s="683"/>
    </row>
    <row r="19" spans="1:11" s="99" customFormat="1">
      <c r="A19" s="460">
        <v>5.3</v>
      </c>
      <c r="B19" s="414" t="s">
        <v>736</v>
      </c>
      <c r="C19" s="461">
        <v>0</v>
      </c>
      <c r="D19" s="461">
        <v>0</v>
      </c>
      <c r="E19" s="461">
        <v>0</v>
      </c>
      <c r="G19"/>
      <c r="I19" s="683"/>
      <c r="J19" s="683"/>
      <c r="K19" s="683"/>
    </row>
    <row r="20" spans="1:11" s="99" customFormat="1" ht="20.399999999999999">
      <c r="A20" s="460">
        <v>6</v>
      </c>
      <c r="B20" s="412" t="s">
        <v>737</v>
      </c>
      <c r="C20" s="461">
        <f>SUM(C21:C22)</f>
        <v>17568586090.259991</v>
      </c>
      <c r="D20" s="461">
        <f t="shared" ref="D20:E20" si="2">SUM(D21:D22)</f>
        <v>0</v>
      </c>
      <c r="E20" s="461">
        <f t="shared" si="2"/>
        <v>17568586090.259991</v>
      </c>
      <c r="G20"/>
      <c r="I20" s="683"/>
      <c r="J20" s="683"/>
      <c r="K20" s="683"/>
    </row>
    <row r="21" spans="1:11">
      <c r="A21" s="460">
        <v>6.1</v>
      </c>
      <c r="B21" s="414" t="s">
        <v>569</v>
      </c>
      <c r="C21" s="461">
        <v>0</v>
      </c>
      <c r="D21" s="461">
        <v>0</v>
      </c>
      <c r="E21" s="461">
        <v>0</v>
      </c>
      <c r="I21" s="683"/>
      <c r="J21" s="683"/>
      <c r="K21" s="683"/>
    </row>
    <row r="22" spans="1:11">
      <c r="A22" s="460">
        <v>6.2</v>
      </c>
      <c r="B22" s="414" t="s">
        <v>736</v>
      </c>
      <c r="C22" s="461">
        <v>17568586090.259991</v>
      </c>
      <c r="D22" s="461">
        <v>0</v>
      </c>
      <c r="E22" s="461">
        <v>17568586090.259991</v>
      </c>
      <c r="I22" s="683"/>
      <c r="J22" s="683"/>
      <c r="K22" s="683"/>
    </row>
    <row r="23" spans="1:11" ht="20.399999999999999">
      <c r="A23" s="460">
        <v>7</v>
      </c>
      <c r="B23" s="415" t="s">
        <v>738</v>
      </c>
      <c r="C23" s="461">
        <v>34313660.317879997</v>
      </c>
      <c r="D23" s="461">
        <v>5205115.4499999993</v>
      </c>
      <c r="E23" s="461">
        <v>29108544.867879998</v>
      </c>
      <c r="I23" s="683"/>
      <c r="J23" s="683"/>
      <c r="K23" s="683"/>
    </row>
    <row r="24" spans="1:11" ht="20.399999999999999">
      <c r="A24" s="460">
        <v>8</v>
      </c>
      <c r="B24" s="416" t="s">
        <v>739</v>
      </c>
      <c r="C24" s="461">
        <v>0</v>
      </c>
      <c r="D24" s="461">
        <v>0</v>
      </c>
      <c r="E24" s="461">
        <v>0</v>
      </c>
      <c r="I24" s="683"/>
      <c r="J24" s="683"/>
      <c r="K24" s="683"/>
    </row>
    <row r="25" spans="1:11">
      <c r="A25" s="460">
        <v>9</v>
      </c>
      <c r="B25" s="413" t="s">
        <v>740</v>
      </c>
      <c r="C25" s="462">
        <f>SUM(C26:C27)</f>
        <v>526720018.00999999</v>
      </c>
      <c r="D25" s="462">
        <f t="shared" ref="D25:E25" si="3">SUM(D26:D27)</f>
        <v>0</v>
      </c>
      <c r="E25" s="462">
        <f t="shared" si="3"/>
        <v>526720018.00999999</v>
      </c>
      <c r="I25" s="683"/>
      <c r="J25" s="683"/>
      <c r="K25" s="683"/>
    </row>
    <row r="26" spans="1:11">
      <c r="A26" s="460">
        <v>9.1</v>
      </c>
      <c r="B26" s="417" t="s">
        <v>741</v>
      </c>
      <c r="C26" s="461">
        <v>506500183.53999996</v>
      </c>
      <c r="D26" s="461">
        <v>0</v>
      </c>
      <c r="E26" s="461">
        <v>506500183.53999996</v>
      </c>
      <c r="I26" s="683"/>
      <c r="J26" s="683"/>
      <c r="K26" s="683"/>
    </row>
    <row r="27" spans="1:11">
      <c r="A27" s="460">
        <v>9.1999999999999993</v>
      </c>
      <c r="B27" s="417" t="s">
        <v>742</v>
      </c>
      <c r="C27" s="461">
        <v>20219834.469999999</v>
      </c>
      <c r="D27" s="461">
        <v>0</v>
      </c>
      <c r="E27" s="461">
        <v>20219834.469999999</v>
      </c>
      <c r="I27" s="683"/>
      <c r="J27" s="683"/>
      <c r="K27" s="683"/>
    </row>
    <row r="28" spans="1:11">
      <c r="A28" s="460">
        <v>10</v>
      </c>
      <c r="B28" s="413" t="s">
        <v>36</v>
      </c>
      <c r="C28" s="462">
        <f>SUM(C29:C30)</f>
        <v>316390681.7403</v>
      </c>
      <c r="D28" s="462">
        <f t="shared" ref="D28:E28" si="4">SUM(D29:D30)</f>
        <v>316390681.7403</v>
      </c>
      <c r="E28" s="462">
        <f t="shared" si="4"/>
        <v>0</v>
      </c>
      <c r="I28" s="683"/>
      <c r="J28" s="683"/>
      <c r="K28" s="683"/>
    </row>
    <row r="29" spans="1:11">
      <c r="A29" s="460">
        <v>10.1</v>
      </c>
      <c r="B29" s="417" t="s">
        <v>743</v>
      </c>
      <c r="C29" s="461">
        <v>27502089.174000002</v>
      </c>
      <c r="D29" s="461">
        <v>27502089.174000002</v>
      </c>
      <c r="E29" s="461">
        <v>0</v>
      </c>
      <c r="I29" s="683"/>
      <c r="J29" s="683"/>
      <c r="K29" s="683"/>
    </row>
    <row r="30" spans="1:11">
      <c r="A30" s="460">
        <v>10.199999999999999</v>
      </c>
      <c r="B30" s="417" t="s">
        <v>744</v>
      </c>
      <c r="C30" s="461">
        <v>288888592.56629997</v>
      </c>
      <c r="D30" s="461">
        <v>288888592.56629997</v>
      </c>
      <c r="E30" s="461">
        <v>0</v>
      </c>
      <c r="I30" s="683"/>
      <c r="J30" s="683"/>
      <c r="K30" s="683"/>
    </row>
    <row r="31" spans="1:11">
      <c r="A31" s="460">
        <v>11</v>
      </c>
      <c r="B31" s="413" t="s">
        <v>745</v>
      </c>
      <c r="C31" s="462">
        <f>SUM(C32:C33)</f>
        <v>10554.780000000028</v>
      </c>
      <c r="D31" s="462">
        <f t="shared" ref="D31:E31" si="5">SUM(D32:D33)</f>
        <v>0</v>
      </c>
      <c r="E31" s="462">
        <f t="shared" si="5"/>
        <v>10554.780000000028</v>
      </c>
      <c r="I31" s="683"/>
      <c r="J31" s="683"/>
      <c r="K31" s="683"/>
    </row>
    <row r="32" spans="1:11">
      <c r="A32" s="460">
        <v>11.1</v>
      </c>
      <c r="B32" s="417" t="s">
        <v>746</v>
      </c>
      <c r="C32" s="461">
        <v>0</v>
      </c>
      <c r="D32" s="461">
        <v>0</v>
      </c>
      <c r="E32" s="461">
        <v>0</v>
      </c>
      <c r="I32" s="683"/>
      <c r="J32" s="683"/>
      <c r="K32" s="683"/>
    </row>
    <row r="33" spans="1:11">
      <c r="A33" s="460">
        <v>11.2</v>
      </c>
      <c r="B33" s="417" t="s">
        <v>747</v>
      </c>
      <c r="C33" s="461">
        <v>10554.780000000028</v>
      </c>
      <c r="D33" s="461">
        <v>0</v>
      </c>
      <c r="E33" s="461">
        <v>10554.780000000028</v>
      </c>
      <c r="I33" s="683"/>
      <c r="J33" s="683"/>
      <c r="K33" s="683"/>
    </row>
    <row r="34" spans="1:11">
      <c r="A34" s="460">
        <v>13</v>
      </c>
      <c r="B34" s="413" t="s">
        <v>99</v>
      </c>
      <c r="C34" s="461">
        <v>547310779.95000005</v>
      </c>
      <c r="D34" s="461">
        <v>0</v>
      </c>
      <c r="E34" s="461">
        <v>547310779.95000005</v>
      </c>
      <c r="I34" s="683"/>
      <c r="J34" s="683"/>
      <c r="K34" s="683"/>
    </row>
    <row r="35" spans="1:11">
      <c r="A35" s="460">
        <v>13.1</v>
      </c>
      <c r="B35" s="418" t="s">
        <v>748</v>
      </c>
      <c r="C35" s="461">
        <v>279233318.35069996</v>
      </c>
      <c r="D35" s="461">
        <v>0</v>
      </c>
      <c r="E35" s="461">
        <v>279233318.35069996</v>
      </c>
      <c r="I35" s="683"/>
      <c r="J35" s="683"/>
      <c r="K35" s="683"/>
    </row>
    <row r="36" spans="1:11">
      <c r="A36" s="460">
        <v>13.2</v>
      </c>
      <c r="B36" s="418" t="s">
        <v>749</v>
      </c>
      <c r="C36" s="461">
        <v>0</v>
      </c>
      <c r="D36" s="461">
        <v>0</v>
      </c>
      <c r="E36" s="461">
        <v>0</v>
      </c>
      <c r="I36" s="683"/>
      <c r="J36" s="683"/>
      <c r="K36" s="683"/>
    </row>
    <row r="37" spans="1:11" ht="42" thickBot="1">
      <c r="A37" s="236"/>
      <c r="B37" s="237" t="s">
        <v>320</v>
      </c>
      <c r="C37" s="199">
        <f>SUM(C8,C12,C14,C15,C16,C20,C23,C24,C25,C28,C31,C34)</f>
        <v>25978048739.458164</v>
      </c>
      <c r="D37" s="199">
        <f t="shared" ref="D37:E37" si="6">SUM(D8,D12,D14,D15,D16,D20,D23,D24,D25,D28,D31,D34)</f>
        <v>321595797.19029999</v>
      </c>
      <c r="E37" s="199">
        <f t="shared" si="6"/>
        <v>25656452942.267868</v>
      </c>
      <c r="I37" s="683"/>
      <c r="J37" s="683"/>
      <c r="K37" s="683"/>
    </row>
    <row r="38" spans="1:11">
      <c r="A38"/>
      <c r="B38"/>
      <c r="C38"/>
      <c r="D38"/>
      <c r="E38"/>
    </row>
    <row r="39" spans="1:11">
      <c r="A39"/>
      <c r="B39"/>
      <c r="C39"/>
      <c r="D39"/>
      <c r="E39"/>
    </row>
    <row r="41" spans="1:11" s="2" customFormat="1">
      <c r="B41" s="36"/>
      <c r="F41"/>
      <c r="G41"/>
    </row>
    <row r="42" spans="1:11" s="2" customFormat="1">
      <c r="B42" s="37"/>
      <c r="F42"/>
      <c r="G42"/>
    </row>
    <row r="43" spans="1:11" s="2" customFormat="1">
      <c r="B43" s="36"/>
      <c r="F43"/>
      <c r="G43"/>
    </row>
    <row r="44" spans="1:11" s="2" customFormat="1">
      <c r="B44" s="36"/>
      <c r="F44"/>
      <c r="G44"/>
    </row>
    <row r="45" spans="1:11" s="2" customFormat="1">
      <c r="B45" s="36"/>
      <c r="F45"/>
      <c r="G45"/>
    </row>
    <row r="46" spans="1:11" s="2" customFormat="1">
      <c r="B46" s="36"/>
      <c r="F46"/>
      <c r="G46"/>
    </row>
    <row r="47" spans="1:11" s="2" customFormat="1">
      <c r="B47" s="36"/>
      <c r="F47"/>
      <c r="G47"/>
    </row>
    <row r="48" spans="1:11" s="2" customFormat="1">
      <c r="B48" s="37"/>
      <c r="F48"/>
      <c r="G48"/>
    </row>
    <row r="49" spans="2:7" s="2" customFormat="1">
      <c r="B49" s="37"/>
      <c r="F49"/>
      <c r="G49"/>
    </row>
    <row r="50" spans="2:7" s="2" customFormat="1">
      <c r="B50" s="37"/>
      <c r="F50"/>
      <c r="G50"/>
    </row>
    <row r="51" spans="2:7" s="2" customFormat="1">
      <c r="B51" s="37"/>
      <c r="F51"/>
      <c r="G51"/>
    </row>
    <row r="52" spans="2:7" s="2" customFormat="1">
      <c r="B52" s="37"/>
      <c r="F52"/>
      <c r="G52"/>
    </row>
    <row r="53" spans="2:7" s="2" customFormat="1">
      <c r="B53" s="37"/>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B5" sqref="B5"/>
    </sheetView>
  </sheetViews>
  <sheetFormatPr defaultRowHeight="14.4" outlineLevelRow="1"/>
  <cols>
    <col min="1" max="1" width="9.5546875" style="2" bestFit="1" customWidth="1"/>
    <col min="2" max="2" width="114.21875" style="2"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7" t="s">
        <v>108</v>
      </c>
      <c r="B1" s="16" t="str">
        <f>Info!C2</f>
        <v>სს თიბისი ბანკი</v>
      </c>
    </row>
    <row r="2" spans="1:6" s="21" customFormat="1" ht="15.75" customHeight="1">
      <c r="A2" s="21" t="s">
        <v>109</v>
      </c>
      <c r="B2" s="338">
        <f>'1. key ratios'!B2</f>
        <v>45016</v>
      </c>
      <c r="C2"/>
      <c r="D2"/>
      <c r="E2"/>
      <c r="F2"/>
    </row>
    <row r="3" spans="1:6" s="21" customFormat="1" ht="15.75" customHeight="1">
      <c r="C3"/>
      <c r="D3"/>
      <c r="E3"/>
      <c r="F3"/>
    </row>
    <row r="4" spans="1:6" s="21" customFormat="1" ht="28.2" thickBot="1">
      <c r="A4" s="21" t="s">
        <v>256</v>
      </c>
      <c r="B4" s="139" t="s">
        <v>171</v>
      </c>
      <c r="C4" s="133" t="s">
        <v>87</v>
      </c>
      <c r="D4"/>
      <c r="E4"/>
      <c r="F4"/>
    </row>
    <row r="5" spans="1:6">
      <c r="A5" s="134">
        <v>1</v>
      </c>
      <c r="B5" s="135" t="s">
        <v>727</v>
      </c>
      <c r="C5" s="173">
        <f>'7. LI1'!E37</f>
        <v>25656452942.267868</v>
      </c>
    </row>
    <row r="6" spans="1:6" s="124" customFormat="1">
      <c r="A6" s="80">
        <v>2.1</v>
      </c>
      <c r="B6" s="141" t="s">
        <v>861</v>
      </c>
      <c r="C6" s="174">
        <v>3340550673.9099998</v>
      </c>
    </row>
    <row r="7" spans="1:6" s="4" customFormat="1" ht="27.6" outlineLevel="1">
      <c r="A7" s="140">
        <v>2.2000000000000002</v>
      </c>
      <c r="B7" s="136" t="s">
        <v>862</v>
      </c>
      <c r="C7" s="174">
        <v>3846916676.9411592</v>
      </c>
    </row>
    <row r="8" spans="1:6" s="4" customFormat="1" ht="27.6">
      <c r="A8" s="140">
        <v>3</v>
      </c>
      <c r="B8" s="137" t="s">
        <v>728</v>
      </c>
      <c r="C8" s="175">
        <f>SUM(C5:C7)</f>
        <v>32843920293.119026</v>
      </c>
    </row>
    <row r="9" spans="1:6" s="124" customFormat="1">
      <c r="A9" s="80">
        <v>4</v>
      </c>
      <c r="B9" s="144" t="s">
        <v>169</v>
      </c>
      <c r="C9" s="174">
        <v>0</v>
      </c>
    </row>
    <row r="10" spans="1:6" s="4" customFormat="1" ht="27.6" outlineLevel="1">
      <c r="A10" s="140">
        <v>5.0999999999999996</v>
      </c>
      <c r="B10" s="136" t="s">
        <v>175</v>
      </c>
      <c r="C10" s="174">
        <v>-1888461464.3080001</v>
      </c>
    </row>
    <row r="11" spans="1:6" s="4" customFormat="1" ht="27.6" outlineLevel="1">
      <c r="A11" s="140">
        <v>5.2</v>
      </c>
      <c r="B11" s="136" t="s">
        <v>176</v>
      </c>
      <c r="C11" s="174">
        <v>-3729361605.8054352</v>
      </c>
    </row>
    <row r="12" spans="1:6" s="4" customFormat="1">
      <c r="A12" s="140">
        <v>6</v>
      </c>
      <c r="B12" s="142" t="s">
        <v>438</v>
      </c>
      <c r="C12" s="174">
        <v>0</v>
      </c>
    </row>
    <row r="13" spans="1:6" s="4" customFormat="1" ht="15" thickBot="1">
      <c r="A13" s="143">
        <v>7</v>
      </c>
      <c r="B13" s="138" t="s">
        <v>170</v>
      </c>
      <c r="C13" s="176">
        <f>SUM(C8:C12)</f>
        <v>27226097223.005592</v>
      </c>
    </row>
    <row r="15" spans="1:6" ht="27.6">
      <c r="B15" s="23" t="s">
        <v>439</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5Qt/QySzVh+7JK6h6vuAwmjordYq9i7ghOM2KvqA6sE=</DigestValue>
    </Reference>
    <Reference Type="http://www.w3.org/2000/09/xmldsig#Object" URI="#idOfficeObject">
      <DigestMethod Algorithm="http://www.w3.org/2001/04/xmlenc#sha256"/>
      <DigestValue>bct3UgBnYWCeFjIkzbiw8kg0WYuPSqD4J4YKOqF0Mew=</DigestValue>
    </Reference>
    <Reference Type="http://uri.etsi.org/01903#SignedProperties" URI="#idSignedProperties">
      <Transforms>
        <Transform Algorithm="http://www.w3.org/TR/2001/REC-xml-c14n-20010315"/>
      </Transforms>
      <DigestMethod Algorithm="http://www.w3.org/2001/04/xmlenc#sha256"/>
      <DigestValue>kwuKkMsoefFUC5Fw2QJIW7zPWc9NdfDQOFYZ5LY9rjE=</DigestValue>
    </Reference>
  </SignedInfo>
  <SignatureValue>YUjSFWE9eLEozdqIPgmzHFX18OHI7K9QHa/3MvYVXKULSMLzPCX3RMxecFfS4QHwM73qRXc01HzW
hN7YjweQoAl/KBa5TLNhU+d2v48ha0wCmSIH/84GcWOwwSqcgifoZOp800dvdT/dE5Rb8NxjEo/Z
t7wsOyEDrzP7NoJOcefDFCHBcpXrPxXOC2eB7H+YIapVOXYlKmbBUZ88UZ5zJtOKBR/eDzLK43JN
yFrlWcr6MzuIDiK1+01PXc8ZUyQmkuj4a9izOxPG3PFC6Pcobch1CHhuSwZMJlKChBPTxH/jEaSq
28YXoAtQVKA5HvOn49mI2kqs8jIqZO4HpoWuUg==</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Uqk9w+s+QcmYZTLombyJEB/Mxl3CHEgv6RB+0t2BQzg=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/gCv/piAvDyOf4SbFpiv4JR8jMetrsKa8vrNoYj8YyE=</DigestValue>
      </Reference>
      <Reference URI="/xl/styles.xml?ContentType=application/vnd.openxmlformats-officedocument.spreadsheetml.styles+xml">
        <DigestMethod Algorithm="http://www.w3.org/2001/04/xmlenc#sha256"/>
        <DigestValue>/Nx2O7u12VRCQFJ2yEvrjbXUAfc/Jlu5MyIcLwoZeHo=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pJ/gz3ue9W1fXN0Hhp8FMYybL9YpB4m9+lJ4KSO9zRg=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P688TYMU3IKwevcl+NL9dVlwbZ2L+3nwMrNOMBXrSzM=</DigestValue>
      </Reference>
      <Reference URI="/xl/worksheets/sheet10.xml?ContentType=application/vnd.openxmlformats-officedocument.spreadsheetml.worksheet+xml">
        <DigestMethod Algorithm="http://www.w3.org/2001/04/xmlenc#sha256"/>
        <DigestValue>vEy+dbIA1zFefpu3e4bm2glQzXxj9f09TS/+tjPLwkQ=</DigestValue>
      </Reference>
      <Reference URI="/xl/worksheets/sheet11.xml?ContentType=application/vnd.openxmlformats-officedocument.spreadsheetml.worksheet+xml">
        <DigestMethod Algorithm="http://www.w3.org/2001/04/xmlenc#sha256"/>
        <DigestValue>6ctjZOEsTPN9p/gkDJy2hvHHp9OtN/psdotY/zECctU=</DigestValue>
      </Reference>
      <Reference URI="/xl/worksheets/sheet12.xml?ContentType=application/vnd.openxmlformats-officedocument.spreadsheetml.worksheet+xml">
        <DigestMethod Algorithm="http://www.w3.org/2001/04/xmlenc#sha256"/>
        <DigestValue>xerCsD/nVPQeXMgzBoFQaGjC7N5dCyNk+3eaFQwqwgo=</DigestValue>
      </Reference>
      <Reference URI="/xl/worksheets/sheet13.xml?ContentType=application/vnd.openxmlformats-officedocument.spreadsheetml.worksheet+xml">
        <DigestMethod Algorithm="http://www.w3.org/2001/04/xmlenc#sha256"/>
        <DigestValue>68zmfFMvbQXYNBarv5S49rv2NLoIlVD5yc4KBe0p25k=</DigestValue>
      </Reference>
      <Reference URI="/xl/worksheets/sheet14.xml?ContentType=application/vnd.openxmlformats-officedocument.spreadsheetml.worksheet+xml">
        <DigestMethod Algorithm="http://www.w3.org/2001/04/xmlenc#sha256"/>
        <DigestValue>io8w6LhnaIfwFA37Za1tXM1RCmhnwkUSewXh1xou4QE=</DigestValue>
      </Reference>
      <Reference URI="/xl/worksheets/sheet15.xml?ContentType=application/vnd.openxmlformats-officedocument.spreadsheetml.worksheet+xml">
        <DigestMethod Algorithm="http://www.w3.org/2001/04/xmlenc#sha256"/>
        <DigestValue>CFvWKMXiQ/bHHqwdDplMlKh/UuHd4IzL6AKNDfjx8f4=</DigestValue>
      </Reference>
      <Reference URI="/xl/worksheets/sheet16.xml?ContentType=application/vnd.openxmlformats-officedocument.spreadsheetml.worksheet+xml">
        <DigestMethod Algorithm="http://www.w3.org/2001/04/xmlenc#sha256"/>
        <DigestValue>VVgCDb2TxlZfC2RjUZi69UJOCehiWhVvWqUyauQCBes=</DigestValue>
      </Reference>
      <Reference URI="/xl/worksheets/sheet17.xml?ContentType=application/vnd.openxmlformats-officedocument.spreadsheetml.worksheet+xml">
        <DigestMethod Algorithm="http://www.w3.org/2001/04/xmlenc#sha256"/>
        <DigestValue>6sJ+led5a1T+cW8xoQ7y8Pp/su7Tm/+XrY8IPH4+wjg=</DigestValue>
      </Reference>
      <Reference URI="/xl/worksheets/sheet18.xml?ContentType=application/vnd.openxmlformats-officedocument.spreadsheetml.worksheet+xml">
        <DigestMethod Algorithm="http://www.w3.org/2001/04/xmlenc#sha256"/>
        <DigestValue>UZIlVAergoloGRyxCSR5h5lopsVq2J+VGps4AsmLN5c=</DigestValue>
      </Reference>
      <Reference URI="/xl/worksheets/sheet19.xml?ContentType=application/vnd.openxmlformats-officedocument.spreadsheetml.worksheet+xml">
        <DigestMethod Algorithm="http://www.w3.org/2001/04/xmlenc#sha256"/>
        <DigestValue>lTbHPajcy+YJuD5GMcu9Hdr+bkRymFtm28zNl7hO1hU=</DigestValue>
      </Reference>
      <Reference URI="/xl/worksheets/sheet2.xml?ContentType=application/vnd.openxmlformats-officedocument.spreadsheetml.worksheet+xml">
        <DigestMethod Algorithm="http://www.w3.org/2001/04/xmlenc#sha256"/>
        <DigestValue>5e4kLAKjA82H0q4bNwFEqNNwIdc0xO8s+JPjU8G7n1k=</DigestValue>
      </Reference>
      <Reference URI="/xl/worksheets/sheet20.xml?ContentType=application/vnd.openxmlformats-officedocument.spreadsheetml.worksheet+xml">
        <DigestMethod Algorithm="http://www.w3.org/2001/04/xmlenc#sha256"/>
        <DigestValue>cFltmeNPPW/hQEMugAnevnR3LbvvZYfdPuqKei2xdqc=</DigestValue>
      </Reference>
      <Reference URI="/xl/worksheets/sheet21.xml?ContentType=application/vnd.openxmlformats-officedocument.spreadsheetml.worksheet+xml">
        <DigestMethod Algorithm="http://www.w3.org/2001/04/xmlenc#sha256"/>
        <DigestValue>ysniCUgVDi5xyPtdBwdAExIH1BSJNG0qf7hYOwAOJHQ=</DigestValue>
      </Reference>
      <Reference URI="/xl/worksheets/sheet22.xml?ContentType=application/vnd.openxmlformats-officedocument.spreadsheetml.worksheet+xml">
        <DigestMethod Algorithm="http://www.w3.org/2001/04/xmlenc#sha256"/>
        <DigestValue>YbJ7FYN/KSVBno2+gxVfsLrGuhabaFqof1LQzF9P97c=</DigestValue>
      </Reference>
      <Reference URI="/xl/worksheets/sheet23.xml?ContentType=application/vnd.openxmlformats-officedocument.spreadsheetml.worksheet+xml">
        <DigestMethod Algorithm="http://www.w3.org/2001/04/xmlenc#sha256"/>
        <DigestValue>wXscxYj3j8m+SE3CU3k7aKCiEHuqui1Bz7aO6jzu+3M=</DigestValue>
      </Reference>
      <Reference URI="/xl/worksheets/sheet24.xml?ContentType=application/vnd.openxmlformats-officedocument.spreadsheetml.worksheet+xml">
        <DigestMethod Algorithm="http://www.w3.org/2001/04/xmlenc#sha256"/>
        <DigestValue>LHAXpbrfcDDuKW6h8QDp/SeQ6tfvuprEJMhcMhTL1yc=</DigestValue>
      </Reference>
      <Reference URI="/xl/worksheets/sheet25.xml?ContentType=application/vnd.openxmlformats-officedocument.spreadsheetml.worksheet+xml">
        <DigestMethod Algorithm="http://www.w3.org/2001/04/xmlenc#sha256"/>
        <DigestValue>tXmtP4Uu236rGGnZczIckvt9PySXbmxAuBy4PTGJak4=</DigestValue>
      </Reference>
      <Reference URI="/xl/worksheets/sheet26.xml?ContentType=application/vnd.openxmlformats-officedocument.spreadsheetml.worksheet+xml">
        <DigestMethod Algorithm="http://www.w3.org/2001/04/xmlenc#sha256"/>
        <DigestValue>mF6qHwSrcGABXtoBtTNF2cnesUWyAJfN6wnANS5CwKM=</DigestValue>
      </Reference>
      <Reference URI="/xl/worksheets/sheet27.xml?ContentType=application/vnd.openxmlformats-officedocument.spreadsheetml.worksheet+xml">
        <DigestMethod Algorithm="http://www.w3.org/2001/04/xmlenc#sha256"/>
        <DigestValue>8gNJB4M0nB9XwRidY5F/URmpGwf3nkK6paypXHYxplg=</DigestValue>
      </Reference>
      <Reference URI="/xl/worksheets/sheet28.xml?ContentType=application/vnd.openxmlformats-officedocument.spreadsheetml.worksheet+xml">
        <DigestMethod Algorithm="http://www.w3.org/2001/04/xmlenc#sha256"/>
        <DigestValue>VF5JK5AP5xsP68POQJeyROWfXWMNKZP3vJZxCDTVseg=</DigestValue>
      </Reference>
      <Reference URI="/xl/worksheets/sheet29.xml?ContentType=application/vnd.openxmlformats-officedocument.spreadsheetml.worksheet+xml">
        <DigestMethod Algorithm="http://www.w3.org/2001/04/xmlenc#sha256"/>
        <DigestValue>Hf8GMFMIlxTV7s1a4qOygQ1dbgxadodB0bBEYm9I+Ow=</DigestValue>
      </Reference>
      <Reference URI="/xl/worksheets/sheet3.xml?ContentType=application/vnd.openxmlformats-officedocument.spreadsheetml.worksheet+xml">
        <DigestMethod Algorithm="http://www.w3.org/2001/04/xmlenc#sha256"/>
        <DigestValue>IyHkpUHeWx8CfiDc6FXi+0MTC8wZ8/Q2c6tGaB/07X0=</DigestValue>
      </Reference>
      <Reference URI="/xl/worksheets/sheet30.xml?ContentType=application/vnd.openxmlformats-officedocument.spreadsheetml.worksheet+xml">
        <DigestMethod Algorithm="http://www.w3.org/2001/04/xmlenc#sha256"/>
        <DigestValue>FZNZPXR6rLFkc0xdGzp4Q6A4DmvxFrj3xQa39Q69DUc=</DigestValue>
      </Reference>
      <Reference URI="/xl/worksheets/sheet4.xml?ContentType=application/vnd.openxmlformats-officedocument.spreadsheetml.worksheet+xml">
        <DigestMethod Algorithm="http://www.w3.org/2001/04/xmlenc#sha256"/>
        <DigestValue>MdM6ritLNbrgSIbgbq4cKOs2lgJ11rHuzb5K1WLtAk4=</DigestValue>
      </Reference>
      <Reference URI="/xl/worksheets/sheet5.xml?ContentType=application/vnd.openxmlformats-officedocument.spreadsheetml.worksheet+xml">
        <DigestMethod Algorithm="http://www.w3.org/2001/04/xmlenc#sha256"/>
        <DigestValue>PEtBHoqhEd6W+D/7hNYaDwbplyHdkan7IsG5VZYMyzI=</DigestValue>
      </Reference>
      <Reference URI="/xl/worksheets/sheet6.xml?ContentType=application/vnd.openxmlformats-officedocument.spreadsheetml.worksheet+xml">
        <DigestMethod Algorithm="http://www.w3.org/2001/04/xmlenc#sha256"/>
        <DigestValue>O00LrI8fKpxG9aXqV8kliIuyb66sr+0I/N5i9SbYIZE=</DigestValue>
      </Reference>
      <Reference URI="/xl/worksheets/sheet7.xml?ContentType=application/vnd.openxmlformats-officedocument.spreadsheetml.worksheet+xml">
        <DigestMethod Algorithm="http://www.w3.org/2001/04/xmlenc#sha256"/>
        <DigestValue>+RQ2OcNgsMBjn5MO55U/2RiY5LRnKE/BCUtzHh0I94M=</DigestValue>
      </Reference>
      <Reference URI="/xl/worksheets/sheet8.xml?ContentType=application/vnd.openxmlformats-officedocument.spreadsheetml.worksheet+xml">
        <DigestMethod Algorithm="http://www.w3.org/2001/04/xmlenc#sha256"/>
        <DigestValue>L+uCuts6h7HL7zfzB3azGq/qbPVvD1+Og2OU1S6r9dw=</DigestValue>
      </Reference>
      <Reference URI="/xl/worksheets/sheet9.xml?ContentType=application/vnd.openxmlformats-officedocument.spreadsheetml.worksheet+xml">
        <DigestMethod Algorithm="http://www.w3.org/2001/04/xmlenc#sha256"/>
        <DigestValue>oSec6k/G0XxCTibm+cb9atsjmOq4ikWCY9kIRdLDBZI=</DigestValue>
      </Reference>
    </Manifest>
    <SignatureProperties>
      <SignatureProperty Id="idSignatureTime" Target="#idPackageSignature">
        <mdssi:SignatureTime xmlns:mdssi="http://schemas.openxmlformats.org/package/2006/digital-signature">
          <mdssi:Format>YYYY-MM-DDThh:mm:ssTZD</mdssi:Format>
          <mdssi:Value>2024-01-23T14:43:34Z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16.0.14332/22</OfficeVersion>
          <ApplicationVersion>16.0.14332</ApplicationVersion>
          <Monitors>1</Monitors>
          <HorizontalResolution>2880</HorizontalResolution>
          <VerticalResolution>1800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2024-01-23T14:43:34Z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WFdZzufldK6R6MTOrEoUidGeKloCUFR9l8R4eB6/bu4=</DigestValue>
    </Reference>
    <Reference Type="http://www.w3.org/2000/09/xmldsig#Object" URI="#idOfficeObject">
      <DigestMethod Algorithm="http://www.w3.org/2001/04/xmlenc#sha256"/>
      <DigestValue>bct3UgBnYWCeFjIkzbiw8kg0WYuPSqD4J4YKOqF0Mew=</DigestValue>
    </Reference>
    <Reference Type="http://uri.etsi.org/01903#SignedProperties" URI="#idSignedProperties">
      <Transforms>
        <Transform Algorithm="http://www.w3.org/TR/2001/REC-xml-c14n-20010315"/>
      </Transforms>
      <DigestMethod Algorithm="http://www.w3.org/2001/04/xmlenc#sha256"/>
      <DigestValue>4wih62c1BGX7tFdXLH6QXJ8QTCKy6/P8K00CI4OQiVk=</DigestValue>
    </Reference>
  </SignedInfo>
  <SignatureValue>qOYpsUC6MywyOmLh/u4hZkbacpnnjvz8LRtC9CWTm7VmQ12sZ8EyIncPA+zrjaQXkN8/bbg6ylsE
7djH39oGLQOvMLe7uWxDWRYJSgxsyJM50G8JFnVYEt6bQJA1hwgPNmpu/vQ+FfUxOK6BO+ovmAQM
Kbt/yaEGvHGHyOaFoe6/3zeDhTNHaSyZOpka2hB5NKWKBV/YzI0Fu+meuzEgkOu/5h3JH4zBl3tp
Syq5H53W+DsWHvb7mhcH1USFgBCwPKVhb89P7uvuXJEcntgB+MJF5YNdHKQVgFWbMya/F2L9tjyT
usaqV9BXt7v16fA+0z6rxUkZfK62t8Et2mmsMA==</SignatureValue>
  <KeyInfo>
    <X509Data>
      <X509Certificate>MIIGPjCCBSagAwIBAgIKK9kZwAADAAI5NjANBgkqhkiG9w0BAQsFADBKMRIwEAYKCZImiZPyLGQBGRYCZ2UxEzARBgoJkiaJk/IsZAEZFgNuYmcxHzAdBgNVBAMTFk5CRyBDbGFzcyAyIElOVCBTdWIgQ0EwHhcNMjMwNzExMDc0NDM0WhcNMjUwNzEwMDc0NDM0WjA8MRUwEwYDVQQKEwxKU0MgVEJDIEJBTksxIzAhBgNVBAMTGkJUQiAtIFZsYWRpbWVyIEtvY2hpc2h2aWxpMIIBIjANBgkqhkiG9w0BAQEFAAOCAQ8AMIIBCgKCAQEA3bSCUNeZF+3AOXq3xUOISiEmkwO2uHKeoVbAqgokAubPFsioOok2h9rIEiWBIdutbG7t+bUUIgvSH+uf+NyFgLmI2cC4hlAvIPClbUVmG5nfg/kbYn7MbRytJqbKAc+EZlX6Nx8d/OC+pOifb2SCWWXWp3o5O+ITFnSoM1YEGAwd+TENx4GTiIS5k+Cxf5AD1kYSB/uNL3+GSFmm5SsizTjvqGcCzYuPywgr94mj4X/FNwNGPx+yzoSixovy2NP3CCYooaZxAcafM6IvIU11GJEgTa1HcoiMwsHvtgMaWV5XSpfZ77nTuKsBEV6CxiVrvBZVuStz+PapHdfCBbwodQIDAQABo4IDMjCCAy4wPAYJKwYBBAGCNxUHBC8wLQYlKwYBBAGCNxUI5rJgg431RIaBmQmDuKFKg76EcQSDxJEzhIOIXQIBZAIBIzAdBgNVHSUEFjAUBggrBgEFBQcDAgYIKwYBBQUHAwQwCwYDVR0PBAQDAgeAMCcGCSsGAQQBgjcVCgQaMBgwCgYIKwYBBQUHAwIwCgYIKwYBBQUHAwQwHQYDVR0OBBYEFPZltTUrpTK10CulANkSv9hQ5xf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ipM2JYNurHxj+gaHM1x9oQ8ux8O/S/6isxz855TqU0hM5q24bDtOPED7qQtE0Fnkt1lrPlanZHPKwIb6EtIfnM5MVqqGx+/gqRUTDIr1SOVfUOcQbdM9GDBuNl1Z6EEnDulgD0VZ6C8c/2j96yjVVq+ncHe/Ci8nTLb+cQAOGsk9q4xMcC3EgbBwFBlhbXo6rTsBOuOAEgi3g9sucfJaTZGhRLZmSxcXzK77Bc7cOFOLp9TGiR6KhlkIXGPjUgRSbD+8tXnZwXiiRkQiBWftWnIgZsxpymnUxdmr3HHCUvv+dUDuDcMZ9jk+kWlq983sM4w4ax7jlntEQY7rS7iY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Uqk9w+s+QcmYZTLombyJEB/Mxl3CHEgv6RB+0t2BQzg=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/gCv/piAvDyOf4SbFpiv4JR8jMetrsKa8vrNoYj8YyE=</DigestValue>
      </Reference>
      <Reference URI="/xl/styles.xml?ContentType=application/vnd.openxmlformats-officedocument.spreadsheetml.styles+xml">
        <DigestMethod Algorithm="http://www.w3.org/2001/04/xmlenc#sha256"/>
        <DigestValue>/Nx2O7u12VRCQFJ2yEvrjbXUAfc/Jlu5MyIcLwoZeHo=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pJ/gz3ue9W1fXN0Hhp8FMYybL9YpB4m9+lJ4KSO9zRg=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P688TYMU3IKwevcl+NL9dVlwbZ2L+3nwMrNOMBXrSzM=</DigestValue>
      </Reference>
      <Reference URI="/xl/worksheets/sheet10.xml?ContentType=application/vnd.openxmlformats-officedocument.spreadsheetml.worksheet+xml">
        <DigestMethod Algorithm="http://www.w3.org/2001/04/xmlenc#sha256"/>
        <DigestValue>vEy+dbIA1zFefpu3e4bm2glQzXxj9f09TS/+tjPLwkQ=</DigestValue>
      </Reference>
      <Reference URI="/xl/worksheets/sheet11.xml?ContentType=application/vnd.openxmlformats-officedocument.spreadsheetml.worksheet+xml">
        <DigestMethod Algorithm="http://www.w3.org/2001/04/xmlenc#sha256"/>
        <DigestValue>6ctjZOEsTPN9p/gkDJy2hvHHp9OtN/psdotY/zECctU=</DigestValue>
      </Reference>
      <Reference URI="/xl/worksheets/sheet12.xml?ContentType=application/vnd.openxmlformats-officedocument.spreadsheetml.worksheet+xml">
        <DigestMethod Algorithm="http://www.w3.org/2001/04/xmlenc#sha256"/>
        <DigestValue>xerCsD/nVPQeXMgzBoFQaGjC7N5dCyNk+3eaFQwqwgo=</DigestValue>
      </Reference>
      <Reference URI="/xl/worksheets/sheet13.xml?ContentType=application/vnd.openxmlformats-officedocument.spreadsheetml.worksheet+xml">
        <DigestMethod Algorithm="http://www.w3.org/2001/04/xmlenc#sha256"/>
        <DigestValue>68zmfFMvbQXYNBarv5S49rv2NLoIlVD5yc4KBe0p25k=</DigestValue>
      </Reference>
      <Reference URI="/xl/worksheets/sheet14.xml?ContentType=application/vnd.openxmlformats-officedocument.spreadsheetml.worksheet+xml">
        <DigestMethod Algorithm="http://www.w3.org/2001/04/xmlenc#sha256"/>
        <DigestValue>io8w6LhnaIfwFA37Za1tXM1RCmhnwkUSewXh1xou4QE=</DigestValue>
      </Reference>
      <Reference URI="/xl/worksheets/sheet15.xml?ContentType=application/vnd.openxmlformats-officedocument.spreadsheetml.worksheet+xml">
        <DigestMethod Algorithm="http://www.w3.org/2001/04/xmlenc#sha256"/>
        <DigestValue>CFvWKMXiQ/bHHqwdDplMlKh/UuHd4IzL6AKNDfjx8f4=</DigestValue>
      </Reference>
      <Reference URI="/xl/worksheets/sheet16.xml?ContentType=application/vnd.openxmlformats-officedocument.spreadsheetml.worksheet+xml">
        <DigestMethod Algorithm="http://www.w3.org/2001/04/xmlenc#sha256"/>
        <DigestValue>VVgCDb2TxlZfC2RjUZi69UJOCehiWhVvWqUyauQCBes=</DigestValue>
      </Reference>
      <Reference URI="/xl/worksheets/sheet17.xml?ContentType=application/vnd.openxmlformats-officedocument.spreadsheetml.worksheet+xml">
        <DigestMethod Algorithm="http://www.w3.org/2001/04/xmlenc#sha256"/>
        <DigestValue>6sJ+led5a1T+cW8xoQ7y8Pp/su7Tm/+XrY8IPH4+wjg=</DigestValue>
      </Reference>
      <Reference URI="/xl/worksheets/sheet18.xml?ContentType=application/vnd.openxmlformats-officedocument.spreadsheetml.worksheet+xml">
        <DigestMethod Algorithm="http://www.w3.org/2001/04/xmlenc#sha256"/>
        <DigestValue>UZIlVAergoloGRyxCSR5h5lopsVq2J+VGps4AsmLN5c=</DigestValue>
      </Reference>
      <Reference URI="/xl/worksheets/sheet19.xml?ContentType=application/vnd.openxmlformats-officedocument.spreadsheetml.worksheet+xml">
        <DigestMethod Algorithm="http://www.w3.org/2001/04/xmlenc#sha256"/>
        <DigestValue>lTbHPajcy+YJuD5GMcu9Hdr+bkRymFtm28zNl7hO1hU=</DigestValue>
      </Reference>
      <Reference URI="/xl/worksheets/sheet2.xml?ContentType=application/vnd.openxmlformats-officedocument.spreadsheetml.worksheet+xml">
        <DigestMethod Algorithm="http://www.w3.org/2001/04/xmlenc#sha256"/>
        <DigestValue>5e4kLAKjA82H0q4bNwFEqNNwIdc0xO8s+JPjU8G7n1k=</DigestValue>
      </Reference>
      <Reference URI="/xl/worksheets/sheet20.xml?ContentType=application/vnd.openxmlformats-officedocument.spreadsheetml.worksheet+xml">
        <DigestMethod Algorithm="http://www.w3.org/2001/04/xmlenc#sha256"/>
        <DigestValue>cFltmeNPPW/hQEMugAnevnR3LbvvZYfdPuqKei2xdqc=</DigestValue>
      </Reference>
      <Reference URI="/xl/worksheets/sheet21.xml?ContentType=application/vnd.openxmlformats-officedocument.spreadsheetml.worksheet+xml">
        <DigestMethod Algorithm="http://www.w3.org/2001/04/xmlenc#sha256"/>
        <DigestValue>ysniCUgVDi5xyPtdBwdAExIH1BSJNG0qf7hYOwAOJHQ=</DigestValue>
      </Reference>
      <Reference URI="/xl/worksheets/sheet22.xml?ContentType=application/vnd.openxmlformats-officedocument.spreadsheetml.worksheet+xml">
        <DigestMethod Algorithm="http://www.w3.org/2001/04/xmlenc#sha256"/>
        <DigestValue>YbJ7FYN/KSVBno2+gxVfsLrGuhabaFqof1LQzF9P97c=</DigestValue>
      </Reference>
      <Reference URI="/xl/worksheets/sheet23.xml?ContentType=application/vnd.openxmlformats-officedocument.spreadsheetml.worksheet+xml">
        <DigestMethod Algorithm="http://www.w3.org/2001/04/xmlenc#sha256"/>
        <DigestValue>wXscxYj3j8m+SE3CU3k7aKCiEHuqui1Bz7aO6jzu+3M=</DigestValue>
      </Reference>
      <Reference URI="/xl/worksheets/sheet24.xml?ContentType=application/vnd.openxmlformats-officedocument.spreadsheetml.worksheet+xml">
        <DigestMethod Algorithm="http://www.w3.org/2001/04/xmlenc#sha256"/>
        <DigestValue>LHAXpbrfcDDuKW6h8QDp/SeQ6tfvuprEJMhcMhTL1yc=</DigestValue>
      </Reference>
      <Reference URI="/xl/worksheets/sheet25.xml?ContentType=application/vnd.openxmlformats-officedocument.spreadsheetml.worksheet+xml">
        <DigestMethod Algorithm="http://www.w3.org/2001/04/xmlenc#sha256"/>
        <DigestValue>tXmtP4Uu236rGGnZczIckvt9PySXbmxAuBy4PTGJak4=</DigestValue>
      </Reference>
      <Reference URI="/xl/worksheets/sheet26.xml?ContentType=application/vnd.openxmlformats-officedocument.spreadsheetml.worksheet+xml">
        <DigestMethod Algorithm="http://www.w3.org/2001/04/xmlenc#sha256"/>
        <DigestValue>mF6qHwSrcGABXtoBtTNF2cnesUWyAJfN6wnANS5CwKM=</DigestValue>
      </Reference>
      <Reference URI="/xl/worksheets/sheet27.xml?ContentType=application/vnd.openxmlformats-officedocument.spreadsheetml.worksheet+xml">
        <DigestMethod Algorithm="http://www.w3.org/2001/04/xmlenc#sha256"/>
        <DigestValue>8gNJB4M0nB9XwRidY5F/URmpGwf3nkK6paypXHYxplg=</DigestValue>
      </Reference>
      <Reference URI="/xl/worksheets/sheet28.xml?ContentType=application/vnd.openxmlformats-officedocument.spreadsheetml.worksheet+xml">
        <DigestMethod Algorithm="http://www.w3.org/2001/04/xmlenc#sha256"/>
        <DigestValue>VF5JK5AP5xsP68POQJeyROWfXWMNKZP3vJZxCDTVseg=</DigestValue>
      </Reference>
      <Reference URI="/xl/worksheets/sheet29.xml?ContentType=application/vnd.openxmlformats-officedocument.spreadsheetml.worksheet+xml">
        <DigestMethod Algorithm="http://www.w3.org/2001/04/xmlenc#sha256"/>
        <DigestValue>Hf8GMFMIlxTV7s1a4qOygQ1dbgxadodB0bBEYm9I+Ow=</DigestValue>
      </Reference>
      <Reference URI="/xl/worksheets/sheet3.xml?ContentType=application/vnd.openxmlformats-officedocument.spreadsheetml.worksheet+xml">
        <DigestMethod Algorithm="http://www.w3.org/2001/04/xmlenc#sha256"/>
        <DigestValue>IyHkpUHeWx8CfiDc6FXi+0MTC8wZ8/Q2c6tGaB/07X0=</DigestValue>
      </Reference>
      <Reference URI="/xl/worksheets/sheet30.xml?ContentType=application/vnd.openxmlformats-officedocument.spreadsheetml.worksheet+xml">
        <DigestMethod Algorithm="http://www.w3.org/2001/04/xmlenc#sha256"/>
        <DigestValue>FZNZPXR6rLFkc0xdGzp4Q6A4DmvxFrj3xQa39Q69DUc=</DigestValue>
      </Reference>
      <Reference URI="/xl/worksheets/sheet4.xml?ContentType=application/vnd.openxmlformats-officedocument.spreadsheetml.worksheet+xml">
        <DigestMethod Algorithm="http://www.w3.org/2001/04/xmlenc#sha256"/>
        <DigestValue>MdM6ritLNbrgSIbgbq4cKOs2lgJ11rHuzb5K1WLtAk4=</DigestValue>
      </Reference>
      <Reference URI="/xl/worksheets/sheet5.xml?ContentType=application/vnd.openxmlformats-officedocument.spreadsheetml.worksheet+xml">
        <DigestMethod Algorithm="http://www.w3.org/2001/04/xmlenc#sha256"/>
        <DigestValue>PEtBHoqhEd6W+D/7hNYaDwbplyHdkan7IsG5VZYMyzI=</DigestValue>
      </Reference>
      <Reference URI="/xl/worksheets/sheet6.xml?ContentType=application/vnd.openxmlformats-officedocument.spreadsheetml.worksheet+xml">
        <DigestMethod Algorithm="http://www.w3.org/2001/04/xmlenc#sha256"/>
        <DigestValue>O00LrI8fKpxG9aXqV8kliIuyb66sr+0I/N5i9SbYIZE=</DigestValue>
      </Reference>
      <Reference URI="/xl/worksheets/sheet7.xml?ContentType=application/vnd.openxmlformats-officedocument.spreadsheetml.worksheet+xml">
        <DigestMethod Algorithm="http://www.w3.org/2001/04/xmlenc#sha256"/>
        <DigestValue>+RQ2OcNgsMBjn5MO55U/2RiY5LRnKE/BCUtzHh0I94M=</DigestValue>
      </Reference>
      <Reference URI="/xl/worksheets/sheet8.xml?ContentType=application/vnd.openxmlformats-officedocument.spreadsheetml.worksheet+xml">
        <DigestMethod Algorithm="http://www.w3.org/2001/04/xmlenc#sha256"/>
        <DigestValue>L+uCuts6h7HL7zfzB3azGq/qbPVvD1+Og2OU1S6r9dw=</DigestValue>
      </Reference>
      <Reference URI="/xl/worksheets/sheet9.xml?ContentType=application/vnd.openxmlformats-officedocument.spreadsheetml.worksheet+xml">
        <DigestMethod Algorithm="http://www.w3.org/2001/04/xmlenc#sha256"/>
        <DigestValue>oSec6k/G0XxCTibm+cb9atsjmOq4ikWCY9kIRdLDBZI=</DigestValue>
      </Reference>
    </Manifest>
    <SignatureProperties>
      <SignatureProperty Id="idSignatureTime" Target="#idPackageSignature">
        <mdssi:SignatureTime xmlns:mdssi="http://schemas.openxmlformats.org/package/2006/digital-signature">
          <mdssi:Format>YYYY-MM-DDThh:mm:ssTZD</mdssi:Format>
          <mdssi:Value>2024-01-23T14:46:18Z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16.0.14332/22</OfficeVersion>
          <ApplicationVersion>16.0.14332</ApplicationVersion>
          <Monitors>1</Monitors>
          <HorizontalResolution>2880</HorizontalResolution>
          <VerticalResolution>1800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2024-01-23T14:46:18Z</xd:SigningTime>
          <xd:SigningCertificate>
            <xd:Cert>
              <xd:CertDigest>
                <DigestMethod Algorithm="http://www.w3.org/2001/04/xmlenc#sha256"/>
                <DigestValue>YaUMn4B27ovw0mUbvOo97fR6yyrtMbi+yALjyxBAKcc=</DigestValue>
              </xd:CertDigest>
              <xd:IssuerSerial>
                <X509IssuerName>CN=NBG Class 2 INT Sub CA, DC=nbg, DC=ge</X509IssuerName>
                <X509SerialNumber>207066557710449078581558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3.xml><?xml version="1.0" encoding="utf-8"?>
<ct:contentTypeSchema xmlns:ct="http://schemas.microsoft.com/office/2006/metadata/contentType" xmlns:ma="http://schemas.microsoft.com/office/2006/metadata/properties/metaAttributes" ct:_="" ma:_="" ma:contentTypeName="Document" ma:contentTypeID="0x010100745328034826CD4882477D0D5A9E055F" ma:contentTypeVersion="10" ma:contentTypeDescription="Create a new document." ma:contentTypeScope="" ma:versionID="51181da21e017ca835e05032958730c0">
  <xsd:schema xmlns:xsd="http://www.w3.org/2001/XMLSchema" xmlns:xs="http://www.w3.org/2001/XMLSchema" xmlns:p="http://schemas.microsoft.com/office/2006/metadata/properties" xmlns:ns2="ec3469e5-aab8-4975-9fe1-62e62bd0dd80" xmlns:ns3="65220a8a-aa18-4551-bd81-99025109b754" targetNamespace="http://schemas.microsoft.com/office/2006/metadata/properties" ma:root="true" ma:fieldsID="7f4dad0ac038054926c4c4faeef440b1" ns2:_="" ns3:_="">
    <xsd:import namespace="ec3469e5-aab8-4975-9fe1-62e62bd0dd80"/>
    <xsd:import namespace="65220a8a-aa18-4551-bd81-99025109b7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3469e5-aab8-4975-9fe1-62e62bd0dd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0aa51f3-13c3-4d78-a57d-c6bfcd83b4e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20a8a-aa18-4551-bd81-99025109b75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de044b6-cd12-4987-b6c5-ac9b7f9e1c1d}" ma:internalName="TaxCatchAll" ma:showField="CatchAllData" ma:web="65220a8a-aa18-4551-bd81-99025109b7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B775D82A-1338-4491-8068-7F26D6F1B2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3469e5-aab8-4975-9fe1-62e62bd0dd80"/>
    <ds:schemaRef ds:uri="65220a8a-aa18-4551-bd81-99025109b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255846F-E6AA-4FED-AEDA-73797259D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2024-01-23T09:59:29Z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