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30.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450" tabRatio="936"/>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2" r:id="rId29"/>
    <sheet name="Instruction" sheetId="90" state="hidden"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G33" i="80" l="1"/>
  <c r="G37" i="80" s="1"/>
  <c r="F33" i="80"/>
  <c r="E33" i="80"/>
  <c r="D33" i="80"/>
  <c r="C33" i="80"/>
  <c r="G18" i="80"/>
  <c r="F18" i="80"/>
  <c r="E18" i="80"/>
  <c r="D18" i="80"/>
  <c r="C18" i="80"/>
  <c r="G14" i="80"/>
  <c r="F14" i="80"/>
  <c r="E14" i="80"/>
  <c r="D14" i="80"/>
  <c r="C14" i="80"/>
  <c r="G11" i="80"/>
  <c r="F11" i="80"/>
  <c r="E11" i="80"/>
  <c r="D11" i="80"/>
  <c r="C11" i="80"/>
  <c r="G8" i="80"/>
  <c r="G21" i="80" s="1"/>
  <c r="F8" i="80"/>
  <c r="E8" i="80"/>
  <c r="D8" i="80"/>
  <c r="C8" i="80"/>
  <c r="C37" i="69" l="1"/>
  <c r="B2" i="92" l="1"/>
  <c r="B1" i="92"/>
  <c r="C21" i="64" l="1"/>
  <c r="D21" i="64"/>
  <c r="E21" i="64"/>
  <c r="F21" i="64"/>
  <c r="G21" i="64"/>
  <c r="H21" i="64"/>
  <c r="I21" i="64"/>
  <c r="J21" i="64"/>
  <c r="K21" i="64"/>
  <c r="L21" i="64"/>
  <c r="M21" i="64"/>
  <c r="N21" i="64"/>
  <c r="O21" i="64"/>
  <c r="P21" i="64"/>
  <c r="Q21" i="64"/>
  <c r="R21" i="64"/>
  <c r="S21" i="64"/>
  <c r="T21" i="64"/>
  <c r="U21" i="64"/>
  <c r="C21" i="72"/>
  <c r="D21" i="72"/>
  <c r="E21" i="72"/>
  <c r="D6" i="71" l="1"/>
  <c r="D13" i="71" s="1"/>
  <c r="E6" i="71"/>
  <c r="E13" i="71" s="1"/>
  <c r="F6" i="71"/>
  <c r="F13" i="71" s="1"/>
  <c r="G6" i="71"/>
  <c r="G13" i="71" s="1"/>
  <c r="C22" i="74" l="1"/>
  <c r="B2" i="71"/>
  <c r="D12" i="84" l="1"/>
  <c r="C12" i="84"/>
  <c r="D7" i="84"/>
  <c r="C7" i="84"/>
  <c r="C15" i="69"/>
  <c r="C25" i="69" s="1"/>
  <c r="D19" i="84" l="1"/>
  <c r="C19" i="84"/>
  <c r="B1" i="89"/>
  <c r="B1" i="88"/>
  <c r="B1" i="87"/>
  <c r="B1" i="86"/>
  <c r="B1" i="85"/>
  <c r="B1" i="84"/>
  <c r="B1" i="83"/>
  <c r="B1" i="82"/>
  <c r="B1" i="81"/>
  <c r="C21" i="82" l="1"/>
  <c r="D22" i="81"/>
  <c r="E22" i="81"/>
  <c r="F22" i="81"/>
  <c r="G22" i="81"/>
  <c r="C22" i="81"/>
  <c r="B2" i="89" l="1"/>
  <c r="B2" i="88"/>
  <c r="B2" i="87"/>
  <c r="B2" i="86"/>
  <c r="B2" i="85"/>
  <c r="B2" i="84"/>
  <c r="B2" i="83"/>
  <c r="B2" i="82"/>
  <c r="B2" i="81"/>
  <c r="H34" i="83" l="1"/>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23" i="82"/>
  <c r="I22" i="82"/>
  <c r="H21" i="82"/>
  <c r="G21" i="82"/>
  <c r="F21" i="82"/>
  <c r="E21" i="82"/>
  <c r="D21" i="82"/>
  <c r="I20" i="82"/>
  <c r="I19" i="82"/>
  <c r="I18" i="82"/>
  <c r="I17" i="82"/>
  <c r="I16" i="82"/>
  <c r="I15" i="82"/>
  <c r="I14" i="82"/>
  <c r="I13" i="82"/>
  <c r="I12" i="82"/>
  <c r="I11" i="82"/>
  <c r="I10" i="82"/>
  <c r="I9" i="82"/>
  <c r="I8" i="82"/>
  <c r="I7" i="82"/>
  <c r="H21" i="81"/>
  <c r="H20" i="81"/>
  <c r="H19" i="81"/>
  <c r="H18" i="81"/>
  <c r="H17" i="81"/>
  <c r="H16" i="81"/>
  <c r="H15" i="81"/>
  <c r="H14" i="81"/>
  <c r="H13" i="81"/>
  <c r="H12" i="81"/>
  <c r="H11" i="81"/>
  <c r="H10" i="81"/>
  <c r="H9" i="81"/>
  <c r="H8" i="81"/>
  <c r="H22" i="81" l="1"/>
  <c r="I34" i="83"/>
  <c r="I21" i="82"/>
  <c r="B2" i="80"/>
  <c r="B1" i="80"/>
  <c r="G39" i="80" l="1"/>
  <c r="B2" i="79"/>
  <c r="B2" i="37"/>
  <c r="B2" i="36"/>
  <c r="B2" i="74"/>
  <c r="B2" i="64"/>
  <c r="B2" i="35"/>
  <c r="B2" i="69"/>
  <c r="B2" i="77"/>
  <c r="B2" i="28"/>
  <c r="B2" i="73"/>
  <c r="B2" i="72"/>
  <c r="B2" i="52"/>
  <c r="B2" i="75"/>
  <c r="B2" i="53"/>
  <c r="B2" i="62"/>
  <c r="G5" i="71" l="1"/>
  <c r="F5" i="71"/>
  <c r="E5" i="71"/>
  <c r="D5" i="71"/>
  <c r="C5" i="71"/>
  <c r="C6" i="71" l="1"/>
  <c r="C13" i="71" s="1"/>
  <c r="B1" i="79" l="1"/>
  <c r="B1" i="37"/>
  <c r="B1" i="36"/>
  <c r="B1" i="74"/>
  <c r="B1" i="64"/>
  <c r="B1" i="35"/>
  <c r="B1" i="69"/>
  <c r="B1" i="77"/>
  <c r="B1" i="28"/>
  <c r="B1" i="73"/>
  <c r="B1" i="72"/>
  <c r="B1" i="52"/>
  <c r="B1" i="71"/>
  <c r="B1" i="75"/>
  <c r="B1" i="53"/>
  <c r="B1" i="62"/>
  <c r="B1" i="6"/>
  <c r="E8" i="37" l="1"/>
  <c r="N16" i="37"/>
  <c r="N17" i="37"/>
  <c r="N18" i="37"/>
  <c r="N19" i="37"/>
  <c r="N20" i="37"/>
  <c r="N15" i="37"/>
  <c r="N13" i="37"/>
  <c r="N10" i="37"/>
  <c r="N9" i="37"/>
  <c r="N11" i="37"/>
  <c r="N12" i="37"/>
  <c r="E19" i="37"/>
  <c r="E18" i="37"/>
  <c r="E17" i="37"/>
  <c r="E16" i="37"/>
  <c r="E15" i="37"/>
  <c r="C14" i="37"/>
  <c r="E12" i="37"/>
  <c r="E11" i="37"/>
  <c r="E10" i="37"/>
  <c r="E9" i="37"/>
  <c r="M7" i="37"/>
  <c r="L7" i="37"/>
  <c r="J7" i="37"/>
  <c r="I7" i="37"/>
  <c r="H7" i="37"/>
  <c r="G7" i="37"/>
  <c r="F7" i="37"/>
  <c r="C7" i="37"/>
  <c r="N14" i="37" l="1"/>
  <c r="E14" i="37"/>
  <c r="E7" i="37"/>
  <c r="C21" i="37"/>
  <c r="N8" i="37"/>
  <c r="E21" i="37" l="1"/>
  <c r="N7" i="37"/>
  <c r="N21" i="37" s="1"/>
  <c r="K7" i="37"/>
  <c r="C5" i="73" l="1"/>
  <c r="S22" i="35" l="1"/>
  <c r="D22" i="35" l="1"/>
  <c r="E22" i="35"/>
  <c r="F22" i="35"/>
  <c r="G22" i="35"/>
  <c r="H22" i="35"/>
  <c r="I22" i="35"/>
  <c r="J22" i="35"/>
  <c r="K22" i="35"/>
  <c r="L22" i="35"/>
  <c r="M22" i="35"/>
  <c r="N22" i="35"/>
  <c r="O22" i="35"/>
  <c r="P22" i="35"/>
  <c r="Q22" i="35"/>
  <c r="R22" i="35"/>
  <c r="C22" i="35"/>
  <c r="G22" i="74" l="1"/>
  <c r="F22" i="74"/>
  <c r="V7" i="64" l="1"/>
  <c r="V9" i="64" l="1"/>
  <c r="D22" i="74" l="1"/>
  <c r="E22" i="74"/>
  <c r="H22" i="74" s="1"/>
  <c r="C8" i="73" l="1"/>
  <c r="C13" i="73" s="1"/>
  <c r="C43" i="28"/>
  <c r="C31" i="28" l="1"/>
  <c r="C30" i="28" s="1"/>
  <c r="V8" i="64" l="1"/>
  <c r="V10" i="64"/>
  <c r="V11" i="64"/>
  <c r="V12" i="64"/>
  <c r="V13" i="64"/>
  <c r="V14" i="64"/>
  <c r="V15" i="64"/>
  <c r="V16" i="64"/>
  <c r="V17" i="64"/>
  <c r="V18" i="64"/>
  <c r="V19" i="64"/>
  <c r="V20" i="64"/>
  <c r="V21" i="64" l="1"/>
  <c r="C47" i="28" l="1"/>
  <c r="C52" i="28" s="1"/>
  <c r="C35" i="28"/>
  <c r="C41" i="28" s="1"/>
  <c r="C12" i="28"/>
  <c r="C6" i="28" l="1"/>
  <c r="C28" i="28" s="1"/>
  <c r="C45" i="69" l="1"/>
</calcChain>
</file>

<file path=xl/sharedStrings.xml><?xml version="1.0" encoding="utf-8"?>
<sst xmlns="http://schemas.openxmlformats.org/spreadsheetml/2006/main" count="1541" uniqueCount="1022">
  <si>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</si>
  <si>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</si>
  <si>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</si>
  <si>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</si>
  <si>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</si>
  <si>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</si>
  <si>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</si>
  <si>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</si>
  <si>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</si>
  <si>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</si>
  <si>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</si>
  <si>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</si>
  <si>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</si>
  <si>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</si>
  <si>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</si>
  <si>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</si>
  <si>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</si>
  <si>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</si>
  <si>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</si>
  <si>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</si>
  <si>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</si>
  <si>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</si>
  <si>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</si>
  <si>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</si>
  <si>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</si>
  <si>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</si>
  <si>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</si>
  <si>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</si>
  <si>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</si>
  <si>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</si>
  <si>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</si>
  <si>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</si>
  <si>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</si>
  <si>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</si>
  <si>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</si>
  <si>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</si>
  <si>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</si>
  <si>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</si>
  <si>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</si>
  <si>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</si>
  <si>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</si>
  <si>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</si>
  <si>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</si>
  <si>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</si>
  <si>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</si>
  <si>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</si>
  <si>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</si>
  <si>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</si>
  <si>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</si>
  <si>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</si>
  <si>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</si>
  <si>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</si>
  <si>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</si>
  <si>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</si>
  <si>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</si>
  <si>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</si>
  <si>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</si>
  <si>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</si>
  <si>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</si>
  <si>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</si>
  <si>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</si>
  <si>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</si>
  <si>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</si>
  <si>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</si>
  <si>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</si>
  <si>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</si>
  <si>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</si>
  <si>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</si>
  <si>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</si>
  <si>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</si>
  <si>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</si>
  <si>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</si>
  <si>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</si>
  <si>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</si>
  <si>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</si>
  <si>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</si>
  <si>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</si>
  <si>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</si>
  <si>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</si>
  <si>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</si>
  <si>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</si>
  <si>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</si>
  <si>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</si>
  <si>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</si>
  <si>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</si>
  <si>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</si>
  <si>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</si>
  <si>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</si>
  <si>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</si>
  <si>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</si>
  <si>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</si>
  <si>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</si>
  <si>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</si>
  <si>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</si>
  <si>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</si>
  <si>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</si>
  <si>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</si>
  <si>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</si>
  <si>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</si>
  <si>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</si>
  <si>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</si>
  <si>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</si>
  <si>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</si>
  <si>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</si>
  <si>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</si>
  <si>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</si>
  <si>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</si>
  <si>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</si>
  <si>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</si>
  <si>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</si>
  <si>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</si>
  <si>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</si>
  <si>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</si>
  <si>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</si>
  <si>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</si>
  <si>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</si>
  <si>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</si>
  <si>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</si>
  <si>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</si>
  <si>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</si>
  <si>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</si>
  <si>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</si>
  <si>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</si>
  <si>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</si>
  <si>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</si>
  <si>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</si>
  <si>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</si>
  <si>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</si>
  <si>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</si>
  <si>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</si>
  <si>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</si>
  <si>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</si>
  <si>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</si>
  <si>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</si>
  <si>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</si>
  <si>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</si>
  <si>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</si>
  <si>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</si>
  <si>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</si>
  <si>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</si>
  <si>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</si>
  <si>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</si>
  <si>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</si>
  <si>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</si>
  <si>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</si>
  <si>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</si>
  <si>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</si>
  <si>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</si>
  <si>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</si>
  <si>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</si>
  <si>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</si>
  <si>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</si>
  <si>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</si>
  <si>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</si>
  <si>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</si>
  <si>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</si>
  <si>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</si>
  <si>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</si>
  <si>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</si>
  <si>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</si>
  <si>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</si>
  <si>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</si>
  <si>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</si>
  <si>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</si>
  <si>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</si>
  <si>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</si>
  <si>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</si>
  <si>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</si>
  <si>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</si>
  <si>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</si>
  <si>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</si>
  <si>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</si>
  <si>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</si>
  <si>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</si>
  <si>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</si>
  <si>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</si>
  <si>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</si>
  <si>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</si>
  <si>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</si>
  <si>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</si>
  <si>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</si>
  <si>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</si>
  <si>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</si>
  <si>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</si>
  <si>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</si>
  <si>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</si>
  <si>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</si>
  <si>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</si>
  <si>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</si>
  <si>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</si>
  <si>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</si>
  <si>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</si>
  <si>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</si>
  <si>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</si>
  <si>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</si>
  <si>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</si>
  <si>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</si>
  <si>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</si>
  <si>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</si>
  <si>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</si>
  <si>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</si>
  <si>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</si>
  <si>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</si>
  <si>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</si>
  <si>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</si>
  <si>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</si>
  <si>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</si>
  <si>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</si>
  <si>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</si>
  <si>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</si>
  <si>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</si>
  <si>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</si>
  <si>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</si>
  <si>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</si>
  <si>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</si>
  <si>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</si>
  <si>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</si>
  <si>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</si>
  <si>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</si>
  <si>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</si>
  <si>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</si>
  <si>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</si>
  <si>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</si>
  <si>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</si>
  <si>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</si>
  <si>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</si>
  <si>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</si>
  <si>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</si>
  <si>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</si>
  <si>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</si>
  <si>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</si>
  <si>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</si>
  <si>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</si>
  <si>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</si>
  <si>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</si>
  <si>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</si>
  <si>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</si>
  <si>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</si>
  <si>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</si>
  <si>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</si>
  <si>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</si>
  <si>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</si>
  <si>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</si>
  <si>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</si>
  <si>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</si>
  <si>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</si>
  <si>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</si>
  <si>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</si>
  <si>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</si>
  <si>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</si>
  <si>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</si>
  <si>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</si>
  <si>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</si>
  <si>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</si>
  <si>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</si>
  <si>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</si>
  <si>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</si>
  <si>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</si>
  <si>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</si>
  <si>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</si>
  <si>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</si>
  <si>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</si>
  <si>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</si>
  <si>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</si>
  <si>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</si>
  <si>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</si>
  <si>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</si>
  <si>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</si>
  <si>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</si>
  <si>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</si>
  <si>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</si>
  <si>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</si>
  <si>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</si>
  <si>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</si>
  <si>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</si>
  <si>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</si>
  <si>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</si>
  <si>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</si>
  <si>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</si>
  <si>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</si>
  <si>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</si>
  <si>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</si>
  <si>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</si>
  <si>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</si>
  <si>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</si>
  <si>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</si>
  <si>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</si>
  <si>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</si>
  <si>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</si>
  <si>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</si>
  <si>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</si>
  <si>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</si>
  <si>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</si>
  <si>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</si>
  <si>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</si>
  <si>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</si>
  <si>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</si>
  <si>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</si>
  <si>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</si>
  <si>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</si>
  <si>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</si>
  <si>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</si>
  <si>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</si>
  <si>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</si>
  <si>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</si>
  <si>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</si>
  <si>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</si>
  <si>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</si>
  <si>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</si>
  <si>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</si>
  <si>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</si>
  <si>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</si>
  <si>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</si>
  <si>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</si>
  <si>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</si>
  <si>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</si>
  <si>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</si>
  <si>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</si>
  <si>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</si>
  <si>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</si>
  <si>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</si>
  <si>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</si>
  <si>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</si>
  <si>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</si>
  <si>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</si>
  <si>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</si>
  <si>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</si>
  <si>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</si>
  <si>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</si>
  <si>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</si>
  <si>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</si>
  <si>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</si>
  <si>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</si>
  <si>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</si>
  <si>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</si>
  <si>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</si>
  <si>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</si>
  <si>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</si>
  <si>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</si>
  <si>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</si>
  <si>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</si>
  <si>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</si>
  <si>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</si>
  <si>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</si>
  <si>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</si>
  <si>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</si>
  <si>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</si>
  <si>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</si>
  <si>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</si>
  <si>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</si>
  <si>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</si>
  <si>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</si>
  <si>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</si>
  <si>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</si>
  <si>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</si>
  <si>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</si>
  <si>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</si>
  <si>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</si>
  <si>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</si>
  <si>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</si>
  <si>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</si>
  <si>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</si>
  <si>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</si>
  <si>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</si>
  <si>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</si>
  <si>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</si>
  <si>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</si>
  <si>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</si>
  <si>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</si>
  <si>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</si>
  <si>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</si>
  <si>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</si>
  <si>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</si>
  <si>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</si>
  <si>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</si>
  <si>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</si>
  <si>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</si>
  <si>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</si>
  <si>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</si>
  <si>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</si>
  <si>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</si>
  <si>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</si>
  <si>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</si>
  <si>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</si>
  <si>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</si>
  <si>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</si>
  <si>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</si>
  <si>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</si>
  <si>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</si>
  <si>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</si>
  <si>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</si>
  <si>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</si>
  <si>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</si>
  <si>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</si>
  <si>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</si>
  <si>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</si>
  <si>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</si>
  <si>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</si>
  <si>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</si>
  <si>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</si>
  <si>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</si>
  <si>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</si>
  <si>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</si>
  <si>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</si>
  <si>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</si>
  <si>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</si>
  <si>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</si>
  <si>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</si>
  <si>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</si>
  <si>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</si>
  <si>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</si>
  <si>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</si>
  <si>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</si>
  <si>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</si>
  <si>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</si>
  <si>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</si>
  <si>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</si>
  <si>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</si>
  <si>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</si>
  <si>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</si>
  <si>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</si>
  <si>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</si>
  <si>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</si>
  <si>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</si>
  <si>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</si>
  <si>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</si>
  <si>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</si>
  <si>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</si>
  <si>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</si>
  <si>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</si>
  <si>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</si>
  <si>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</si>
  <si>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</si>
  <si>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</si>
  <si>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</si>
  <si>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</si>
  <si>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</si>
  <si>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</si>
  <si>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</si>
  <si>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</si>
  <si>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</si>
  <si>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</si>
  <si>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</si>
  <si>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</si>
  <si>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</si>
  <si>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</si>
  <si>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</si>
  <si>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</si>
  <si>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</si>
  <si>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</si>
  <si>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</si>
  <si>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</si>
  <si>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</si>
  <si>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</si>
  <si>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</si>
  <si>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</si>
  <si>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</si>
  <si>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</si>
  <si>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</si>
  <si>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</si>
  <si>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</si>
  <si>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</si>
  <si>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</si>
  <si>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</si>
  <si>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</si>
  <si>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</si>
  <si>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</si>
  <si>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</si>
  <si>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</si>
  <si>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</si>
  <si>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</si>
  <si>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</si>
  <si>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</si>
  <si>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</si>
  <si>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</si>
  <si>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</si>
  <si>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</si>
  <si>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</si>
  <si>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</si>
  <si>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</si>
  <si>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</si>
  <si>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</si>
  <si>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</si>
  <si>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</si>
  <si>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</si>
  <si>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</si>
  <si>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</si>
  <si>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</si>
  <si>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</si>
  <si>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</si>
  <si>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</si>
  <si>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</si>
  <si>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</si>
  <si>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</si>
  <si>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</si>
  <si>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</si>
  <si>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</si>
  <si>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</si>
  <si>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</si>
  <si>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</si>
  <si>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</si>
  <si>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</si>
  <si>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</si>
  <si>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</si>
  <si>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</si>
  <si>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</si>
  <si>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</si>
  <si>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</si>
  <si>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</si>
  <si>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</si>
  <si>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</si>
  <si>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</si>
  <si>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</si>
  <si>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</si>
  <si>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</si>
  <si>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</si>
  <si>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</si>
  <si>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</si>
  <si>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</si>
  <si>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</si>
  <si>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</si>
  <si>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</si>
  <si>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</si>
  <si>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</si>
  <si>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</si>
  <si>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</si>
  <si>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</si>
  <si>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</si>
  <si>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</si>
  <si>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</si>
  <si>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</si>
  <si>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</si>
  <si>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</si>
  <si>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</si>
  <si>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</si>
  <si>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</si>
  <si>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</si>
  <si>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</si>
  <si>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</si>
  <si>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</si>
  <si>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</si>
  <si>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</si>
  <si>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</si>
  <si>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</si>
  <si>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</si>
  <si>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</si>
  <si>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</si>
  <si>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</si>
  <si>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</si>
  <si>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</si>
  <si>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</si>
  <si>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</si>
  <si>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</si>
  <si>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</si>
  <si>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</si>
  <si>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</si>
  <si>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</si>
  <si>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</si>
  <si>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</si>
  <si>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</si>
  <si>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</si>
  <si>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</si>
  <si>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</si>
  <si>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</si>
  <si>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</si>
  <si>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</si>
  <si>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</si>
  <si>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</si>
  <si>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</si>
  <si>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</si>
  <si>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</si>
  <si>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</si>
  <si>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</si>
  <si>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</si>
  <si>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</si>
  <si>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</si>
  <si>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</si>
  <si>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</si>
  <si>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</si>
  <si>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</si>
  <si>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</si>
  <si>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</si>
  <si>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</si>
  <si>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</si>
  <si>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</si>
  <si>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</si>
  <si>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</si>
  <si>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</si>
  <si>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</si>
  <si>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</si>
  <si>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</si>
  <si>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</si>
  <si>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</si>
  <si>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</si>
  <si>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</si>
  <si>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</si>
  <si>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</si>
  <si>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</si>
  <si>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</si>
  <si>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</si>
  <si>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</si>
  <si>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</si>
  <si>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</si>
  <si>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</si>
  <si>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</si>
  <si>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</si>
  <si>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</si>
  <si>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</si>
  <si>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</si>
  <si>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</si>
  <si>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</si>
  <si>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</si>
  <si>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</si>
  <si>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</si>
  <si>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</si>
  <si>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</si>
  <si>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</si>
  <si>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</si>
  <si>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</si>
  <si>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</si>
  <si>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</si>
  <si>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</si>
  <si>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</si>
  <si>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</si>
  <si>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</si>
  <si>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</si>
  <si>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</si>
  <si>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</si>
  <si>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</si>
  <si>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</si>
  <si>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</si>
  <si>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</si>
  <si>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</si>
  <si>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</si>
  <si>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</si>
  <si>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</si>
  <si>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</si>
  <si>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</si>
  <si>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</si>
  <si>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</si>
  <si>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</si>
  <si>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</si>
  <si>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</si>
  <si>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</si>
  <si>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</si>
  <si>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</si>
  <si>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</si>
  <si>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</si>
  <si>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</si>
  <si>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</si>
  <si>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</si>
  <si>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</si>
  <si>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</si>
  <si>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</si>
  <si>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</si>
  <si>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</si>
  <si>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</si>
  <si>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</si>
  <si>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</si>
  <si>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</si>
  <si>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</si>
  <si>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</si>
  <si>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</si>
  <si>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</si>
  <si>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</si>
  <si>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</si>
  <si>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</si>
  <si>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</si>
  <si>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</si>
  <si>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</si>
  <si>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</si>
  <si>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</si>
  <si>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</si>
  <si>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</si>
  <si>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</si>
  <si>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</si>
  <si>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</si>
  <si>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</si>
  <si>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</si>
  <si>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</si>
  <si>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</si>
  <si>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</si>
  <si>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</si>
  <si>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</si>
  <si>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</si>
  <si>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</si>
  <si>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</si>
  <si>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</si>
  <si>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</si>
  <si>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</si>
  <si>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</si>
  <si>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</si>
  <si>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</si>
  <si>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</si>
  <si>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</si>
  <si>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</si>
  <si>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</si>
  <si>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</si>
  <si>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</si>
  <si>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</si>
  <si>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</si>
  <si>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</si>
  <si>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</si>
  <si>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</si>
  <si>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</si>
  <si>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</si>
  <si>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</si>
  <si>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</si>
  <si>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</si>
  <si>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</si>
  <si>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</si>
  <si>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</si>
  <si>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</si>
  <si>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</si>
  <si>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</si>
  <si>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</si>
  <si>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</si>
  <si>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</si>
  <si>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</si>
  <si>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</si>
  <si>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</si>
  <si>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</si>
  <si>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</si>
  <si>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</si>
  <si>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</si>
  <si>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</si>
  <si>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</si>
  <si>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</si>
  <si>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</si>
  <si>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</si>
  <si>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</si>
  <si>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</si>
  <si>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</si>
  <si>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</si>
  <si>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</si>
  <si>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</si>
  <si>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</si>
  <si>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</si>
  <si>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</si>
  <si>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</si>
  <si>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</si>
  <si>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</si>
  <si>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</si>
  <si>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</si>
  <si>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</si>
  <si>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</si>
  <si>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</si>
  <si>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</si>
  <si>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</si>
  <si>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</si>
  <si>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</si>
  <si>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</si>
  <si>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</si>
  <si>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</si>
  <si>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</si>
  <si>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</si>
  <si>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</si>
  <si>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</si>
  <si>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</si>
  <si>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</si>
  <si>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</si>
  <si>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</si>
  <si>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</si>
  <si>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</si>
  <si>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</si>
  <si>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</si>
  <si>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</si>
  <si>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</si>
  <si>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</si>
  <si>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</si>
  <si>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</si>
  <si>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</si>
  <si>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</si>
  <si>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</si>
  <si>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</si>
  <si>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</si>
  <si>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</si>
  <si>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</si>
  <si>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</si>
  <si>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</si>
  <si>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</si>
  <si>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</si>
  <si>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</si>
  <si>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</si>
  <si>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</si>
  <si>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</si>
  <si>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</si>
  <si>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</si>
  <si>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</si>
  <si>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</si>
  <si>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</si>
  <si>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</si>
  <si>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</si>
  <si>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</si>
  <si>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</si>
  <si>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</si>
  <si>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</si>
  <si>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</si>
  <si>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</si>
  <si>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</si>
  <si>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</si>
  <si>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</si>
  <si>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</si>
  <si>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</si>
  <si>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</si>
  <si>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</si>
  <si>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</si>
  <si>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</si>
  <si>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</si>
  <si>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</si>
  <si>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</si>
  <si>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</si>
  <si>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</si>
  <si>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</si>
  <si>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</si>
  <si>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</si>
  <si>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</si>
  <si>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</si>
  <si>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</si>
  <si>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</si>
  <si>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</si>
  <si>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</si>
  <si>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</si>
  <si>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</si>
  <si>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</si>
  <si>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</si>
  <si>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</si>
  <si>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</si>
  <si>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</si>
  <si>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</si>
  <si>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</si>
  <si>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</si>
  <si>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</si>
  <si>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</si>
  <si>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</si>
  <si>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</si>
  <si>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</si>
  <si>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</si>
  <si>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</si>
  <si>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</si>
  <si>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</si>
  <si>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</si>
  <si>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</si>
  <si>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</si>
  <si>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</si>
  <si>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</si>
  <si>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</si>
  <si>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</si>
  <si>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</si>
  <si>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</si>
  <si>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</si>
  <si>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</si>
  <si>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</si>
  <si>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</si>
  <si>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</si>
  <si>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</si>
  <si>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</si>
  <si>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</si>
  <si>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</si>
  <si>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</si>
  <si>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</si>
  <si>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</si>
  <si>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</si>
  <si>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</si>
  <si>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</si>
  <si>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</si>
  <si>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</si>
  <si>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</si>
  <si>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</si>
  <si>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</si>
  <si>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</si>
  <si>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</si>
  <si>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</si>
  <si>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</si>
  <si>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</si>
  <si>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</si>
  <si>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</si>
  <si>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</si>
  <si>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</si>
  <si>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</si>
  <si>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</si>
  <si>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</si>
  <si>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</si>
  <si>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</si>
  <si>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</si>
  <si>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</si>
  <si>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</si>
  <si>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</si>
  <si>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</si>
  <si>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</si>
  <si>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</si>
  <si>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</si>
  <si>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</si>
  <si>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</si>
  <si>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</si>
  <si>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</si>
  <si>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</si>
  <si>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</si>
  <si>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</si>
  <si>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</si>
  <si>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</si>
  <si>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</si>
  <si>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</si>
  <si>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</si>
  <si>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</si>
  <si>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</si>
  <si>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</si>
  <si>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</si>
  <si>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</si>
  <si>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</si>
  <si>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</si>
  <si>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</si>
  <si>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</si>
  <si>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</si>
  <si>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</si>
  <si>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</si>
  <si>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</si>
  <si>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</si>
  <si>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</si>
  <si>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</si>
  <si>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</si>
  <si>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</si>
  <si>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</si>
  <si>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</si>
  <si>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</si>
  <si>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</si>
  <si>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</si>
  <si>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</si>
  <si>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</si>
  <si>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</si>
  <si>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</si>
  <si>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</si>
  <si>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</si>
  <si>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</si>
  <si>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</si>
  <si>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</si>
  <si>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</si>
  <si>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</si>
  <si>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</si>
  <si>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</si>
  <si>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</si>
  <si>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</si>
  <si>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</si>
  <si>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</si>
  <si>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</si>
  <si>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</si>
  <si>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</si>
  <si>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შეივსება შესაბამის კვარტლის ინფორმაცია. უმოქმედო სესხების ცვლილების მიზნებისთვის ერთი სესხის ჭრილში კურსის ეფექტი პერიოდზე შეივსება მხოლოდ ზრდაში ან შემცირებაში.</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</si>
  <si>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</si>
  <si>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განმარტებები გვერდებისთვის  "17-25"</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</si>
  <si>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</si>
  <si>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</si>
  <si>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</si>
  <si>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</si>
  <si>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</si>
  <si>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</si>
  <si>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</si>
  <si>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</si>
  <si>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</si>
  <si>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</si>
  <si>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</si>
  <si>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</si>
  <si>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მათ შორის მეორად კაპიტალში ჩასათვლელი ინსტრუმენტები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</si>
  <si>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</si>
  <si>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მათ შორის საერთო რეზერვები სხვა ვალდებულებებზე</t>
  </si>
  <si>
    <t>სს თიბისი ბანკი</t>
  </si>
  <si>
    <t>არნე ბერგრენი</t>
  </si>
  <si>
    <t>ვახტანგ ბუცხრიკიძე</t>
  </si>
  <si>
    <t>www.tbcbank.com.ge</t>
  </si>
  <si>
    <t>ცირა კემულარია</t>
  </si>
  <si>
    <t>დამოუკიდებელი წევრი</t>
  </si>
  <si>
    <t>მარია ლუიზა ჩიკონიანი</t>
  </si>
  <si>
    <t>დამოუკიდებელი თავმჯდომარე</t>
  </si>
  <si>
    <t>გენერალური დირექტორი</t>
  </si>
  <si>
    <t>თორნიკე გოგიჩაიშვილი</t>
  </si>
  <si>
    <t>გენერალური დირექტორის მოადგილე / საცალო, მცირე და საშუალო საბანკო ბიზნესის მართვა</t>
  </si>
  <si>
    <t>ნინო მასურაშვილი</t>
  </si>
  <si>
    <t>გენერალური დირექტორის მოადგილე / რისკების მართვა</t>
  </si>
  <si>
    <t>გიორგი მეგრელიშვილი</t>
  </si>
  <si>
    <t>გენერალური დირექტორის მოადგილე / ფინანსების მართვა</t>
  </si>
  <si>
    <t>ნიკოლოზ ქურდიანი</t>
  </si>
  <si>
    <t>გენერალური დირექტორის მოადგილე / მარკეტინგული კომუნიკაციების და გადახდების ბიზნესის მართვა</t>
  </si>
  <si>
    <t>გიორგი თხელიძე</t>
  </si>
  <si>
    <t>გენერალური დირექტორის მოადგილე / კორპორატიული და საინვესტიციო საბანკო ბიზნესის მართვა</t>
  </si>
  <si>
    <t>TBC Bank Group PLC</t>
  </si>
  <si>
    <t>დამფუძნებლები</t>
  </si>
  <si>
    <t>European Bank for Reconstruction and Development</t>
  </si>
  <si>
    <t>Dunross &amp; Co.</t>
  </si>
  <si>
    <t>ეფტიმიოს კირიაკოპულოსი</t>
  </si>
  <si>
    <t>ერან კლაინი</t>
  </si>
  <si>
    <t>პერ ანდერს იორგენ ფასტი</t>
  </si>
  <si>
    <t/>
  </si>
  <si>
    <t>ცხრილი 26</t>
  </si>
  <si>
    <t>საცალო პროდუქტები</t>
  </si>
  <si>
    <t>შესაძლო დანაკარგების რეზერვი</t>
  </si>
  <si>
    <t xml:space="preserve">სესხების რაოდენობა </t>
  </si>
  <si>
    <t>საშუალო შეწონილი ნომინალური საპროცენტო განაკვეთი კვარტლის შიგნით გაცემულ სესხებზე</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</si>
  <si>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</si>
  <si>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(მთლიანი ღირებულებაზე)</t>
  </si>
  <si>
    <t>სესხების საშუალო შეწონილი ვადიანობა დარჩენილი ვადის მიხედვით (თვეებში)</t>
  </si>
  <si>
    <t>სატრანსპორტო სესხები</t>
  </si>
  <si>
    <t>სამომხმარებლო სესხები</t>
  </si>
  <si>
    <t>მათ შორის: პენსიის ან სხვა სახელმწიფო სოციალური გასაცემელის გათვალისწინებით გაცემული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</si>
  <si>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</si>
  <si>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</si>
  <si>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</si>
  <si>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</si>
  <si>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</si>
  <si>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</si>
  <si>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</si>
  <si>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</si>
  <si>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</si>
  <si>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</si>
  <si>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სულ საცალო პროდუქტები</t>
  </si>
  <si>
    <t>ზოგადი და ხარისხობრივი ინფორმაცია საცალო პროდუქტებზე</t>
  </si>
  <si>
    <t>4Q-2021</t>
  </si>
  <si>
    <t>3Q-2021</t>
  </si>
  <si>
    <t>2Q-2021</t>
  </si>
  <si>
    <t>1Q-2021</t>
  </si>
  <si>
    <t>4Q-2020</t>
  </si>
  <si>
    <t>ვენერა სუქნიძე</t>
  </si>
  <si>
    <t>რაჯივ ლოჩან სოუნი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</si>
</sst>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_ ;[Red]\-#,##0.00\ "/>
  </numFmts>
  <fonts count="135">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b/>
      <sz val="9"/>
      <color theme="1"/>
      <name val="Calibri"/>
      <family val="1"/>
      <scheme val="minor"/>
    </font>
    <font>
      <sz val="9"/>
      <color rgb="FF000000"/>
      <name val="Sylfaen"/>
      <family val="1"/>
    </font>
    <font>
      <b/>
      <sz val="9"/>
      <color rgb="FF000000"/>
      <name val="Sylfaen"/>
      <family val="1"/>
    </font>
    <font>
      <b/>
      <sz val="9"/>
      <color theme="1"/>
      <name val="Calibri"/>
      <family val="2"/>
      <scheme val="minor"/>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theme="6" tint="-0.499984740745262"/>
      </left>
      <right style="thin">
        <color theme="6" tint="-0.499984740745262"/>
      </right>
      <top style="thin">
        <color indexed="64"/>
      </top>
      <bottom style="thin">
        <color theme="6" tint="-0.499984740745262"/>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2" fillId="0" borderId="0"/>
    <xf numFmtId="0" fontId="7" fillId="0" borderId="0"/>
    <xf numFmtId="0" fontId="1" fillId="0" borderId="0"/>
    <xf numFmtId="9" fontId="1" fillId="0" borderId="0" applyFont="0" applyFill="0" applyBorder="0" applyAlignment="0" applyProtection="0"/>
    <xf numFmtId="0" fontId="2" fillId="0" borderId="0"/>
    <xf numFmtId="0" fontId="2" fillId="0" borderId="0"/>
    <xf numFmtId="0" fontId="10" fillId="0" borderId="0" applyNumberFormat="0" applyFill="0" applyBorder="0" applyAlignment="0" applyProtection="0">
      <alignment vertical="top"/>
      <protection locked="0"/>
    </xf>
    <xf numFmtId="0" fontId="26" fillId="0" borderId="0"/>
    <xf numFmtId="168" fontId="27" fillId="37" borderId="0"/>
    <xf numFmtId="169" fontId="27" fillId="37" borderId="0"/>
    <xf numFmtId="168" fontId="27" fillId="37" borderId="0"/>
    <xf numFmtId="0" fontId="28" fillId="38"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0" fontId="28"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0" fontId="33" fillId="39" borderId="0" applyNumberFormat="0" applyBorder="0" applyAlignment="0" applyProtection="0"/>
    <xf numFmtId="170" fontId="36"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1" fontId="38" fillId="0" borderId="0" applyFill="0" applyBorder="0" applyAlignment="0"/>
    <xf numFmtId="171" fontId="38"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2" fontId="38" fillId="0" borderId="0" applyFill="0" applyBorder="0" applyAlignment="0"/>
    <xf numFmtId="173" fontId="38" fillId="0" borderId="0" applyFill="0" applyBorder="0" applyAlignment="0"/>
    <xf numFmtId="174" fontId="38" fillId="0" borderId="0" applyFill="0" applyBorder="0" applyAlignment="0"/>
    <xf numFmtId="175"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9"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42" fillId="65" borderId="43" applyNumberFormat="0" applyAlignment="0" applyProtection="0"/>
    <xf numFmtId="0" fontId="43" fillId="10" borderId="39"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0" fontId="42"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0" fontId="43" fillId="10" borderId="39"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0" fontId="42"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43" fontId="28"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6" fillId="0" borderId="0"/>
    <xf numFmtId="172" fontId="38"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6" fillId="0" borderId="0"/>
    <xf numFmtId="14" fontId="47" fillId="0" borderId="0" applyFill="0" applyBorder="0" applyAlignment="0"/>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0" applyFont="0" applyFill="0" applyBorder="0" applyAlignment="0" applyProtection="0"/>
    <xf numFmtId="180"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0" fontId="49" fillId="0" borderId="0" applyNumberFormat="0" applyFill="0" applyBorder="0" applyAlignment="0" applyProtection="0"/>
    <xf numFmtId="168" fontId="2" fillId="0" borderId="0"/>
    <xf numFmtId="0" fontId="2" fillId="0" borderId="0"/>
    <xf numFmtId="168"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4" applyNumberFormat="0" applyAlignment="0" applyProtection="0">
      <alignment horizontal="left" vertical="center"/>
    </xf>
    <xf numFmtId="0" fontId="55" fillId="0" borderId="34" applyNumberFormat="0" applyAlignment="0" applyProtection="0">
      <alignment horizontal="left" vertical="center"/>
    </xf>
    <xf numFmtId="168" fontId="55" fillId="0" borderId="34" applyNumberFormat="0" applyAlignment="0" applyProtection="0">
      <alignment horizontal="left" vertical="center"/>
    </xf>
    <xf numFmtId="0" fontId="55" fillId="0" borderId="9">
      <alignment horizontal="left" vertical="center"/>
    </xf>
    <xf numFmtId="0" fontId="55" fillId="0" borderId="9">
      <alignment horizontal="left" vertical="center"/>
    </xf>
    <xf numFmtId="168" fontId="55" fillId="0" borderId="9">
      <alignment horizontal="left" vertical="center"/>
    </xf>
    <xf numFmtId="0" fontId="56" fillId="0" borderId="45" applyNumberFormat="0" applyFill="0" applyAlignment="0" applyProtection="0"/>
    <xf numFmtId="169" fontId="56" fillId="0" borderId="45" applyNumberFormat="0" applyFill="0" applyAlignment="0" applyProtection="0"/>
    <xf numFmtId="0"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0" fontId="56" fillId="0" borderId="45" applyNumberFormat="0" applyFill="0" applyAlignment="0" applyProtection="0"/>
    <xf numFmtId="0" fontId="57" fillId="0" borderId="46" applyNumberFormat="0" applyFill="0" applyAlignment="0" applyProtection="0"/>
    <xf numFmtId="169" fontId="57" fillId="0" borderId="46" applyNumberFormat="0" applyFill="0" applyAlignment="0" applyProtection="0"/>
    <xf numFmtId="0"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0" fontId="57" fillId="0" borderId="46" applyNumberFormat="0" applyFill="0" applyAlignment="0" applyProtection="0"/>
    <xf numFmtId="0" fontId="58" fillId="0" borderId="47" applyNumberFormat="0" applyFill="0" applyAlignment="0" applyProtection="0"/>
    <xf numFmtId="169"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8" fillId="0" borderId="0" applyNumberFormat="0" applyFill="0" applyBorder="0" applyAlignment="0" applyProtection="0"/>
    <xf numFmtId="169" fontId="58" fillId="0" borderId="0" applyNumberFormat="0" applyFill="0" applyBorder="0" applyAlignment="0" applyProtection="0"/>
    <xf numFmtId="0"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0" fontId="58" fillId="0" borderId="0" applyNumberFormat="0" applyFill="0" applyBorder="0" applyAlignment="0" applyProtection="0"/>
    <xf numFmtId="37" fontId="59" fillId="0" borderId="0"/>
    <xf numFmtId="168" fontId="60" fillId="0" borderId="0"/>
    <xf numFmtId="0" fontId="60" fillId="0" borderId="0"/>
    <xf numFmtId="168" fontId="60" fillId="0" borderId="0"/>
    <xf numFmtId="168" fontId="55" fillId="0" borderId="0"/>
    <xf numFmtId="0" fontId="55" fillId="0" borderId="0"/>
    <xf numFmtId="168" fontId="55"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5" fillId="0" borderId="0" applyNumberFormat="0" applyFill="0" applyBorder="0" applyAlignment="0" applyProtection="0">
      <alignment vertical="top"/>
      <protection locked="0"/>
    </xf>
    <xf numFmtId="169" fontId="65" fillId="0" borderId="0" applyNumberFormat="0" applyFill="0" applyBorder="0" applyAlignment="0" applyProtection="0">
      <alignment vertical="top"/>
      <protection locked="0"/>
    </xf>
    <xf numFmtId="168" fontId="65" fillId="0" borderId="0" applyNumberFormat="0" applyFill="0" applyBorder="0" applyAlignment="0" applyProtection="0">
      <alignment vertical="top"/>
      <protection locked="0"/>
    </xf>
    <xf numFmtId="168" fontId="66" fillId="0" borderId="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9"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0" fontId="67" fillId="43" borderId="42" applyNumberFormat="0" applyAlignment="0" applyProtection="0"/>
    <xf numFmtId="3" fontId="2" fillId="72" borderId="3" applyFont="0">
      <alignment horizontal="right" vertical="center"/>
      <protection locked="0"/>
    </xf>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70" fillId="0" borderId="48" applyNumberFormat="0" applyFill="0" applyAlignment="0" applyProtection="0"/>
    <xf numFmtId="0" fontId="71" fillId="0" borderId="3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0" fontId="70" fillId="0" borderId="4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0" fontId="70"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0" fontId="73" fillId="73" borderId="0" applyNumberFormat="0" applyBorder="0" applyAlignment="0" applyProtection="0"/>
    <xf numFmtId="1" fontId="76" fillId="0" borderId="0" applyProtection="0"/>
    <xf numFmtId="168" fontId="27" fillId="0" borderId="49"/>
    <xf numFmtId="169" fontId="27" fillId="0" borderId="49"/>
    <xf numFmtId="168" fontId="27"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7" fillId="0" borderId="0"/>
    <xf numFmtId="181" fontId="2"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0" fontId="78" fillId="0" borderId="0"/>
    <xf numFmtId="0" fontId="77" fillId="0" borderId="0"/>
    <xf numFmtId="179" fontId="29" fillId="0" borderId="0"/>
    <xf numFmtId="179" fontId="2" fillId="0" borderId="0"/>
    <xf numFmtId="179" fontId="2" fillId="0" borderId="0"/>
    <xf numFmtId="0" fontId="2" fillId="0" borderId="0"/>
    <xf numFmtId="0" fontId="2"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9"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9" fillId="0" borderId="0"/>
    <xf numFmtId="0" fontId="29" fillId="0" borderId="0"/>
    <xf numFmtId="168"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68" fontId="29" fillId="0" borderId="0"/>
    <xf numFmtId="0" fontId="29" fillId="0" borderId="0"/>
    <xf numFmtId="0" fontId="29"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179" fontId="29" fillId="0" borderId="0"/>
    <xf numFmtId="179" fontId="2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29" fillId="0" borderId="0"/>
    <xf numFmtId="179" fontId="29" fillId="0" borderId="0"/>
    <xf numFmtId="179" fontId="29" fillId="0" borderId="0"/>
    <xf numFmtId="179"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29" fillId="0" borderId="0"/>
    <xf numFmtId="0" fontId="2" fillId="0" borderId="0"/>
    <xf numFmtId="0" fontId="28" fillId="0" borderId="0"/>
    <xf numFmtId="168" fontId="26" fillId="0" borderId="0"/>
    <xf numFmtId="0" fontId="2"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179" fontId="2" fillId="0" borderId="0"/>
    <xf numFmtId="0" fontId="29" fillId="0" borderId="0"/>
    <xf numFmtId="0" fontId="29" fillId="0" borderId="0"/>
    <xf numFmtId="168" fontId="26" fillId="0" borderId="0"/>
    <xf numFmtId="0" fontId="66" fillId="0" borderId="0"/>
    <xf numFmtId="0" fontId="2" fillId="0" borderId="0"/>
    <xf numFmtId="168" fontId="26" fillId="0" borderId="0"/>
    <xf numFmtId="0" fontId="1"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179" fontId="2" fillId="0" borderId="0"/>
    <xf numFmtId="0" fontId="2" fillId="0" borderId="0"/>
    <xf numFmtId="179" fontId="2" fillId="0" borderId="0"/>
    <xf numFmtId="0" fontId="2" fillId="0" borderId="0"/>
    <xf numFmtId="179"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79" fontId="2"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179" fontId="27" fillId="0" borderId="0"/>
    <xf numFmtId="0" fontId="7"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79" fontId="7" fillId="0" borderId="0"/>
    <xf numFmtId="0" fontId="27" fillId="0" borderId="0"/>
    <xf numFmtId="179"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7" fillId="0" borderId="0"/>
    <xf numFmtId="179" fontId="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68" fontId="27" fillId="0" borderId="0"/>
    <xf numFmtId="0" fontId="77"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7" fillId="0" borderId="0"/>
    <xf numFmtId="0" fontId="77" fillId="0" borderId="0"/>
    <xf numFmtId="168" fontId="7" fillId="0" borderId="0"/>
    <xf numFmtId="0" fontId="77" fillId="0" borderId="0"/>
    <xf numFmtId="168" fontId="7"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79" fontId="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79"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179" fontId="27"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179" fontId="2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5" fillId="0" borderId="0"/>
    <xf numFmtId="0" fontId="2" fillId="0" borderId="0"/>
    <xf numFmtId="0" fontId="77" fillId="0" borderId="0"/>
    <xf numFmtId="168" fontId="45"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2"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69"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68"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1" fillId="0" borderId="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168"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168" fontId="2" fillId="0" borderId="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169"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2"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3" fillId="0" borderId="0"/>
    <xf numFmtId="0" fontId="83" fillId="0" borderId="0"/>
    <xf numFmtId="168" fontId="83" fillId="0" borderId="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9"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26" fillId="0" borderId="0"/>
    <xf numFmtId="175" fontId="38" fillId="0" borderId="0" applyFont="0" applyFill="0" applyBorder="0" applyAlignment="0" applyProtection="0"/>
    <xf numFmtId="186"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xf numFmtId="0" fontId="2" fillId="0" borderId="0"/>
    <xf numFmtId="168" fontId="2" fillId="0" borderId="0"/>
    <xf numFmtId="187"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9" fillId="0" borderId="0"/>
    <xf numFmtId="0" fontId="26" fillId="0" borderId="0"/>
    <xf numFmtId="0" fontId="90" fillId="0" borderId="0"/>
    <xf numFmtId="0" fontId="90" fillId="0" borderId="0"/>
    <xf numFmtId="168" fontId="26" fillId="0" borderId="0"/>
    <xf numFmtId="168"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89" fontId="38" fillId="0" borderId="0" applyFill="0" applyBorder="0" applyAlignment="0"/>
    <xf numFmtId="190" fontId="38" fillId="0" borderId="0" applyFill="0" applyBorder="0" applyAlignment="0"/>
    <xf numFmtId="0" fontId="93" fillId="0" borderId="0">
      <alignment horizontal="center" vertical="top"/>
    </xf>
    <xf numFmtId="0" fontId="94" fillId="0" borderId="0" applyNumberFormat="0" applyFill="0" applyBorder="0" applyAlignment="0" applyProtection="0"/>
    <xf numFmtId="169" fontId="94" fillId="0" borderId="0" applyNumberFormat="0" applyFill="0" applyBorder="0" applyAlignment="0" applyProtection="0"/>
    <xf numFmtId="0"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0" fontId="94" fillId="0" borderId="0" applyNumberFormat="0" applyFill="0" applyBorder="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9"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26" fillId="0" borderId="53"/>
    <xf numFmtId="185" fontId="82"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7" fillId="0" borderId="0" applyFont="0" applyFill="0" applyBorder="0" applyAlignment="0" applyProtection="0"/>
    <xf numFmtId="192"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42" fontId="99" fillId="0" borderId="0" applyFont="0" applyFill="0" applyBorder="0" applyAlignment="0" applyProtection="0"/>
    <xf numFmtId="44"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41" fontId="99" fillId="0" borderId="0" applyFont="0" applyFill="0" applyBorder="0" applyAlignment="0" applyProtection="0"/>
    <xf numFmtId="43" fontId="99" fillId="0" borderId="0" applyFont="0" applyFill="0" applyBorder="0" applyAlignment="0" applyProtection="0"/>
    <xf numFmtId="0" fontId="2" fillId="0" borderId="0"/>
    <xf numFmtId="9" fontId="1" fillId="0" borderId="0" applyFont="0" applyFill="0" applyBorder="0" applyAlignment="0" applyProtection="0"/>
    <xf numFmtId="0" fontId="48" fillId="0" borderId="112" applyNumberFormat="0" applyFill="0" applyAlignment="0" applyProtection="0"/>
    <xf numFmtId="168" fontId="95" fillId="0" borderId="112" applyNumberFormat="0" applyFill="0" applyAlignment="0" applyProtection="0"/>
    <xf numFmtId="169" fontId="95" fillId="0" borderId="112" applyNumberFormat="0" applyFill="0" applyAlignment="0" applyProtection="0"/>
    <xf numFmtId="168" fontId="95" fillId="0" borderId="112" applyNumberFormat="0" applyFill="0" applyAlignment="0" applyProtection="0"/>
    <xf numFmtId="168" fontId="95" fillId="0" borderId="112" applyNumberFormat="0" applyFill="0" applyAlignment="0" applyProtection="0"/>
    <xf numFmtId="169" fontId="95" fillId="0" borderId="112" applyNumberFormat="0" applyFill="0" applyAlignment="0" applyProtection="0"/>
    <xf numFmtId="168" fontId="95" fillId="0" borderId="112" applyNumberFormat="0" applyFill="0" applyAlignment="0" applyProtection="0"/>
    <xf numFmtId="168" fontId="95" fillId="0" borderId="112" applyNumberFormat="0" applyFill="0" applyAlignment="0" applyProtection="0"/>
    <xf numFmtId="169" fontId="95" fillId="0" borderId="112" applyNumberFormat="0" applyFill="0" applyAlignment="0" applyProtection="0"/>
    <xf numFmtId="168" fontId="95" fillId="0" borderId="112" applyNumberFormat="0" applyFill="0" applyAlignment="0" applyProtection="0"/>
    <xf numFmtId="168" fontId="95" fillId="0" borderId="112" applyNumberFormat="0" applyFill="0" applyAlignment="0" applyProtection="0"/>
    <xf numFmtId="169" fontId="95" fillId="0" borderId="112" applyNumberFormat="0" applyFill="0" applyAlignment="0" applyProtection="0"/>
    <xf numFmtId="168" fontId="95"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169" fontId="95"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168" fontId="95"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168" fontId="95"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188" fontId="2" fillId="70" borderId="106" applyFont="0">
      <alignment horizontal="right" vertical="center"/>
    </xf>
    <xf numFmtId="3" fontId="2" fillId="70" borderId="106" applyFont="0">
      <alignment horizontal="right" vertical="center"/>
    </xf>
    <xf numFmtId="0" fontId="84" fillId="64" borderId="111" applyNumberFormat="0" applyAlignment="0" applyProtection="0"/>
    <xf numFmtId="168" fontId="86" fillId="64" borderId="111" applyNumberFormat="0" applyAlignment="0" applyProtection="0"/>
    <xf numFmtId="169" fontId="86" fillId="64" borderId="111" applyNumberFormat="0" applyAlignment="0" applyProtection="0"/>
    <xf numFmtId="168" fontId="86" fillId="64" borderId="111" applyNumberFormat="0" applyAlignment="0" applyProtection="0"/>
    <xf numFmtId="168" fontId="86" fillId="64" borderId="111" applyNumberFormat="0" applyAlignment="0" applyProtection="0"/>
    <xf numFmtId="169" fontId="86" fillId="64" borderId="111" applyNumberFormat="0" applyAlignment="0" applyProtection="0"/>
    <xf numFmtId="168" fontId="86" fillId="64" borderId="111" applyNumberFormat="0" applyAlignment="0" applyProtection="0"/>
    <xf numFmtId="168" fontId="86" fillId="64" borderId="111" applyNumberFormat="0" applyAlignment="0" applyProtection="0"/>
    <xf numFmtId="169" fontId="86" fillId="64" borderId="111" applyNumberFormat="0" applyAlignment="0" applyProtection="0"/>
    <xf numFmtId="168" fontId="86" fillId="64" borderId="111" applyNumberFormat="0" applyAlignment="0" applyProtection="0"/>
    <xf numFmtId="168" fontId="86" fillId="64" borderId="111" applyNumberFormat="0" applyAlignment="0" applyProtection="0"/>
    <xf numFmtId="169" fontId="86" fillId="64" borderId="111" applyNumberFormat="0" applyAlignment="0" applyProtection="0"/>
    <xf numFmtId="168" fontId="86"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169" fontId="86"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168" fontId="86"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168" fontId="86"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3" fontId="2" fillId="75" borderId="106" applyFont="0">
      <alignment horizontal="right" vertical="center"/>
      <protection locked="0"/>
    </xf>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 fillId="74" borderId="110" applyNumberFormat="0" applyFont="0" applyAlignment="0" applyProtection="0"/>
    <xf numFmtId="0" fontId="28"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3" fontId="2" fillId="72" borderId="106" applyFont="0">
      <alignment horizontal="right" vertical="center"/>
      <protection locked="0"/>
    </xf>
    <xf numFmtId="0" fontId="67" fillId="43" borderId="109" applyNumberFormat="0" applyAlignment="0" applyProtection="0"/>
    <xf numFmtId="168" fontId="69" fillId="43" borderId="109" applyNumberFormat="0" applyAlignment="0" applyProtection="0"/>
    <xf numFmtId="169" fontId="69" fillId="43" borderId="109" applyNumberFormat="0" applyAlignment="0" applyProtection="0"/>
    <xf numFmtId="168" fontId="69" fillId="43" borderId="109" applyNumberFormat="0" applyAlignment="0" applyProtection="0"/>
    <xf numFmtId="168" fontId="69" fillId="43" borderId="109" applyNumberFormat="0" applyAlignment="0" applyProtection="0"/>
    <xf numFmtId="169" fontId="69" fillId="43" borderId="109" applyNumberFormat="0" applyAlignment="0" applyProtection="0"/>
    <xf numFmtId="168" fontId="69" fillId="43" borderId="109" applyNumberFormat="0" applyAlignment="0" applyProtection="0"/>
    <xf numFmtId="168" fontId="69" fillId="43" borderId="109" applyNumberFormat="0" applyAlignment="0" applyProtection="0"/>
    <xf numFmtId="169" fontId="69" fillId="43" borderId="109" applyNumberFormat="0" applyAlignment="0" applyProtection="0"/>
    <xf numFmtId="168" fontId="69" fillId="43" borderId="109" applyNumberFormat="0" applyAlignment="0" applyProtection="0"/>
    <xf numFmtId="168" fontId="69" fillId="43" borderId="109" applyNumberFormat="0" applyAlignment="0" applyProtection="0"/>
    <xf numFmtId="169" fontId="69" fillId="43" borderId="109" applyNumberFormat="0" applyAlignment="0" applyProtection="0"/>
    <xf numFmtId="168" fontId="69"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169" fontId="69"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168" fontId="69"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168" fontId="69"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2" fillId="71" borderId="107" applyNumberFormat="0" applyFont="0" applyBorder="0" applyProtection="0">
      <alignment horizontal="left" vertical="center"/>
    </xf>
    <xf numFmtId="9" fontId="2" fillId="71" borderId="106" applyFont="0" applyProtection="0">
      <alignment horizontal="right" vertical="center"/>
    </xf>
    <xf numFmtId="3" fontId="2" fillId="71" borderId="106" applyFont="0" applyProtection="0">
      <alignment horizontal="right" vertical="center"/>
    </xf>
    <xf numFmtId="0" fontId="63" fillId="70" borderId="107" applyFont="0" applyBorder="0">
      <alignment horizontal="center" wrapText="1"/>
    </xf>
    <xf numFmtId="168" fontId="55" fillId="0" borderId="104">
      <alignment horizontal="left" vertical="center"/>
    </xf>
    <xf numFmtId="0" fontId="55" fillId="0" borderId="104">
      <alignment horizontal="left" vertical="center"/>
    </xf>
    <xf numFmtId="0" fontId="55" fillId="0" borderId="104">
      <alignment horizontal="left" vertical="center"/>
    </xf>
    <xf numFmtId="0" fontId="2" fillId="69" borderId="106" applyNumberFormat="0" applyFont="0" applyBorder="0" applyProtection="0">
      <alignment horizontal="center" vertical="center"/>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9" fillId="64" borderId="109" applyNumberFormat="0" applyAlignment="0" applyProtection="0"/>
    <xf numFmtId="168" fontId="41" fillId="64" borderId="109" applyNumberFormat="0" applyAlignment="0" applyProtection="0"/>
    <xf numFmtId="169" fontId="41" fillId="64" borderId="109" applyNumberFormat="0" applyAlignment="0" applyProtection="0"/>
    <xf numFmtId="168" fontId="41" fillId="64" borderId="109" applyNumberFormat="0" applyAlignment="0" applyProtection="0"/>
    <xf numFmtId="168" fontId="41" fillId="64" borderId="109" applyNumberFormat="0" applyAlignment="0" applyProtection="0"/>
    <xf numFmtId="169" fontId="41" fillId="64" borderId="109" applyNumberFormat="0" applyAlignment="0" applyProtection="0"/>
    <xf numFmtId="168" fontId="41" fillId="64" borderId="109" applyNumberFormat="0" applyAlignment="0" applyProtection="0"/>
    <xf numFmtId="168" fontId="41" fillId="64" borderId="109" applyNumberFormat="0" applyAlignment="0" applyProtection="0"/>
    <xf numFmtId="169" fontId="41" fillId="64" borderId="109" applyNumberFormat="0" applyAlignment="0" applyProtection="0"/>
    <xf numFmtId="168" fontId="41" fillId="64" borderId="109" applyNumberFormat="0" applyAlignment="0" applyProtection="0"/>
    <xf numFmtId="168" fontId="41" fillId="64" borderId="109" applyNumberFormat="0" applyAlignment="0" applyProtection="0"/>
    <xf numFmtId="169" fontId="41" fillId="64" borderId="109" applyNumberFormat="0" applyAlignment="0" applyProtection="0"/>
    <xf numFmtId="168" fontId="41"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169" fontId="41"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168" fontId="41"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168" fontId="41"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1" fillId="0" borderId="0"/>
    <xf numFmtId="169" fontId="27" fillId="37" borderId="0"/>
    <xf numFmtId="0" fontId="2" fillId="0" borderId="0">
      <alignment vertical="center"/>
    </xf>
    <xf numFmtId="166" fontId="1" fillId="0" borderId="0" applyFont="0" applyFill="0" applyBorder="0" applyAlignment="0" applyProtection="0"/>
  </cellStyleXfs>
  <cellXfs count="945">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0" fillId="0" borderId="0" xfId="0" applyNumberFormat="1" applyBorder="1" applyAlignment="1">
      <alignment horizontal="center"/>
    </xf>
    <xf numFmtId="0" fontId="4" fillId="0" borderId="3" xfId="0" applyFont="1" applyBorder="1"/>
    <xf numFmtId="0" fontId="8" fillId="0" borderId="19" xfId="0" applyFont="1" applyBorder="1"/>
    <xf numFmtId="0" fontId="11" fillId="0" borderId="0" xfId="0" applyFont="1" applyBorder="1"/>
    <xf numFmtId="0" fontId="11" fillId="0" borderId="0" xfId="0" applyFont="1"/>
    <xf numFmtId="0" fontId="8" fillId="0" borderId="0" xfId="0" applyFont="1" applyBorder="1" applyAlignment="1">
      <alignment horizontal="right" wrapText="1"/>
    </xf>
    <xf numFmtId="0" fontId="8" fillId="0" borderId="22" xfId="0" applyFont="1" applyBorder="1" applyAlignment="1">
      <alignment vertical="center"/>
    </xf>
    <xf numFmtId="0" fontId="8" fillId="0" borderId="25" xfId="0" applyFont="1" applyBorder="1"/>
    <xf numFmtId="0" fontId="6" fillId="0" borderId="0" xfId="0" applyFont="1"/>
    <xf numFmtId="0" fontId="8" fillId="0" borderId="0" xfId="11" applyFont="1" applyFill="1" applyBorder="1" applyProtection="1"/>
    <xf numFmtId="0" fontId="4" fillId="0" borderId="0" xfId="0" applyFont="1" applyBorder="1"/>
    <xf numFmtId="0" fontId="8" fillId="0" borderId="0" xfId="0" applyFont="1"/>
    <xf numFmtId="0" fontId="8" fillId="0" borderId="0" xfId="0" applyFont="1" applyAlignment="1">
      <alignment horizontal="right"/>
    </xf>
    <xf numFmtId="0" fontId="8" fillId="0" borderId="0" xfId="11" applyFont="1" applyFill="1" applyBorder="1" applyAlignment="1" applyProtection="1"/>
    <xf numFmtId="0" fontId="4" fillId="0" borderId="7" xfId="0" applyFont="1" applyBorder="1"/>
    <xf numFmtId="0" fontId="4" fillId="0" borderId="0" xfId="0" applyFont="1" applyAlignment="1">
      <alignment wrapText="1"/>
    </xf>
    <xf numFmtId="0" fontId="11" fillId="0" borderId="0" xfId="0" applyFont="1" applyAlignment="1">
      <alignment wrapText="1"/>
    </xf>
    <xf numFmtId="0" fontId="11" fillId="0" borderId="0" xfId="0" applyFont="1" applyAlignment="1">
      <alignment horizontal="center"/>
    </xf>
    <xf numFmtId="0" fontId="9" fillId="0" borderId="0" xfId="11" applyFont="1" applyFill="1" applyBorder="1" applyAlignment="1" applyProtection="1"/>
    <xf numFmtId="0" fontId="8" fillId="0" borderId="8" xfId="0" applyFont="1" applyBorder="1" applyAlignment="1">
      <alignment wrapText="1"/>
    </xf>
    <xf numFmtId="0" fontId="8" fillId="0" borderId="24" xfId="0" applyFont="1" applyBorder="1" applyAlignment="1">
      <alignment wrapText="1"/>
    </xf>
    <xf numFmtId="0" fontId="6" fillId="0" borderId="0" xfId="0" applyFont="1" applyBorder="1"/>
    <xf numFmtId="0" fontId="9" fillId="0" borderId="0" xfId="0" applyFont="1" applyAlignment="1">
      <alignment horizontal="center"/>
    </xf>
    <xf numFmtId="0" fontId="8" fillId="0" borderId="0" xfId="0" applyFont="1" applyFill="1" applyBorder="1" applyProtection="1"/>
    <xf numFmtId="10" fontId="8" fillId="0" borderId="0" xfId="6" applyNumberFormat="1" applyFont="1" applyFill="1" applyBorder="1" applyProtection="1">
      <protection locked="0"/>
    </xf>
    <xf numFmtId="0" fontId="8" fillId="0" borderId="0" xfId="0" applyFont="1" applyFill="1" applyBorder="1" applyProtection="1">
      <protection locked="0"/>
    </xf>
    <xf numFmtId="0" fontId="17" fillId="0" borderId="0" xfId="0" applyFont="1" applyFill="1" applyBorder="1" applyProtection="1">
      <protection locked="0"/>
    </xf>
    <xf numFmtId="0" fontId="9" fillId="0" borderId="19" xfId="0" applyFont="1" applyFill="1" applyBorder="1" applyAlignment="1" applyProtection="1">
      <alignment horizontal="center" vertical="center"/>
    </xf>
    <xf numFmtId="0" fontId="8" fillId="0" borderId="20" xfId="0" applyFont="1" applyFill="1" applyBorder="1" applyProtection="1"/>
    <xf numFmtId="0" fontId="8" fillId="0" borderId="22" xfId="0" applyFont="1" applyFill="1" applyBorder="1" applyAlignment="1" applyProtection="1">
      <alignment horizontal="left" indent="1"/>
    </xf>
    <xf numFmtId="0" fontId="9" fillId="0" borderId="8" xfId="0" applyFont="1" applyFill="1" applyBorder="1" applyAlignment="1" applyProtection="1">
      <alignment horizontal="center"/>
    </xf>
    <xf numFmtId="0" fontId="8" fillId="0" borderId="8" xfId="0" applyFont="1" applyFill="1" applyBorder="1" applyAlignment="1" applyProtection="1">
      <alignment horizontal="left" indent="1"/>
    </xf>
    <xf numFmtId="0" fontId="8" fillId="0" borderId="8" xfId="0" applyFont="1" applyFill="1" applyBorder="1" applyAlignment="1" applyProtection="1">
      <alignment horizontal="left" indent="2"/>
    </xf>
    <xf numFmtId="0" fontId="9" fillId="0" borderId="8" xfId="0" applyFont="1" applyFill="1" applyBorder="1" applyAlignment="1" applyProtection="1"/>
    <xf numFmtId="0" fontId="8" fillId="0" borderId="25" xfId="0" applyFont="1" applyFill="1" applyBorder="1" applyAlignment="1" applyProtection="1">
      <alignment horizontal="left" indent="1"/>
    </xf>
    <xf numFmtId="0" fontId="9" fillId="0" borderId="28" xfId="0" applyFont="1" applyFill="1" applyBorder="1" applyAlignment="1" applyProtection="1"/>
    <xf numFmtId="0" fontId="18" fillId="0" borderId="0" xfId="0" applyFont="1" applyAlignment="1">
      <alignment vertical="center"/>
    </xf>
    <xf numFmtId="0" fontId="8" fillId="0" borderId="0" xfId="0" applyFont="1" applyFill="1" applyBorder="1"/>
    <xf numFmtId="0" fontId="17" fillId="0" borderId="0" xfId="0" applyFont="1" applyFill="1"/>
    <xf numFmtId="0" fontId="19" fillId="0" borderId="3" xfId="0" applyFont="1" applyFill="1" applyBorder="1" applyAlignment="1">
      <alignment horizontal="left" vertical="center"/>
    </xf>
    <xf numFmtId="0" fontId="19" fillId="0" borderId="3" xfId="0" applyFont="1" applyFill="1" applyBorder="1" applyAlignment="1">
      <alignment horizontal="center" vertical="center" wrapText="1"/>
    </xf>
    <xf numFmtId="0" fontId="19" fillId="0" borderId="3" xfId="0" applyFont="1" applyFill="1" applyBorder="1" applyAlignment="1">
      <alignment horizontal="left" indent="1"/>
    </xf>
    <xf numFmtId="0" fontId="20" fillId="0" borderId="3" xfId="0" applyFont="1" applyFill="1" applyBorder="1" applyAlignment="1">
      <alignment horizontal="center"/>
    </xf>
    <xf numFmtId="38" fontId="19" fillId="0" borderId="3" xfId="0" applyNumberFormat="1" applyFont="1" applyFill="1" applyBorder="1" applyAlignment="1" applyProtection="1">
      <alignment horizontal="right"/>
      <protection locked="0"/>
    </xf>
    <xf numFmtId="0" fontId="19" fillId="0" borderId="3" xfId="0" applyFont="1" applyFill="1" applyBorder="1" applyAlignment="1">
      <alignment horizontal="left" wrapText="1" indent="1"/>
    </xf>
    <xf numFmtId="0" fontId="19" fillId="0" borderId="3" xfId="0" applyFont="1" applyFill="1" applyBorder="1" applyAlignment="1">
      <alignment horizontal="left" wrapText="1" indent="2"/>
    </xf>
    <xf numFmtId="0" fontId="20" fillId="0" borderId="3" xfId="0" applyFont="1" applyFill="1" applyBorder="1" applyAlignment="1"/>
    <xf numFmtId="0" fontId="20" fillId="0" borderId="3" xfId="0" applyFont="1" applyFill="1" applyBorder="1" applyAlignment="1">
      <alignment horizontal="left"/>
    </xf>
    <xf numFmtId="0" fontId="20" fillId="0" borderId="3" xfId="0" applyFont="1" applyFill="1" applyBorder="1" applyAlignment="1">
      <alignment horizontal="left" indent="1"/>
    </xf>
    <xf numFmtId="0" fontId="20" fillId="0" borderId="3" xfId="0" applyFont="1" applyFill="1" applyBorder="1" applyAlignment="1">
      <alignment horizontal="center" vertical="center" wrapText="1"/>
    </xf>
    <xf numFmtId="0" fontId="5" fillId="0" borderId="0" xfId="0" applyFont="1" applyAlignment="1">
      <alignment horizontal="center"/>
    </xf>
    <xf numFmtId="0" fontId="9" fillId="0" borderId="0" xfId="0" applyFont="1" applyFill="1" applyBorder="1" applyAlignment="1">
      <alignment horizontal="center" wrapText="1"/>
    </xf>
    <xf numFmtId="0" fontId="12" fillId="0" borderId="8" xfId="0" applyFont="1" applyBorder="1" applyAlignment="1">
      <alignment wrapText="1"/>
    </xf>
    <xf numFmtId="0" fontId="4" fillId="0" borderId="24" xfId="0" applyFont="1" applyBorder="1" applyAlignment="1"/>
    <xf numFmtId="0" fontId="12" fillId="0" borderId="28" xfId="0" applyFont="1" applyBorder="1" applyAlignment="1">
      <alignment wrapText="1"/>
    </xf>
    <xf numFmtId="0" fontId="24" fillId="0" borderId="0" xfId="0" applyFont="1" applyAlignment="1">
      <alignment horizontal="center" vertical="center"/>
    </xf>
    <xf numFmtId="0" fontId="2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4" fillId="0" borderId="0" xfId="0" applyFont="1"/>
    <xf numFmtId="0" fontId="8" fillId="0" borderId="1" xfId="0" applyFont="1" applyBorder="1"/>
    <xf numFmtId="0" fontId="9" fillId="0" borderId="0" xfId="0" applyFont="1" applyFill="1" applyBorder="1" applyAlignment="1" applyProtection="1">
      <alignment horizontal="center" vertical="center"/>
    </xf>
    <xf numFmtId="0" fontId="6" fillId="3" borderId="3" xfId="13" applyFont="1" applyFill="1" applyBorder="1" applyAlignment="1" applyProtection="1">
      <alignment vertical="center" wrapText="1"/>
      <protection locked="0"/>
    </xf>
    <xf numFmtId="0" fontId="6" fillId="3" borderId="3" xfId="13" applyFont="1" applyFill="1" applyBorder="1" applyAlignment="1" applyProtection="1">
      <alignment horizontal="left" vertical="center" wrapText="1"/>
      <protection locked="0"/>
    </xf>
    <xf numFmtId="0" fontId="6" fillId="3" borderId="3" xfId="9" applyFont="1" applyFill="1" applyBorder="1" applyAlignment="1" applyProtection="1">
      <alignment horizontal="left" vertical="center" wrapText="1"/>
      <protection locked="0"/>
    </xf>
    <xf numFmtId="0" fontId="6" fillId="0" borderId="3" xfId="13" applyFont="1" applyBorder="1" applyAlignment="1" applyProtection="1">
      <alignment horizontal="left" vertical="center" wrapText="1"/>
      <protection locked="0"/>
    </xf>
    <xf numFmtId="0" fontId="6" fillId="0" borderId="3" xfId="13" applyFont="1" applyFill="1" applyBorder="1" applyAlignment="1" applyProtection="1">
      <alignment horizontal="left" vertical="center" wrapText="1"/>
      <protection locked="0"/>
    </xf>
    <xf numFmtId="0" fontId="14" fillId="3" borderId="3" xfId="13" applyFont="1" applyFill="1" applyBorder="1" applyAlignment="1" applyProtection="1">
      <alignment vertical="center" wrapText="1"/>
      <protection locked="0"/>
    </xf>
    <xf numFmtId="0" fontId="6" fillId="3" borderId="7" xfId="13" applyFont="1" applyFill="1" applyBorder="1" applyAlignment="1" applyProtection="1">
      <alignment vertical="center" wrapText="1"/>
      <protection locked="0"/>
    </xf>
    <xf numFmtId="0" fontId="6" fillId="3" borderId="2" xfId="13" applyFont="1" applyFill="1" applyBorder="1" applyAlignment="1" applyProtection="1">
      <alignment vertical="center" wrapText="1"/>
      <protection locked="0"/>
    </xf>
    <xf numFmtId="0" fontId="6" fillId="3" borderId="7" xfId="13" applyFont="1" applyFill="1" applyBorder="1" applyAlignment="1" applyProtection="1">
      <alignment horizontal="left" vertical="center" wrapText="1"/>
      <protection locked="0"/>
    </xf>
    <xf numFmtId="0" fontId="5" fillId="36" borderId="3" xfId="0" applyFont="1" applyFill="1" applyBorder="1" applyAlignment="1">
      <alignment horizontal="left" vertical="top" wrapText="1"/>
    </xf>
    <xf numFmtId="1" fontId="14" fillId="36" borderId="3" xfId="2" applyNumberFormat="1" applyFont="1" applyFill="1" applyBorder="1" applyAlignment="1" applyProtection="1">
      <alignment horizontal="left" vertical="top" wrapText="1"/>
    </xf>
    <xf numFmtId="0" fontId="14" fillId="36" borderId="3" xfId="13" applyFont="1" applyFill="1" applyBorder="1" applyAlignment="1" applyProtection="1">
      <alignment vertical="center" wrapText="1"/>
      <protection locked="0"/>
    </xf>
    <xf numFmtId="0" fontId="24" fillId="0" borderId="35" xfId="0" applyFont="1" applyBorder="1" applyAlignment="1">
      <alignment wrapText="1"/>
    </xf>
    <xf numFmtId="0" fontId="24" fillId="0" borderId="12" xfId="0" applyFont="1" applyBorder="1" applyAlignment="1">
      <alignment wrapText="1"/>
    </xf>
    <xf numFmtId="0" fontId="18" fillId="0" borderId="12" xfId="0" applyFont="1" applyBorder="1" applyAlignment="1">
      <alignment wrapText="1"/>
    </xf>
    <xf numFmtId="0" fontId="18" fillId="0" borderId="12" xfId="0" applyFont="1" applyBorder="1" applyAlignment="1">
      <alignment horizontal="right" wrapText="1"/>
    </xf>
    <xf numFmtId="0" fontId="24" fillId="0" borderId="13" xfId="0" applyFont="1" applyBorder="1" applyAlignment="1">
      <alignment wrapText="1"/>
    </xf>
    <xf numFmtId="0" fontId="18" fillId="0" borderId="13" xfId="0" applyFont="1" applyBorder="1" applyAlignment="1">
      <alignment horizontal="right" wrapText="1"/>
    </xf>
    <xf numFmtId="0" fontId="23" fillId="36" borderId="16" xfId="0" applyFont="1" applyFill="1" applyBorder="1" applyAlignment="1">
      <alignment wrapText="1"/>
    </xf>
    <xf numFmtId="0" fontId="4" fillId="0" borderId="22" xfId="0" applyFont="1" applyBorder="1"/>
    <xf numFmtId="0" fontId="24" fillId="0" borderId="3" xfId="0" applyFont="1" applyBorder="1"/>
    <xf numFmtId="0" fontId="23" fillId="0" borderId="0" xfId="0" applyFont="1"/>
    <xf numFmtId="0" fontId="6"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6" fillId="3" borderId="3" xfId="1" applyNumberFormat="1" applyFont="1" applyFill="1" applyBorder="1" applyAlignment="1" applyProtection="1">
      <alignment horizontal="center" vertical="center" wrapText="1"/>
      <protection locked="0"/>
    </xf>
    <xf numFmtId="164" fontId="6" fillId="3" borderId="22" xfId="1" applyNumberFormat="1" applyFont="1" applyFill="1" applyBorder="1" applyAlignment="1" applyProtection="1">
      <alignment horizontal="center" vertical="center" wrapText="1"/>
      <protection locked="0"/>
    </xf>
    <xf numFmtId="164" fontId="6"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6" fillId="3" borderId="25" xfId="9" applyFont="1" applyFill="1" applyBorder="1" applyAlignment="1" applyProtection="1">
      <alignment horizontal="left" vertical="center"/>
      <protection locked="0"/>
    </xf>
    <xf numFmtId="0" fontId="14" fillId="3" borderId="27" xfId="16" applyFont="1" applyFill="1" applyBorder="1" applyAlignment="1" applyProtection="1">
      <protection locked="0"/>
    </xf>
    <xf numFmtId="0" fontId="4" fillId="0" borderId="0" xfId="0" applyFont="1" applyFill="1" applyBorder="1" applyAlignment="1">
      <alignment wrapText="1"/>
    </xf>
    <xf numFmtId="0" fontId="8" fillId="3" borderId="3" xfId="5" applyFont="1" applyFill="1" applyBorder="1" applyProtection="1">
      <protection locked="0"/>
    </xf>
    <xf numFmtId="0" fontId="8" fillId="0" borderId="3" xfId="13" applyFont="1" applyFill="1" applyBorder="1" applyAlignment="1" applyProtection="1">
      <alignment horizontal="center" vertical="center" wrapText="1"/>
      <protection locked="0"/>
    </xf>
    <xf numFmtId="0" fontId="8" fillId="3" borderId="3" xfId="13" applyFont="1" applyFill="1" applyBorder="1" applyAlignment="1" applyProtection="1">
      <alignment horizontal="center" vertical="center" wrapText="1"/>
      <protection locked="0"/>
    </xf>
    <xf numFmtId="3" fontId="8" fillId="3" borderId="3" xfId="1" applyNumberFormat="1" applyFont="1" applyFill="1" applyBorder="1" applyAlignment="1" applyProtection="1">
      <alignment horizontal="center" vertical="center" wrapText="1"/>
      <protection locked="0"/>
    </xf>
    <xf numFmtId="9" fontId="8" fillId="3" borderId="3" xfId="15" applyNumberFormat="1" applyFont="1" applyFill="1" applyBorder="1" applyAlignment="1" applyProtection="1">
      <alignment horizontal="center" vertical="center"/>
      <protection locked="0"/>
    </xf>
    <xf numFmtId="0" fontId="9" fillId="3" borderId="3" xfId="13" applyFont="1" applyFill="1" applyBorder="1" applyAlignment="1" applyProtection="1">
      <alignment wrapText="1"/>
      <protection locked="0"/>
    </xf>
    <xf numFmtId="0" fontId="8" fillId="3" borderId="3" xfId="13" applyFont="1" applyFill="1" applyBorder="1" applyAlignment="1" applyProtection="1">
      <alignment horizontal="left" vertical="center" wrapText="1"/>
      <protection locked="0"/>
    </xf>
    <xf numFmtId="165" fontId="8" fillId="3" borderId="3" xfId="8" applyNumberFormat="1" applyFont="1" applyFill="1" applyBorder="1" applyAlignment="1" applyProtection="1">
      <alignment horizontal="right" wrapText="1"/>
      <protection locked="0"/>
    </xf>
    <xf numFmtId="0" fontId="8" fillId="0" borderId="3" xfId="13" applyFont="1" applyFill="1" applyBorder="1" applyAlignment="1" applyProtection="1">
      <alignment horizontal="left" vertical="center" wrapText="1"/>
      <protection locked="0"/>
    </xf>
    <xf numFmtId="165" fontId="8" fillId="4"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6" fillId="0" borderId="0" xfId="11" applyFont="1" applyFill="1" applyBorder="1" applyAlignment="1" applyProtection="1">
      <alignment vertical="center"/>
    </xf>
    <xf numFmtId="0" fontId="4" fillId="0" borderId="22" xfId="0" applyFont="1" applyBorder="1" applyAlignment="1">
      <alignment vertical="center"/>
    </xf>
    <xf numFmtId="0" fontId="8" fillId="2" borderId="25" xfId="0" applyFont="1" applyFill="1" applyBorder="1" applyAlignment="1">
      <alignment horizontal="right" vertical="center"/>
    </xf>
    <xf numFmtId="0" fontId="19" fillId="0" borderId="19" xfId="0" applyFont="1" applyFill="1" applyBorder="1" applyAlignment="1">
      <alignment horizontal="left" vertical="center" indent="1"/>
    </xf>
    <xf numFmtId="0" fontId="19" fillId="0" borderId="20" xfId="0" applyFont="1" applyFill="1" applyBorder="1" applyAlignment="1">
      <alignment horizontal="left" vertical="center"/>
    </xf>
    <xf numFmtId="0" fontId="19" fillId="0" borderId="22" xfId="0" applyFont="1" applyFill="1" applyBorder="1" applyAlignment="1">
      <alignment horizontal="left" vertical="center" indent="1"/>
    </xf>
    <xf numFmtId="0" fontId="19" fillId="0" borderId="23" xfId="0" applyFont="1" applyFill="1" applyBorder="1" applyAlignment="1">
      <alignment horizontal="center" vertical="center" wrapText="1"/>
    </xf>
    <xf numFmtId="0" fontId="19" fillId="0" borderId="22" xfId="0" applyFont="1" applyFill="1" applyBorder="1" applyAlignment="1">
      <alignment horizontal="left" indent="1"/>
    </xf>
    <xf numFmtId="38" fontId="19" fillId="0" borderId="23" xfId="0" applyNumberFormat="1" applyFont="1" applyFill="1" applyBorder="1" applyAlignment="1" applyProtection="1">
      <alignment horizontal="right"/>
      <protection locked="0"/>
    </xf>
    <xf numFmtId="0" fontId="19" fillId="0" borderId="25" xfId="0" applyFont="1" applyFill="1" applyBorder="1" applyAlignment="1">
      <alignment horizontal="left" vertical="center" indent="1"/>
    </xf>
    <xf numFmtId="0" fontId="20" fillId="0" borderId="26" xfId="0" applyFont="1" applyFill="1" applyBorder="1" applyAlignment="1"/>
    <xf numFmtId="0" fontId="4" fillId="0" borderId="58" xfId="0" applyFont="1" applyBorder="1"/>
    <xf numFmtId="0" fontId="21" fillId="0" borderId="25" xfId="0" applyFont="1" applyBorder="1" applyAlignment="1">
      <alignment horizontal="center" vertical="center" wrapText="1"/>
    </xf>
    <xf numFmtId="0" fontId="4" fillId="0" borderId="59" xfId="0" applyFont="1" applyBorder="1"/>
    <xf numFmtId="0" fontId="6" fillId="0" borderId="19" xfId="9" applyFont="1" applyFill="1" applyBorder="1" applyAlignment="1" applyProtection="1">
      <alignment horizontal="center" vertical="center"/>
      <protection locked="0"/>
    </xf>
    <xf numFmtId="0" fontId="14" fillId="3" borderId="5" xfId="9" applyFont="1" applyFill="1" applyBorder="1" applyAlignment="1" applyProtection="1">
      <alignment horizontal="center" vertical="center" wrapText="1"/>
      <protection locked="0"/>
    </xf>
    <xf numFmtId="164" fontId="6" fillId="3" borderId="21" xfId="2" applyNumberFormat="1" applyFont="1" applyFill="1" applyBorder="1" applyAlignment="1" applyProtection="1">
      <alignment horizontal="center" vertical="center"/>
      <protection locked="0"/>
    </xf>
    <xf numFmtId="0" fontId="6" fillId="0" borderId="22" xfId="9" applyFont="1" applyFill="1" applyBorder="1" applyAlignment="1" applyProtection="1">
      <alignment horizontal="center" vertical="center"/>
      <protection locked="0"/>
    </xf>
    <xf numFmtId="0" fontId="6" fillId="0" borderId="0" xfId="13" applyFont="1" applyBorder="1" applyAlignment="1" applyProtection="1">
      <alignment wrapText="1"/>
      <protection locked="0"/>
    </xf>
    <xf numFmtId="0" fontId="6" fillId="0" borderId="22" xfId="9" applyFont="1" applyFill="1" applyBorder="1" applyAlignment="1" applyProtection="1">
      <alignment horizontal="center" vertical="center" wrapText="1"/>
      <protection locked="0"/>
    </xf>
    <xf numFmtId="0" fontId="6" fillId="0" borderId="25" xfId="9" applyFont="1" applyFill="1" applyBorder="1" applyAlignment="1" applyProtection="1">
      <alignment horizontal="center" vertical="center" wrapText="1"/>
      <protection locked="0"/>
    </xf>
    <xf numFmtId="0" fontId="14" fillId="36" borderId="26" xfId="13" applyFont="1" applyFill="1" applyBorder="1" applyAlignment="1" applyProtection="1">
      <alignment vertical="center" wrapText="1"/>
      <protection locked="0"/>
    </xf>
    <xf numFmtId="0" fontId="24" fillId="0" borderId="22" xfId="0" applyFont="1" applyBorder="1" applyAlignment="1">
      <alignment horizontal="center"/>
    </xf>
    <xf numFmtId="167" fontId="24" fillId="0" borderId="67" xfId="0" applyNumberFormat="1" applyFont="1" applyBorder="1" applyAlignment="1">
      <alignment horizontal="center"/>
    </xf>
    <xf numFmtId="167" fontId="24" fillId="0" borderId="65" xfId="0" applyNumberFormat="1" applyFont="1" applyBorder="1" applyAlignment="1">
      <alignment horizontal="center"/>
    </xf>
    <xf numFmtId="167" fontId="18" fillId="0" borderId="65" xfId="0" applyNumberFormat="1" applyFont="1" applyBorder="1" applyAlignment="1">
      <alignment horizontal="center"/>
    </xf>
    <xf numFmtId="167" fontId="24" fillId="0" borderId="68" xfId="0" applyNumberFormat="1" applyFont="1" applyBorder="1" applyAlignment="1">
      <alignment horizontal="center"/>
    </xf>
    <xf numFmtId="167" fontId="23" fillId="36" borderId="60" xfId="0" applyNumberFormat="1" applyFont="1" applyFill="1" applyBorder="1" applyAlignment="1">
      <alignment horizontal="center"/>
    </xf>
    <xf numFmtId="167" fontId="24" fillId="0" borderId="64" xfId="0" applyNumberFormat="1" applyFont="1" applyBorder="1" applyAlignment="1">
      <alignment horizontal="center"/>
    </xf>
    <xf numFmtId="167" fontId="24" fillId="0" borderId="69" xfId="0" applyNumberFormat="1" applyFont="1" applyBorder="1" applyAlignment="1">
      <alignment horizontal="center"/>
    </xf>
    <xf numFmtId="0" fontId="24" fillId="0" borderId="25" xfId="0" applyFont="1" applyBorder="1" applyAlignment="1">
      <alignment horizontal="center"/>
    </xf>
    <xf numFmtId="0" fontId="23" fillId="36" borderId="61" xfId="0" applyFont="1" applyFill="1" applyBorder="1" applyAlignment="1">
      <alignment wrapText="1"/>
    </xf>
    <xf numFmtId="167" fontId="23" fillId="36" borderId="63"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0" fillId="0" borderId="0" xfId="0" applyFont="1" applyFill="1"/>
    <xf numFmtId="0" fontId="4" fillId="0" borderId="70" xfId="0" applyFont="1" applyBorder="1"/>
    <xf numFmtId="0" fontId="4" fillId="0" borderId="20" xfId="0" applyFont="1" applyBorder="1"/>
    <xf numFmtId="0" fontId="4" fillId="0" borderId="25" xfId="0" applyFont="1" applyBorder="1"/>
    <xf numFmtId="0" fontId="6" fillId="3" borderId="23" xfId="13" applyFont="1" applyFill="1" applyBorder="1" applyAlignment="1" applyProtection="1">
      <alignment horizontal="left" vertical="center"/>
      <protection locked="0"/>
    </xf>
    <xf numFmtId="0" fontId="11" fillId="0" borderId="0" xfId="0" applyFont="1" applyAlignment="1"/>
    <xf numFmtId="0" fontId="6" fillId="3" borderId="22" xfId="5" applyFont="1" applyFill="1" applyBorder="1" applyAlignment="1" applyProtection="1">
      <alignment horizontal="right" vertical="center"/>
      <protection locked="0"/>
    </xf>
    <xf numFmtId="0" fontId="14"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5" fillId="0" borderId="26" xfId="0" applyFont="1" applyBorder="1"/>
    <xf numFmtId="0" fontId="8" fillId="3" borderId="22" xfId="5" applyFont="1" applyFill="1" applyBorder="1" applyAlignment="1" applyProtection="1">
      <alignment horizontal="left" vertical="center"/>
      <protection locked="0"/>
    </xf>
    <xf numFmtId="0" fontId="8" fillId="3" borderId="23" xfId="13" applyFont="1" applyFill="1" applyBorder="1" applyAlignment="1" applyProtection="1">
      <alignment horizontal="center" vertical="center" wrapText="1"/>
      <protection locked="0"/>
    </xf>
    <xf numFmtId="0" fontId="8" fillId="3" borderId="22" xfId="5" applyFont="1" applyFill="1" applyBorder="1" applyAlignment="1" applyProtection="1">
      <alignment horizontal="right" vertical="center"/>
      <protection locked="0"/>
    </xf>
    <xf numFmtId="3" fontId="8" fillId="36" borderId="23" xfId="5" applyNumberFormat="1" applyFont="1" applyFill="1" applyBorder="1" applyProtection="1">
      <protection locked="0"/>
    </xf>
    <xf numFmtId="0" fontId="8" fillId="3" borderId="25" xfId="9" applyFont="1" applyFill="1" applyBorder="1" applyAlignment="1" applyProtection="1">
      <alignment horizontal="right" vertical="center"/>
      <protection locked="0"/>
    </xf>
    <xf numFmtId="0" fontId="9" fillId="3" borderId="26" xfId="16" applyFont="1" applyFill="1" applyBorder="1" applyAlignment="1" applyProtection="1">
      <protection locked="0"/>
    </xf>
    <xf numFmtId="3" fontId="9" fillId="36" borderId="26" xfId="16" applyNumberFormat="1" applyFont="1" applyFill="1" applyBorder="1" applyAlignment="1" applyProtection="1">
      <protection locked="0"/>
    </xf>
    <xf numFmtId="164" fontId="9" fillId="36" borderId="27" xfId="1" applyNumberFormat="1"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6" fillId="3" borderId="3" xfId="13" applyFont="1" applyFill="1" applyBorder="1" applyAlignment="1" applyProtection="1">
      <alignment horizontal="left" vertical="center"/>
      <protection locked="0"/>
    </xf>
    <xf numFmtId="0" fontId="6"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8" fillId="3" borderId="3" xfId="20960" applyFont="1" applyFill="1" applyBorder="1" applyAlignment="1" applyProtection="1">
      <alignment horizontal="left" wrapText="1" indent="1"/>
    </xf>
    <xf numFmtId="0" fontId="8" fillId="0" borderId="3" xfId="20960" applyFont="1" applyFill="1" applyBorder="1" applyAlignment="1" applyProtection="1">
      <alignment horizontal="left" wrapText="1" indent="1"/>
    </xf>
    <xf numFmtId="0" fontId="104" fillId="0" borderId="3" xfId="20960" applyFont="1" applyFill="1" applyBorder="1" applyAlignment="1" applyProtection="1">
      <alignment horizontal="center" vertical="center"/>
    </xf>
    <xf numFmtId="0" fontId="105" fillId="0" borderId="0" xfId="0" applyFont="1" applyBorder="1" applyAlignment="1">
      <alignment wrapText="1"/>
    </xf>
    <xf numFmtId="0" fontId="8" fillId="0" borderId="2" xfId="20960" applyFont="1" applyFill="1" applyBorder="1" applyAlignment="1" applyProtection="1">
      <alignment horizontal="left" wrapText="1" indent="1"/>
    </xf>
    <xf numFmtId="0" fontId="14" fillId="0" borderId="20" xfId="11" applyFont="1" applyFill="1" applyBorder="1" applyAlignment="1" applyProtection="1">
      <alignment horizontal="center" vertical="center"/>
    </xf>
    <xf numFmtId="0" fontId="8"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9" xfId="0" applyBorder="1" applyAlignment="1">
      <alignment horizontal="center" vertical="center"/>
    </xf>
    <xf numFmtId="0" fontId="5" fillId="36" borderId="31" xfId="0" applyFont="1" applyFill="1" applyBorder="1" applyAlignment="1">
      <alignment wrapText="1"/>
    </xf>
    <xf numFmtId="0" fontId="4" fillId="0" borderId="9" xfId="0" applyFont="1" applyFill="1" applyBorder="1" applyAlignment="1">
      <alignment vertical="center" wrapText="1"/>
    </xf>
    <xf numFmtId="0" fontId="5" fillId="36" borderId="9" xfId="0" applyFont="1" applyFill="1" applyBorder="1" applyAlignment="1">
      <alignment wrapText="1"/>
    </xf>
    <xf numFmtId="0" fontId="5" fillId="36" borderId="75" xfId="0" applyFont="1" applyFill="1" applyBorder="1" applyAlignment="1">
      <alignment wrapText="1"/>
    </xf>
    <xf numFmtId="0" fontId="14"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9"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11" fillId="0" borderId="0" xfId="0" applyFont="1" applyAlignment="1">
      <alignment horizontal="left" indent="1"/>
    </xf>
    <xf numFmtId="0" fontId="9" fillId="0" borderId="1" xfId="0" applyFont="1" applyBorder="1" applyAlignment="1">
      <alignment horizontal="center"/>
    </xf>
    <xf numFmtId="0" fontId="14" fillId="0" borderId="1" xfId="0" applyFont="1" applyBorder="1" applyAlignment="1">
      <alignment horizontal="center" vertical="center"/>
    </xf>
    <xf numFmtId="0" fontId="5" fillId="0" borderId="1" xfId="0" applyFont="1" applyBorder="1" applyAlignment="1">
      <alignment horizontal="center" vertical="center"/>
    </xf>
    <xf numFmtId="0" fontId="4" fillId="0" borderId="76" xfId="0" applyFont="1" applyBorder="1" applyAlignment="1">
      <alignment vertical="center" wrapText="1"/>
    </xf>
    <xf numFmtId="0" fontId="5" fillId="0" borderId="7" xfId="0" applyFont="1" applyBorder="1" applyAlignment="1">
      <alignment vertical="center" wrapText="1"/>
    </xf>
    <xf numFmtId="0" fontId="4" fillId="0" borderId="1" xfId="0" applyFont="1" applyBorder="1"/>
    <xf numFmtId="0" fontId="5" fillId="0" borderId="1" xfId="0" applyFont="1" applyBorder="1" applyAlignment="1">
      <alignment horizontal="center"/>
    </xf>
    <xf numFmtId="0" fontId="17" fillId="0" borderId="1" xfId="0" applyFont="1" applyFill="1" applyBorder="1" applyAlignment="1">
      <alignment horizontal="center"/>
    </xf>
    <xf numFmtId="0" fontId="4" fillId="0" borderId="22" xfId="0" applyFont="1" applyFill="1" applyBorder="1" applyAlignment="1">
      <alignment horizontal="center" vertical="center"/>
    </xf>
    <xf numFmtId="0" fontId="14" fillId="0" borderId="10" xfId="0" applyNumberFormat="1" applyFont="1" applyFill="1" applyBorder="1" applyAlignment="1">
      <alignment vertical="center" wrapText="1"/>
    </xf>
    <xf numFmtId="0" fontId="6" fillId="0" borderId="10" xfId="0" applyNumberFormat="1" applyFont="1" applyFill="1" applyBorder="1" applyAlignment="1">
      <alignment horizontal="left" vertical="center" wrapText="1"/>
    </xf>
    <xf numFmtId="0" fontId="17" fillId="0" borderId="10" xfId="0" applyFont="1" applyFill="1" applyBorder="1" applyAlignment="1" applyProtection="1">
      <alignment horizontal="left" vertical="center" indent="1"/>
      <protection locked="0"/>
    </xf>
    <xf numFmtId="0" fontId="17"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4" fillId="0" borderId="29" xfId="0" applyNumberFormat="1" applyFont="1" applyFill="1" applyBorder="1" applyAlignment="1">
      <alignment vertical="center" wrapText="1"/>
    </xf>
    <xf numFmtId="0" fontId="107" fillId="0" borderId="0" xfId="0" applyFont="1" applyFill="1" applyBorder="1" applyAlignment="1"/>
    <xf numFmtId="49" fontId="107" fillId="0" borderId="7" xfId="0" applyNumberFormat="1" applyFont="1" applyFill="1" applyBorder="1" applyAlignment="1">
      <alignment horizontal="right" vertical="center"/>
    </xf>
    <xf numFmtId="49" fontId="107" fillId="0" borderId="83" xfId="0" applyNumberFormat="1" applyFont="1" applyFill="1" applyBorder="1" applyAlignment="1">
      <alignment horizontal="right" vertical="center"/>
    </xf>
    <xf numFmtId="49" fontId="107" fillId="0" borderId="86" xfId="0" applyNumberFormat="1" applyFont="1" applyFill="1" applyBorder="1" applyAlignment="1">
      <alignment horizontal="right" vertical="center"/>
    </xf>
    <xf numFmtId="49" fontId="107" fillId="0" borderId="91" xfId="0" applyNumberFormat="1" applyFont="1" applyFill="1" applyBorder="1" applyAlignment="1">
      <alignment horizontal="right" vertical="center"/>
    </xf>
    <xf numFmtId="0" fontId="107" fillId="0" borderId="0" xfId="0" applyFont="1" applyFill="1" applyBorder="1" applyAlignment="1">
      <alignment horizontal="left"/>
    </xf>
    <xf numFmtId="0" fontId="107" fillId="0" borderId="91" xfId="0" applyNumberFormat="1" applyFont="1" applyFill="1" applyBorder="1" applyAlignment="1">
      <alignment horizontal="right" vertical="center"/>
    </xf>
    <xf numFmtId="49" fontId="107" fillId="0" borderId="0" xfId="0" applyNumberFormat="1" applyFont="1" applyFill="1" applyBorder="1" applyAlignment="1">
      <alignment horizontal="right" vertical="center"/>
    </xf>
    <xf numFmtId="0" fontId="107" fillId="0" borderId="0" xfId="0" applyFont="1" applyFill="1" applyBorder="1" applyAlignment="1">
      <alignment vertical="center" wrapText="1"/>
    </xf>
    <xf numFmtId="0" fontId="107" fillId="0" borderId="0" xfId="0" applyFont="1" applyFill="1" applyBorder="1" applyAlignment="1">
      <alignment horizontal="left" vertical="center" wrapText="1"/>
    </xf>
    <xf numFmtId="0" fontId="8" fillId="0" borderId="0" xfId="0" applyFont="1" applyBorder="1" applyAlignment="1">
      <alignment horizontal="left" wrapText="1"/>
    </xf>
    <xf numFmtId="0" fontId="8" fillId="0" borderId="1" xfId="11" applyFont="1" applyFill="1" applyBorder="1" applyAlignment="1" applyProtection="1"/>
    <xf numFmtId="0" fontId="14" fillId="0" borderId="1" xfId="11" applyFont="1" applyFill="1" applyBorder="1" applyAlignment="1" applyProtection="1">
      <alignment horizontal="left" vertical="center"/>
    </xf>
    <xf numFmtId="0" fontId="6" fillId="3" borderId="3" xfId="20960" applyFont="1" applyFill="1" applyBorder="1" applyAlignment="1" applyProtection="1">
      <alignment horizontal="right" indent="1"/>
    </xf>
    <xf numFmtId="0" fontId="6" fillId="3" borderId="2" xfId="20960" applyFont="1" applyFill="1" applyBorder="1" applyAlignment="1" applyProtection="1">
      <alignment horizontal="right" indent="1"/>
    </xf>
    <xf numFmtId="167" fontId="17" fillId="77" borderId="65" xfId="0" applyNumberFormat="1" applyFont="1" applyFill="1" applyBorder="1" applyAlignment="1">
      <alignment horizontal="center"/>
    </xf>
    <xf numFmtId="193" fontId="8" fillId="2" borderId="26" xfId="0" applyNumberFormat="1" applyFont="1" applyFill="1" applyBorder="1" applyAlignment="1" applyProtection="1">
      <alignment vertical="center"/>
      <protection locked="0"/>
    </xf>
    <xf numFmtId="193" fontId="8" fillId="0" borderId="3" xfId="7" applyNumberFormat="1" applyFont="1" applyFill="1" applyBorder="1" applyAlignment="1" applyProtection="1">
      <alignment horizontal="right"/>
    </xf>
    <xf numFmtId="193" fontId="8" fillId="36" borderId="3" xfId="7" applyNumberFormat="1" applyFont="1" applyFill="1" applyBorder="1" applyAlignment="1" applyProtection="1">
      <alignment horizontal="right"/>
    </xf>
    <xf numFmtId="193" fontId="8" fillId="36" borderId="26" xfId="7" applyNumberFormat="1" applyFont="1" applyFill="1" applyBorder="1" applyAlignment="1" applyProtection="1">
      <alignment horizontal="right"/>
    </xf>
    <xf numFmtId="193" fontId="19" fillId="0" borderId="3" xfId="0" applyNumberFormat="1" applyFont="1" applyFill="1" applyBorder="1" applyAlignment="1" applyProtection="1">
      <alignment horizontal="right"/>
      <protection locked="0"/>
    </xf>
    <xf numFmtId="193" fontId="8" fillId="36" borderId="23" xfId="7" applyNumberFormat="1" applyFont="1" applyFill="1" applyBorder="1" applyAlignment="1" applyProtection="1">
      <alignment horizontal="right"/>
    </xf>
    <xf numFmtId="193" fontId="19" fillId="36" borderId="3" xfId="0" applyNumberFormat="1" applyFont="1" applyFill="1" applyBorder="1" applyAlignment="1">
      <alignment horizontal="right"/>
    </xf>
    <xf numFmtId="193" fontId="8" fillId="0" borderId="23" xfId="7" applyNumberFormat="1" applyFont="1" applyFill="1" applyBorder="1" applyAlignment="1" applyProtection="1">
      <alignment horizontal="right"/>
    </xf>
    <xf numFmtId="193" fontId="20" fillId="0" borderId="3" xfId="0" applyNumberFormat="1" applyFont="1" applyFill="1" applyBorder="1" applyAlignment="1">
      <alignment horizontal="center"/>
    </xf>
    <xf numFmtId="193" fontId="20" fillId="0" borderId="23" xfId="0" applyNumberFormat="1" applyFont="1" applyFill="1" applyBorder="1" applyAlignment="1">
      <alignment horizontal="center"/>
    </xf>
    <xf numFmtId="193" fontId="19" fillId="36" borderId="3" xfId="0" applyNumberFormat="1" applyFont="1" applyFill="1" applyBorder="1" applyAlignment="1" applyProtection="1">
      <alignment horizontal="right"/>
    </xf>
    <xf numFmtId="193" fontId="19" fillId="0" borderId="23" xfId="0" applyNumberFormat="1" applyFont="1" applyFill="1" applyBorder="1" applyAlignment="1" applyProtection="1">
      <alignment horizontal="right"/>
      <protection locked="0"/>
    </xf>
    <xf numFmtId="193" fontId="19" fillId="0" borderId="3" xfId="0" applyNumberFormat="1" applyFont="1" applyFill="1" applyBorder="1" applyAlignment="1" applyProtection="1">
      <alignment horizontal="left" indent="1"/>
      <protection locked="0"/>
    </xf>
    <xf numFmtId="193" fontId="8" fillId="36" borderId="3" xfId="7" applyNumberFormat="1" applyFont="1" applyFill="1" applyBorder="1" applyAlignment="1" applyProtection="1"/>
    <xf numFmtId="193" fontId="19" fillId="0" borderId="3" xfId="0" applyNumberFormat="1" applyFont="1" applyFill="1" applyBorder="1" applyAlignment="1" applyProtection="1">
      <protection locked="0"/>
    </xf>
    <xf numFmtId="193" fontId="8" fillId="36" borderId="23" xfId="7" applyNumberFormat="1" applyFont="1" applyFill="1" applyBorder="1" applyAlignment="1" applyProtection="1"/>
    <xf numFmtId="193" fontId="19" fillId="0" borderId="3" xfId="0" applyNumberFormat="1" applyFont="1" applyFill="1" applyBorder="1" applyAlignment="1" applyProtection="1">
      <alignment horizontal="right" vertical="center"/>
      <protection locked="0"/>
    </xf>
    <xf numFmtId="193" fontId="19" fillId="36" borderId="26" xfId="0" applyNumberFormat="1" applyFont="1" applyFill="1" applyBorder="1" applyAlignment="1">
      <alignment horizontal="right"/>
    </xf>
    <xf numFmtId="193" fontId="8" fillId="36" borderId="27" xfId="7" applyNumberFormat="1" applyFont="1" applyFill="1" applyBorder="1" applyAlignment="1" applyProtection="1">
      <alignment horizontal="right"/>
    </xf>
    <xf numFmtId="3" fontId="22" fillId="36" borderId="26" xfId="0" applyNumberFormat="1" applyFont="1" applyFill="1" applyBorder="1" applyAlignment="1">
      <alignment vertical="center" wrapText="1"/>
    </xf>
    <xf numFmtId="193" fontId="0" fillId="0" borderId="23" xfId="0" applyNumberFormat="1" applyBorder="1" applyAlignment="1"/>
    <xf numFmtId="193" fontId="0" fillId="0" borderId="23" xfId="0" applyNumberFormat="1" applyBorder="1" applyAlignment="1">
      <alignment wrapText="1"/>
    </xf>
    <xf numFmtId="193" fontId="6" fillId="36" borderId="23" xfId="2" applyNumberFormat="1" applyFont="1" applyFill="1" applyBorder="1" applyAlignment="1" applyProtection="1">
      <alignment vertical="top"/>
    </xf>
    <xf numFmtId="193" fontId="6" fillId="36" borderId="23" xfId="2" applyNumberFormat="1" applyFont="1" applyFill="1" applyBorder="1" applyAlignment="1" applyProtection="1">
      <alignment vertical="top" wrapText="1"/>
    </xf>
    <xf numFmtId="193" fontId="6" fillId="3" borderId="23" xfId="2" applyNumberFormat="1" applyFont="1" applyFill="1" applyBorder="1" applyAlignment="1" applyProtection="1">
      <alignment vertical="top" wrapText="1"/>
      <protection locked="0"/>
    </xf>
    <xf numFmtId="193" fontId="6" fillId="36" borderId="23" xfId="2" applyNumberFormat="1" applyFont="1" applyFill="1" applyBorder="1" applyAlignment="1" applyProtection="1">
      <alignment vertical="top" wrapText="1"/>
      <protection locked="0"/>
    </xf>
    <xf numFmtId="193" fontId="6" fillId="36" borderId="27" xfId="2" applyNumberFormat="1" applyFont="1" applyFill="1" applyBorder="1" applyAlignment="1" applyProtection="1">
      <alignment vertical="top" wrapText="1"/>
    </xf>
    <xf numFmtId="193" fontId="24" fillId="0" borderId="14" xfId="0" applyNumberFormat="1" applyFont="1" applyBorder="1" applyAlignment="1">
      <alignment vertical="center"/>
    </xf>
    <xf numFmtId="193" fontId="18" fillId="0" borderId="14" xfId="0" applyNumberFormat="1" applyFont="1" applyBorder="1" applyAlignment="1">
      <alignment vertical="center"/>
    </xf>
    <xf numFmtId="193" fontId="24" fillId="0" borderId="15" xfId="0" applyNumberFormat="1" applyFont="1" applyBorder="1" applyAlignment="1">
      <alignment vertical="center"/>
    </xf>
    <xf numFmtId="193" fontId="23" fillId="36" borderId="17" xfId="0" applyNumberFormat="1" applyFont="1" applyFill="1" applyBorder="1" applyAlignment="1">
      <alignment vertical="center"/>
    </xf>
    <xf numFmtId="193" fontId="24" fillId="0" borderId="18" xfId="0" applyNumberFormat="1" applyFont="1" applyBorder="1" applyAlignment="1">
      <alignment vertical="center"/>
    </xf>
    <xf numFmtId="193" fontId="18" fillId="0" borderId="15" xfId="0" applyNumberFormat="1" applyFont="1" applyBorder="1" applyAlignment="1">
      <alignment vertical="center"/>
    </xf>
    <xf numFmtId="193" fontId="23" fillId="36" borderId="62" xfId="0" applyNumberFormat="1" applyFont="1" applyFill="1" applyBorder="1" applyAlignment="1">
      <alignment vertical="center"/>
    </xf>
    <xf numFmtId="193" fontId="24" fillId="36" borderId="14" xfId="0" applyNumberFormat="1" applyFont="1" applyFill="1" applyBorder="1" applyAlignment="1">
      <alignment vertical="center"/>
    </xf>
    <xf numFmtId="193" fontId="4" fillId="36" borderId="26" xfId="0" applyNumberFormat="1" applyFont="1" applyFill="1" applyBorder="1"/>
    <xf numFmtId="193" fontId="4" fillId="36" borderId="55"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6" xfId="0" applyNumberFormat="1" applyFont="1" applyFill="1" applyBorder="1"/>
    <xf numFmtId="193" fontId="8" fillId="36" borderId="3" xfId="5" applyNumberFormat="1" applyFont="1" applyFill="1" applyBorder="1" applyProtection="1">
      <protection locked="0"/>
    </xf>
    <xf numFmtId="193" fontId="8" fillId="3" borderId="3" xfId="5" applyNumberFormat="1" applyFont="1" applyFill="1" applyBorder="1" applyProtection="1">
      <protection locked="0"/>
    </xf>
    <xf numFmtId="193" fontId="9" fillId="36" borderId="26" xfId="16" applyNumberFormat="1" applyFont="1" applyFill="1" applyBorder="1" applyAlignment="1" applyProtection="1">
      <protection locked="0"/>
    </xf>
    <xf numFmtId="193" fontId="8" fillId="36" borderId="3" xfId="1" applyNumberFormat="1" applyFont="1" applyFill="1" applyBorder="1" applyProtection="1">
      <protection locked="0"/>
    </xf>
    <xf numFmtId="193" fontId="8" fillId="0" borderId="3" xfId="1" applyNumberFormat="1" applyFont="1" applyFill="1" applyBorder="1" applyProtection="1">
      <protection locked="0"/>
    </xf>
    <xf numFmtId="193" fontId="9" fillId="36" borderId="26" xfId="1" applyNumberFormat="1" applyFont="1" applyFill="1" applyBorder="1" applyAlignment="1" applyProtection="1">
      <protection locked="0"/>
    </xf>
    <xf numFmtId="193" fontId="8" fillId="3" borderId="26" xfId="5" applyNumberFormat="1" applyFont="1" applyFill="1" applyBorder="1" applyProtection="1">
      <protection locked="0"/>
    </xf>
    <xf numFmtId="193" fontId="24"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0" fontId="4" fillId="0" borderId="3" xfId="0" applyFont="1" applyFill="1" applyBorder="1" applyAlignment="1">
      <alignment horizontal="center" vertical="center" wrapText="1"/>
    </xf>
    <xf numFmtId="0" fontId="5" fillId="0" borderId="0" xfId="0" applyFont="1" applyFill="1" applyAlignment="1">
      <alignment horizontal="center"/>
    </xf>
    <xf numFmtId="9" fontId="108" fillId="0" borderId="3" xfId="0" applyNumberFormat="1" applyFont="1" applyFill="1" applyBorder="1" applyAlignment="1">
      <alignment horizontal="center" vertical="center"/>
    </xf>
    <xf numFmtId="0" fontId="5" fillId="0" borderId="0" xfId="0" applyFont="1" applyFill="1" applyBorder="1" applyAlignment="1">
      <alignment horizontal="center" wrapText="1"/>
    </xf>
    <xf numFmtId="0" fontId="5" fillId="0" borderId="0" xfId="0" applyFont="1" applyFill="1" applyAlignment="1">
      <alignment horizontal="center" wrapText="1"/>
    </xf>
    <xf numFmtId="0" fontId="6"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5" fillId="36" borderId="26" xfId="0" applyNumberFormat="1" applyFont="1" applyFill="1" applyBorder="1" applyAlignment="1">
      <alignment horizontal="center" vertical="center"/>
    </xf>
    <xf numFmtId="0" fontId="8" fillId="0" borderId="19" xfId="0" applyFont="1" applyFill="1" applyBorder="1" applyAlignment="1">
      <alignment horizontal="right" vertical="center" wrapText="1"/>
    </xf>
    <xf numFmtId="0" fontId="6" fillId="0" borderId="20" xfId="0" applyFont="1" applyFill="1" applyBorder="1" applyAlignment="1">
      <alignment vertical="center" wrapText="1"/>
    </xf>
    <xf numFmtId="169" fontId="27" fillId="37" borderId="0" xfId="20" applyBorder="1"/>
    <xf numFmtId="169" fontId="27" fillId="37" borderId="99" xfId="20" applyBorder="1"/>
    <xf numFmtId="0" fontId="4" fillId="0" borderId="7" xfId="0" applyFont="1" applyFill="1" applyBorder="1" applyAlignment="1">
      <alignment vertical="center"/>
    </xf>
    <xf numFmtId="0" fontId="4" fillId="0" borderId="106" xfId="0" applyFont="1" applyFill="1" applyBorder="1" applyAlignment="1">
      <alignment vertical="center"/>
    </xf>
    <xf numFmtId="0" fontId="5" fillId="0" borderId="106" xfId="0" applyFont="1" applyFill="1" applyBorder="1" applyAlignment="1">
      <alignment vertical="center"/>
    </xf>
    <xf numFmtId="0" fontId="4" fillId="0" borderId="20" xfId="0" applyFont="1" applyFill="1" applyBorder="1" applyAlignment="1">
      <alignment vertical="center"/>
    </xf>
    <xf numFmtId="0" fontId="4" fillId="0" borderId="101" xfId="0" applyFont="1" applyFill="1" applyBorder="1" applyAlignment="1">
      <alignment vertical="center"/>
    </xf>
    <xf numFmtId="0" fontId="4" fillId="0" borderId="103" xfId="0" applyFont="1" applyFill="1" applyBorder="1" applyAlignment="1">
      <alignment vertical="center"/>
    </xf>
    <xf numFmtId="0" fontId="4" fillId="0" borderId="19"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116" xfId="0" applyFont="1" applyFill="1" applyBorder="1" applyAlignment="1">
      <alignment horizontal="center" vertical="center"/>
    </xf>
    <xf numFmtId="169" fontId="27" fillId="37" borderId="34" xfId="20" applyBorder="1"/>
    <xf numFmtId="169" fontId="27" fillId="37" borderId="118" xfId="20" applyBorder="1"/>
    <xf numFmtId="169" fontId="27" fillId="37" borderId="108" xfId="20" applyBorder="1"/>
    <xf numFmtId="169" fontId="27" fillId="37" borderId="59" xfId="20" applyBorder="1"/>
    <xf numFmtId="0" fontId="4" fillId="3" borderId="70" xfId="0" applyFont="1" applyFill="1" applyBorder="1" applyAlignment="1">
      <alignment horizontal="center" vertical="center"/>
    </xf>
    <xf numFmtId="0" fontId="4" fillId="3" borderId="0" xfId="0" applyFont="1" applyFill="1" applyBorder="1" applyAlignment="1">
      <alignment vertical="center"/>
    </xf>
    <xf numFmtId="0" fontId="4" fillId="0" borderId="76" xfId="0" applyFont="1" applyFill="1" applyBorder="1" applyAlignment="1">
      <alignment horizontal="center" vertical="center"/>
    </xf>
    <xf numFmtId="0" fontId="4" fillId="3" borderId="104" xfId="0" applyFont="1" applyFill="1" applyBorder="1" applyAlignment="1">
      <alignment vertical="center"/>
    </xf>
    <xf numFmtId="0" fontId="13" fillId="3" borderId="119" xfId="0" applyFont="1" applyFill="1" applyBorder="1" applyAlignment="1">
      <alignment horizontal="left"/>
    </xf>
    <xf numFmtId="0" fontId="13" fillId="3" borderId="120" xfId="0" applyFont="1" applyFill="1" applyBorder="1" applyAlignment="1">
      <alignment horizontal="left"/>
    </xf>
    <xf numFmtId="0" fontId="4" fillId="0" borderId="0" xfId="0" applyFont="1"/>
    <xf numFmtId="0" fontId="4" fillId="0" borderId="0" xfId="0" applyFont="1" applyFill="1"/>
    <xf numFmtId="0" fontId="4" fillId="0" borderId="106" xfId="0" applyFont="1" applyFill="1" applyBorder="1" applyAlignment="1">
      <alignment horizontal="center" vertical="center" wrapText="1"/>
    </xf>
    <xf numFmtId="0" fontId="107" fillId="0" borderId="93" xfId="0" applyFont="1" applyFill="1" applyBorder="1" applyAlignment="1">
      <alignment horizontal="right" vertical="center"/>
    </xf>
    <xf numFmtId="0" fontId="4" fillId="0" borderId="121" xfId="0" applyFont="1" applyFill="1" applyBorder="1" applyAlignment="1">
      <alignment horizontal="center" vertical="center" wrapText="1"/>
    </xf>
    <xf numFmtId="0" fontId="5" fillId="3" borderId="122" xfId="0" applyFont="1" applyFill="1" applyBorder="1" applyAlignment="1">
      <alignment vertical="center"/>
    </xf>
    <xf numFmtId="0" fontId="4" fillId="3" borderId="24" xfId="0" applyFont="1" applyFill="1" applyBorder="1" applyAlignment="1">
      <alignment vertical="center"/>
    </xf>
    <xf numFmtId="0" fontId="4" fillId="0" borderId="123" xfId="0" applyFont="1" applyFill="1" applyBorder="1" applyAlignment="1">
      <alignment horizontal="center" vertical="center"/>
    </xf>
    <xf numFmtId="0" fontId="5" fillId="0" borderId="26" xfId="0" applyFont="1" applyFill="1" applyBorder="1" applyAlignment="1">
      <alignment vertical="center"/>
    </xf>
    <xf numFmtId="169" fontId="27" fillId="37" borderId="28" xfId="20" applyBorder="1"/>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6" fillId="0" borderId="20" xfId="11" applyFont="1" applyFill="1" applyBorder="1" applyAlignment="1" applyProtection="1">
      <alignment vertical="center"/>
    </xf>
    <xf numFmtId="0" fontId="14" fillId="0" borderId="21" xfId="11" applyFont="1" applyFill="1" applyBorder="1" applyAlignment="1" applyProtection="1">
      <alignment horizontal="center" vertical="center"/>
    </xf>
    <xf numFmtId="0" fontId="0" fillId="0" borderId="123" xfId="0" applyBorder="1" applyAlignment="1">
      <alignment horizontal="center"/>
    </xf>
    <xf numFmtId="0" fontId="4" fillId="0" borderId="105" xfId="0" applyFont="1" applyBorder="1" applyAlignment="1">
      <alignment vertical="center" wrapText="1"/>
    </xf>
    <xf numFmtId="167" fontId="4" fillId="0" borderId="106" xfId="0" applyNumberFormat="1" applyFont="1" applyBorder="1" applyAlignment="1">
      <alignment horizontal="center" vertical="center"/>
    </xf>
    <xf numFmtId="167" fontId="4" fillId="0" borderId="121" xfId="0" applyNumberFormat="1" applyFont="1" applyBorder="1" applyAlignment="1">
      <alignment horizontal="center" vertical="center"/>
    </xf>
    <xf numFmtId="167" fontId="13" fillId="0" borderId="106" xfId="0" applyNumberFormat="1" applyFont="1" applyBorder="1" applyAlignment="1">
      <alignment horizontal="center" vertical="center"/>
    </xf>
    <xf numFmtId="0" fontId="13" fillId="0" borderId="105" xfId="0" applyFont="1" applyBorder="1" applyAlignment="1">
      <alignment vertical="center" wrapText="1"/>
    </xf>
    <xf numFmtId="0" fontId="0" fillId="0" borderId="25" xfId="0" applyBorder="1"/>
    <xf numFmtId="0" fontId="5" fillId="36" borderId="124" xfId="0" applyFont="1" applyFill="1" applyBorder="1" applyAlignment="1">
      <alignment vertical="center" wrapText="1"/>
    </xf>
    <xf numFmtId="167" fontId="5" fillId="36" borderId="27" xfId="0" applyNumberFormat="1" applyFont="1" applyFill="1" applyBorder="1" applyAlignment="1">
      <alignment horizontal="center" vertical="center"/>
    </xf>
    <xf numFmtId="0" fontId="6" fillId="0" borderId="0" xfId="0" applyFont="1" applyFill="1" applyAlignment="1">
      <alignment wrapText="1"/>
    </xf>
    <xf numFmtId="0" fontId="5" fillId="36" borderId="20" xfId="0" applyFont="1" applyFill="1" applyBorder="1" applyAlignment="1">
      <alignment horizontal="center" vertical="center" wrapText="1"/>
    </xf>
    <xf numFmtId="0" fontId="5" fillId="36" borderId="21" xfId="0" applyFont="1" applyFill="1" applyBorder="1" applyAlignment="1">
      <alignment horizontal="center" vertical="center" wrapText="1"/>
    </xf>
    <xf numFmtId="0" fontId="5" fillId="36" borderId="123" xfId="0" applyFont="1" applyFill="1" applyBorder="1" applyAlignment="1">
      <alignment horizontal="left" vertical="center" wrapText="1"/>
    </xf>
    <xf numFmtId="0" fontId="5" fillId="36" borderId="106" xfId="0" applyFont="1" applyFill="1" applyBorder="1" applyAlignment="1">
      <alignment horizontal="left" vertical="center" wrapText="1"/>
    </xf>
    <xf numFmtId="0" fontId="5" fillId="36" borderId="121" xfId="0" applyFont="1" applyFill="1" applyBorder="1" applyAlignment="1">
      <alignment horizontal="left" vertical="center" wrapText="1"/>
    </xf>
    <xf numFmtId="0" fontId="4" fillId="0" borderId="123" xfId="0" applyFont="1" applyFill="1" applyBorder="1" applyAlignment="1">
      <alignment horizontal="right" vertical="center" wrapText="1"/>
    </xf>
    <xf numFmtId="0" fontId="4" fillId="0" borderId="106" xfId="0" applyFont="1" applyFill="1" applyBorder="1" applyAlignment="1">
      <alignment horizontal="left" vertical="center" wrapText="1"/>
    </xf>
    <xf numFmtId="0" fontId="110" fillId="0" borderId="123" xfId="0" applyFont="1" applyFill="1" applyBorder="1" applyAlignment="1">
      <alignment horizontal="right" vertical="center" wrapText="1"/>
    </xf>
    <xf numFmtId="0" fontId="110" fillId="0" borderId="106" xfId="0" applyFont="1" applyFill="1" applyBorder="1" applyAlignment="1">
      <alignment horizontal="left" vertical="center" wrapText="1"/>
    </xf>
    <xf numFmtId="0" fontId="5" fillId="0" borderId="123" xfId="0" applyFont="1" applyFill="1" applyBorder="1" applyAlignment="1">
      <alignment horizontal="left" vertical="center" wrapText="1"/>
    </xf>
    <xf numFmtId="0" fontId="5"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0" fillId="0" borderId="0" xfId="0" applyFont="1" applyFill="1" applyAlignment="1">
      <alignment horizontal="left" vertical="center"/>
    </xf>
    <xf numFmtId="49" fontId="111" fillId="0" borderId="25" xfId="5" applyNumberFormat="1" applyFont="1" applyFill="1" applyBorder="1" applyAlignment="1" applyProtection="1">
      <alignment horizontal="left" vertical="center"/>
      <protection locked="0"/>
    </xf>
    <xf numFmtId="0" fontId="112" fillId="0" borderId="26" xfId="9" applyFont="1" applyFill="1" applyBorder="1" applyAlignment="1" applyProtection="1">
      <alignment horizontal="left" vertical="center" wrapText="1"/>
      <protection locked="0"/>
    </xf>
    <xf numFmtId="0" fontId="21" fillId="0" borderId="123" xfId="0" applyFont="1" applyBorder="1" applyAlignment="1">
      <alignment horizontal="center" vertical="center" wrapText="1"/>
    </xf>
    <xf numFmtId="3" fontId="22" fillId="36" borderId="106" xfId="0" applyNumberFormat="1" applyFont="1" applyFill="1" applyBorder="1" applyAlignment="1">
      <alignment vertical="center" wrapText="1"/>
    </xf>
    <xf numFmtId="14" fontId="6" fillId="3" borderId="106" xfId="8" quotePrefix="1" applyNumberFormat="1" applyFont="1" applyFill="1" applyBorder="1" applyAlignment="1" applyProtection="1">
      <alignment horizontal="left" vertical="center" wrapText="1" indent="2"/>
      <protection locked="0"/>
    </xf>
    <xf numFmtId="3" fontId="22" fillId="0" borderId="106" xfId="0" applyNumberFormat="1" applyFont="1" applyBorder="1" applyAlignment="1">
      <alignment vertical="center" wrapText="1"/>
    </xf>
    <xf numFmtId="14" fontId="6" fillId="3" borderId="106" xfId="8" quotePrefix="1" applyNumberFormat="1" applyFont="1" applyFill="1" applyBorder="1" applyAlignment="1" applyProtection="1">
      <alignment horizontal="left" vertical="center" wrapText="1" indent="3"/>
      <protection locked="0"/>
    </xf>
    <xf numFmtId="3" fontId="22" fillId="0" borderId="106" xfId="0" applyNumberFormat="1" applyFont="1" applyFill="1" applyBorder="1" applyAlignment="1">
      <alignment vertical="center" wrapText="1"/>
    </xf>
    <xf numFmtId="0" fontId="10" fillId="0" borderId="106" xfId="17" applyFill="1" applyBorder="1" applyAlignment="1" applyProtection="1"/>
    <xf numFmtId="49" fontId="110" fillId="0" borderId="123" xfId="0" applyNumberFormat="1" applyFont="1" applyFill="1" applyBorder="1" applyAlignment="1">
      <alignment horizontal="right" vertical="center" wrapText="1"/>
    </xf>
    <xf numFmtId="0" fontId="6" fillId="3" borderId="106" xfId="20960" applyFont="1" applyFill="1" applyBorder="1" applyAlignment="1" applyProtection="1"/>
    <xf numFmtId="0" fontId="104" fillId="0" borderId="106" xfId="20960" applyFont="1" applyFill="1" applyBorder="1" applyAlignment="1" applyProtection="1">
      <alignment horizontal="center" vertical="center"/>
    </xf>
    <xf numFmtId="0" fontId="4" fillId="0" borderId="106" xfId="0" applyFont="1" applyBorder="1"/>
    <xf numFmtId="0" fontId="10" fillId="0" borderId="106" xfId="17" applyFill="1" applyBorder="1" applyAlignment="1" applyProtection="1">
      <alignment horizontal="left" vertical="center" wrapText="1"/>
    </xf>
    <xf numFmtId="49" fontId="110" fillId="0" borderId="106" xfId="0" applyNumberFormat="1" applyFont="1" applyFill="1" applyBorder="1" applyAlignment="1">
      <alignment horizontal="right" vertical="center" wrapText="1"/>
    </xf>
    <xf numFmtId="0" fontId="10" fillId="0" borderId="106" xfId="17" applyFill="1" applyBorder="1" applyAlignment="1" applyProtection="1">
      <alignment horizontal="left" vertical="center"/>
    </xf>
    <xf numFmtId="0" fontId="10" fillId="0" borderId="106" xfId="17" applyBorder="1" applyAlignment="1" applyProtection="1"/>
    <xf numFmtId="0" fontId="4" fillId="0" borderId="106" xfId="0" applyFont="1" applyFill="1" applyBorder="1"/>
    <xf numFmtId="0" fontId="21" fillId="0" borderId="123" xfId="0" applyFont="1" applyFill="1" applyBorder="1" applyAlignment="1">
      <alignment horizontal="center" vertical="center" wrapText="1"/>
    </xf>
    <xf numFmtId="0" fontId="113" fillId="79" borderId="107" xfId="21412" applyFont="1" applyFill="1" applyBorder="1" applyAlignment="1" applyProtection="1">
      <alignment vertical="center" wrapText="1"/>
      <protection locked="0"/>
    </xf>
    <xf numFmtId="0" fontId="114" fillId="70" borderId="101" xfId="21412" applyFont="1" applyFill="1" applyBorder="1" applyAlignment="1" applyProtection="1">
      <alignment horizontal="center" vertical="center"/>
      <protection locked="0"/>
    </xf>
    <xf numFmtId="0" fontId="113" fillId="80" borderId="106" xfId="21412" applyFont="1" applyFill="1" applyBorder="1" applyAlignment="1" applyProtection="1">
      <alignment horizontal="center" vertical="center"/>
      <protection locked="0"/>
    </xf>
    <xf numFmtId="0" fontId="113" fillId="79" borderId="107" xfId="21412" applyFont="1" applyFill="1" applyBorder="1" applyAlignment="1" applyProtection="1">
      <alignment vertical="center"/>
      <protection locked="0"/>
    </xf>
    <xf numFmtId="0" fontId="115" fillId="70" borderId="101" xfId="21412" applyFont="1" applyFill="1" applyBorder="1" applyAlignment="1" applyProtection="1">
      <alignment horizontal="center" vertical="center"/>
      <protection locked="0"/>
    </xf>
    <xf numFmtId="0" fontId="115" fillId="3" borderId="101" xfId="21412" applyFont="1" applyFill="1" applyBorder="1" applyAlignment="1" applyProtection="1">
      <alignment horizontal="center" vertical="center"/>
      <protection locked="0"/>
    </xf>
    <xf numFmtId="0" fontId="115" fillId="0" borderId="101" xfId="21412" applyFont="1" applyFill="1" applyBorder="1" applyAlignment="1" applyProtection="1">
      <alignment horizontal="center" vertical="center"/>
      <protection locked="0"/>
    </xf>
    <xf numFmtId="0" fontId="116" fillId="80" borderId="106" xfId="21412" applyFont="1" applyFill="1" applyBorder="1" applyAlignment="1" applyProtection="1">
      <alignment horizontal="center" vertical="center"/>
      <protection locked="0"/>
    </xf>
    <xf numFmtId="0" fontId="113" fillId="79" borderId="107" xfId="21412" applyFont="1" applyFill="1" applyBorder="1" applyAlignment="1" applyProtection="1">
      <alignment horizontal="center" vertical="center"/>
      <protection locked="0"/>
    </xf>
    <xf numFmtId="0" fontId="63" fillId="79" borderId="107" xfId="21412" applyFont="1" applyFill="1" applyBorder="1" applyAlignment="1" applyProtection="1">
      <alignment vertical="center"/>
      <protection locked="0"/>
    </xf>
    <xf numFmtId="0" fontId="115" fillId="70" borderId="106" xfId="21412" applyFont="1" applyFill="1" applyBorder="1" applyAlignment="1" applyProtection="1">
      <alignment horizontal="center" vertical="center"/>
      <protection locked="0"/>
    </xf>
    <xf numFmtId="0" fontId="37" fillId="70" borderId="106" xfId="21412" applyFont="1" applyFill="1" applyBorder="1" applyAlignment="1" applyProtection="1">
      <alignment horizontal="center" vertical="center"/>
      <protection locked="0"/>
    </xf>
    <xf numFmtId="0" fontId="63" fillId="79" borderId="105" xfId="21412" applyFont="1" applyFill="1" applyBorder="1" applyAlignment="1" applyProtection="1">
      <alignment vertical="center"/>
      <protection locked="0"/>
    </xf>
    <xf numFmtId="0" fontId="114" fillId="0" borderId="105" xfId="21412" applyFont="1" applyFill="1" applyBorder="1" applyAlignment="1" applyProtection="1">
      <alignment horizontal="left" vertical="center" wrapText="1"/>
      <protection locked="0"/>
    </xf>
    <xf numFmtId="164" fontId="114" fillId="0" borderId="106" xfId="948" applyNumberFormat="1" applyFont="1" applyFill="1" applyBorder="1" applyAlignment="1" applyProtection="1">
      <alignment horizontal="right" vertical="center"/>
      <protection locked="0"/>
    </xf>
    <xf numFmtId="0" fontId="113" fillId="80" borderId="105" xfId="21412" applyFont="1" applyFill="1" applyBorder="1" applyAlignment="1" applyProtection="1">
      <alignment vertical="top" wrapText="1"/>
      <protection locked="0"/>
    </xf>
    <xf numFmtId="164" fontId="114" fillId="80" borderId="106" xfId="948" applyNumberFormat="1" applyFont="1" applyFill="1" applyBorder="1" applyAlignment="1" applyProtection="1">
      <alignment horizontal="right" vertical="center"/>
    </xf>
    <xf numFmtId="164" fontId="63" fillId="79" borderId="105" xfId="948" applyNumberFormat="1" applyFont="1" applyFill="1" applyBorder="1" applyAlignment="1" applyProtection="1">
      <alignment horizontal="right" vertical="center"/>
      <protection locked="0"/>
    </xf>
    <xf numFmtId="0" fontId="114" fillId="70" borderId="105" xfId="21412" applyFont="1" applyFill="1" applyBorder="1" applyAlignment="1" applyProtection="1">
      <alignment vertical="center" wrapText="1"/>
      <protection locked="0"/>
    </xf>
    <xf numFmtId="0" fontId="114" fillId="70" borderId="105" xfId="21412" applyFont="1" applyFill="1" applyBorder="1" applyAlignment="1" applyProtection="1">
      <alignment horizontal="left" vertical="center" wrapText="1"/>
      <protection locked="0"/>
    </xf>
    <xf numFmtId="0" fontId="114" fillId="0" borderId="105" xfId="21412" applyFont="1" applyFill="1" applyBorder="1" applyAlignment="1" applyProtection="1">
      <alignment vertical="center" wrapText="1"/>
      <protection locked="0"/>
    </xf>
    <xf numFmtId="0" fontId="114" fillId="3" borderId="105" xfId="21412" applyFont="1" applyFill="1" applyBorder="1" applyAlignment="1" applyProtection="1">
      <alignment horizontal="left" vertical="center" wrapText="1"/>
      <protection locked="0"/>
    </xf>
    <xf numFmtId="0" fontId="113" fillId="80" borderId="105" xfId="21412" applyFont="1" applyFill="1" applyBorder="1" applyAlignment="1" applyProtection="1">
      <alignment vertical="center" wrapText="1"/>
      <protection locked="0"/>
    </xf>
    <xf numFmtId="164" fontId="113" fillId="79" borderId="105" xfId="948" applyNumberFormat="1" applyFont="1" applyFill="1" applyBorder="1" applyAlignment="1" applyProtection="1">
      <alignment horizontal="right" vertical="center"/>
      <protection locked="0"/>
    </xf>
    <xf numFmtId="164" fontId="114" fillId="3" borderId="106" xfId="948" applyNumberFormat="1" applyFont="1" applyFill="1" applyBorder="1" applyAlignment="1" applyProtection="1">
      <alignment horizontal="right" vertical="center"/>
      <protection locked="0"/>
    </xf>
    <xf numFmtId="10" fontId="6" fillId="0" borderId="106" xfId="20961" applyNumberFormat="1" applyFont="1" applyFill="1" applyBorder="1" applyAlignment="1">
      <alignment horizontal="left" vertical="center" wrapText="1"/>
    </xf>
    <xf numFmtId="10" fontId="4" fillId="0" borderId="106" xfId="20961" applyNumberFormat="1" applyFont="1" applyFill="1" applyBorder="1" applyAlignment="1">
      <alignment horizontal="left" vertical="center" wrapText="1"/>
    </xf>
    <xf numFmtId="10" fontId="5" fillId="36" borderId="106" xfId="0" applyNumberFormat="1" applyFont="1" applyFill="1" applyBorder="1" applyAlignment="1">
      <alignment horizontal="left" vertical="center" wrapText="1"/>
    </xf>
    <xf numFmtId="10" fontId="110" fillId="0" borderId="106" xfId="20961" applyNumberFormat="1" applyFont="1" applyFill="1" applyBorder="1" applyAlignment="1">
      <alignment horizontal="left" vertical="center" wrapText="1"/>
    </xf>
    <xf numFmtId="10" fontId="5" fillId="36" borderId="106" xfId="20961" applyNumberFormat="1" applyFont="1" applyFill="1" applyBorder="1" applyAlignment="1">
      <alignment horizontal="left" vertical="center" wrapText="1"/>
    </xf>
    <xf numFmtId="10" fontId="5" fillId="36" borderId="106" xfId="0" applyNumberFormat="1" applyFont="1" applyFill="1" applyBorder="1" applyAlignment="1">
      <alignment horizontal="center" vertical="center" wrapText="1"/>
    </xf>
    <xf numFmtId="10" fontId="112" fillId="0" borderId="26" xfId="20961" applyNumberFormat="1" applyFont="1" applyFill="1" applyBorder="1" applyAlignment="1" applyProtection="1">
      <alignment horizontal="left" vertical="center"/>
    </xf>
    <xf numFmtId="0" fontId="108" fillId="0" borderId="0" xfId="0" applyFont="1" applyAlignment="1">
      <alignment wrapText="1"/>
    </xf>
    <xf numFmtId="0" fontId="9" fillId="0" borderId="30" xfId="0" applyFont="1" applyBorder="1" applyAlignment="1">
      <alignment horizontal="center" wrapText="1"/>
    </xf>
    <xf numFmtId="0" fontId="9" fillId="0" borderId="8" xfId="0" applyFont="1" applyBorder="1" applyAlignment="1">
      <alignment horizontal="center" vertical="center" wrapText="1"/>
    </xf>
    <xf numFmtId="0" fontId="8" fillId="0" borderId="123" xfId="0" applyFont="1" applyBorder="1" applyAlignment="1">
      <alignment horizontal="right" vertical="center" wrapText="1"/>
    </xf>
    <xf numFmtId="0" fontId="8" fillId="0" borderId="123" xfId="0" applyFont="1" applyFill="1" applyBorder="1" applyAlignment="1">
      <alignment horizontal="right" vertical="center" wrapText="1"/>
    </xf>
    <xf numFmtId="0" fontId="6" fillId="0" borderId="106" xfId="0" applyFont="1" applyFill="1" applyBorder="1" applyAlignment="1">
      <alignment vertical="center" wrapText="1"/>
    </xf>
    <xf numFmtId="0" fontId="4" fillId="0" borderId="106" xfId="0" applyFont="1" applyBorder="1" applyAlignment="1">
      <alignment vertical="center" wrapText="1"/>
    </xf>
    <xf numFmtId="0" fontId="4" fillId="0" borderId="106" xfId="0" applyFont="1" applyFill="1" applyBorder="1" applyAlignment="1">
      <alignment horizontal="left" vertical="center" wrapText="1" indent="2"/>
    </xf>
    <xf numFmtId="0" fontId="4" fillId="0" borderId="106" xfId="0" applyFont="1" applyFill="1" applyBorder="1" applyAlignment="1">
      <alignment vertical="center" wrapText="1"/>
    </xf>
    <xf numFmtId="3" fontId="22" fillId="0" borderId="107" xfId="0" applyNumberFormat="1" applyFont="1" applyBorder="1" applyAlignment="1">
      <alignment vertical="center" wrapText="1"/>
    </xf>
    <xf numFmtId="3" fontId="22" fillId="0" borderId="24" xfId="0" applyNumberFormat="1" applyFont="1" applyBorder="1" applyAlignment="1">
      <alignment vertical="center" wrapText="1"/>
    </xf>
    <xf numFmtId="3" fontId="22" fillId="0" borderId="24" xfId="0" applyNumberFormat="1" applyFont="1" applyFill="1" applyBorder="1" applyAlignment="1">
      <alignment vertical="center" wrapText="1"/>
    </xf>
    <xf numFmtId="0" fontId="5" fillId="0" borderId="26" xfId="0" applyFont="1" applyBorder="1" applyAlignment="1">
      <alignment vertical="center" wrapText="1"/>
    </xf>
    <xf numFmtId="0" fontId="4" fillId="0" borderId="121" xfId="0" applyFont="1" applyBorder="1" applyAlignment="1"/>
    <xf numFmtId="0" fontId="4" fillId="0" borderId="27" xfId="0" applyFont="1" applyBorder="1" applyAlignment="1"/>
    <xf numFmtId="0" fontId="8" fillId="0" borderId="121" xfId="0" applyFont="1" applyBorder="1" applyAlignment="1"/>
    <xf numFmtId="0" fontId="8" fillId="0" borderId="121" xfId="0" applyFont="1" applyBorder="1" applyAlignment="1">
      <alignment wrapText="1"/>
    </xf>
    <xf numFmtId="0" fontId="9" fillId="0" borderId="21" xfId="0" applyFont="1" applyBorder="1" applyAlignment="1">
      <alignment horizontal="center"/>
    </xf>
    <xf numFmtId="0" fontId="9" fillId="0" borderId="121" xfId="0" applyFont="1" applyBorder="1" applyAlignment="1">
      <alignment horizontal="center" vertical="center" wrapText="1"/>
    </xf>
    <xf numFmtId="0" fontId="2" fillId="0" borderId="20" xfId="0" applyNumberFormat="1" applyFont="1" applyFill="1" applyBorder="1" applyAlignment="1">
      <alignment horizontal="left" vertical="center" wrapText="1" indent="1"/>
    </xf>
    <xf numFmtId="0" fontId="2" fillId="0" borderId="21" xfId="0" applyNumberFormat="1" applyFont="1" applyFill="1" applyBorder="1" applyAlignment="1">
      <alignment horizontal="left" vertical="center" wrapText="1" indent="1"/>
    </xf>
    <xf numFmtId="0" fontId="8" fillId="0" borderId="123" xfId="0" applyFont="1" applyFill="1" applyBorder="1" applyAlignment="1">
      <alignment horizontal="center" vertical="center" wrapText="1"/>
    </xf>
    <xf numFmtId="0" fontId="14" fillId="0" borderId="106" xfId="0" applyFont="1" applyFill="1" applyBorder="1" applyAlignment="1">
      <alignment horizontal="center" vertical="center" wrapText="1"/>
    </xf>
    <xf numFmtId="0" fontId="15" fillId="0" borderId="106" xfId="0" applyFont="1" applyFill="1" applyBorder="1" applyAlignment="1">
      <alignment horizontal="left" vertical="center" wrapText="1"/>
    </xf>
    <xf numFmtId="193" fontId="6" fillId="0" borderId="106" xfId="0" applyNumberFormat="1" applyFont="1" applyFill="1" applyBorder="1" applyAlignment="1" applyProtection="1">
      <alignment vertical="center" wrapText="1"/>
      <protection locked="0"/>
    </xf>
    <xf numFmtId="193" fontId="4" fillId="0" borderId="106" xfId="0" applyNumberFormat="1" applyFont="1" applyFill="1" applyBorder="1" applyAlignment="1" applyProtection="1">
      <alignment vertical="center" wrapText="1"/>
      <protection locked="0"/>
    </xf>
    <xf numFmtId="193" fontId="4" fillId="0" borderId="121" xfId="0" applyNumberFormat="1" applyFont="1" applyFill="1" applyBorder="1" applyAlignment="1" applyProtection="1">
      <alignment vertical="center" wrapText="1"/>
      <protection locked="0"/>
    </xf>
    <xf numFmtId="193" fontId="6" fillId="0" borderId="106" xfId="0" applyNumberFormat="1" applyFont="1" applyFill="1" applyBorder="1" applyAlignment="1" applyProtection="1">
      <alignment horizontal="right" vertical="center" wrapText="1"/>
      <protection locked="0"/>
    </xf>
    <xf numFmtId="0" fontId="6" fillId="0" borderId="106" xfId="0" applyFont="1" applyBorder="1" applyAlignment="1">
      <alignment vertical="center" wrapText="1"/>
    </xf>
    <xf numFmtId="0" fontId="8" fillId="2" borderId="123" xfId="0" applyFont="1" applyFill="1" applyBorder="1" applyAlignment="1">
      <alignment horizontal="right" vertical="center"/>
    </xf>
    <xf numFmtId="0" fontId="8" fillId="2" borderId="106" xfId="0" applyFont="1" applyFill="1" applyBorder="1" applyAlignment="1">
      <alignment vertical="center"/>
    </xf>
    <xf numFmtId="193" fontId="8" fillId="2" borderId="106" xfId="0" applyNumberFormat="1" applyFont="1" applyFill="1" applyBorder="1" applyAlignment="1" applyProtection="1">
      <alignment vertical="center"/>
      <protection locked="0"/>
    </xf>
    <xf numFmtId="193" fontId="16" fillId="2" borderId="106" xfId="0" applyNumberFormat="1" applyFont="1" applyFill="1" applyBorder="1" applyAlignment="1" applyProtection="1">
      <alignment vertical="center"/>
      <protection locked="0"/>
    </xf>
    <xf numFmtId="193" fontId="16" fillId="2" borderId="121" xfId="0" applyNumberFormat="1" applyFont="1" applyFill="1" applyBorder="1" applyAlignment="1" applyProtection="1">
      <alignment vertical="center"/>
      <protection locked="0"/>
    </xf>
    <xf numFmtId="193" fontId="8" fillId="2" borderId="121" xfId="0" applyNumberFormat="1" applyFont="1" applyFill="1" applyBorder="1" applyAlignment="1" applyProtection="1">
      <alignment vertical="center"/>
      <protection locked="0"/>
    </xf>
    <xf numFmtId="0" fontId="14" fillId="0" borderId="123" xfId="0" applyFont="1" applyFill="1" applyBorder="1" applyAlignment="1">
      <alignment horizontal="center" vertical="center" wrapText="1"/>
    </xf>
    <xf numFmtId="14" fontId="4" fillId="0" borderId="0" xfId="0" applyNumberFormat="1" applyFont="1"/>
    <xf numFmtId="10" fontId="4" fillId="0" borderId="106" xfId="20961" applyNumberFormat="1" applyFont="1" applyFill="1" applyBorder="1" applyAlignment="1" applyProtection="1">
      <alignment horizontal="right" vertical="center" wrapText="1"/>
      <protection locked="0"/>
    </xf>
    <xf numFmtId="10" fontId="4" fillId="0" borderId="106" xfId="20961" applyNumberFormat="1" applyFont="1" applyBorder="1" applyAlignment="1" applyProtection="1">
      <alignment vertical="center" wrapText="1"/>
      <protection locked="0"/>
    </xf>
    <xf numFmtId="10" fontId="4" fillId="0" borderId="121" xfId="20961" applyNumberFormat="1" applyFont="1" applyBorder="1" applyAlignment="1" applyProtection="1">
      <alignment vertical="center" wrapText="1"/>
      <protection locked="0"/>
    </xf>
    <xf numFmtId="0" fontId="5" fillId="0" borderId="0" xfId="0" applyFont="1" applyAlignment="1">
      <alignment horizontal="center" wrapText="1"/>
    </xf>
    <xf numFmtId="0" fontId="4" fillId="3" borderId="58" xfId="0" applyFont="1" applyFill="1" applyBorder="1"/>
    <xf numFmtId="0" fontId="4" fillId="3" borderId="126" xfId="0" applyFont="1" applyFill="1" applyBorder="1" applyAlignment="1">
      <alignment wrapText="1"/>
    </xf>
    <xf numFmtId="0" fontId="4" fillId="3" borderId="127" xfId="0" applyFont="1" applyFill="1" applyBorder="1"/>
    <xf numFmtId="0" fontId="5" fillId="3" borderId="11" xfId="0" applyFont="1" applyFill="1" applyBorder="1" applyAlignment="1">
      <alignment horizontal="center" wrapText="1"/>
    </xf>
    <xf numFmtId="0" fontId="4" fillId="0" borderId="106" xfId="0" applyFont="1" applyFill="1" applyBorder="1" applyAlignment="1">
      <alignment horizontal="center"/>
    </xf>
    <xf numFmtId="0" fontId="4" fillId="0" borderId="106" xfId="0" applyFont="1" applyBorder="1" applyAlignment="1">
      <alignment horizontal="center"/>
    </xf>
    <xf numFmtId="0" fontId="4" fillId="3" borderId="70" xfId="0" applyFont="1" applyFill="1" applyBorder="1"/>
    <xf numFmtId="0" fontId="5"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9" xfId="0" applyFont="1" applyFill="1" applyBorder="1" applyAlignment="1">
      <alignment horizontal="center" vertical="center" wrapText="1"/>
    </xf>
    <xf numFmtId="0" fontId="4" fillId="0" borderId="123" xfId="0" applyFont="1" applyBorder="1"/>
    <xf numFmtId="0" fontId="4" fillId="0" borderId="106" xfId="0" applyFont="1" applyBorder="1" applyAlignment="1">
      <alignment wrapText="1"/>
    </xf>
    <xf numFmtId="164" fontId="4" fillId="0" borderId="106" xfId="7" applyNumberFormat="1" applyFont="1" applyBorder="1"/>
    <xf numFmtId="164" fontId="4" fillId="0" borderId="121" xfId="7" applyNumberFormat="1" applyFont="1" applyBorder="1"/>
    <xf numFmtId="0" fontId="13" fillId="0" borderId="106" xfId="0" applyFont="1" applyBorder="1" applyAlignment="1">
      <alignment horizontal="left" wrapText="1" indent="2"/>
    </xf>
    <xf numFmtId="169" fontId="27" fillId="37" borderId="106" xfId="20" applyBorder="1"/>
    <xf numFmtId="164" fontId="4" fillId="0" borderId="106" xfId="7" applyNumberFormat="1" applyFont="1" applyBorder="1" applyAlignment="1">
      <alignment vertical="center"/>
    </xf>
    <xf numFmtId="0" fontId="5" fillId="0" borderId="123" xfId="0" applyFont="1" applyBorder="1"/>
    <xf numFmtId="0" fontId="5" fillId="0" borderId="106" xfId="0" applyFont="1" applyBorder="1" applyAlignment="1">
      <alignment wrapText="1"/>
    </xf>
    <xf numFmtId="164" fontId="5" fillId="0" borderId="121" xfId="7" applyNumberFormat="1" applyFont="1" applyBorder="1"/>
    <xf numFmtId="0" fontId="3" fillId="3" borderId="70"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9" xfId="7" applyNumberFormat="1" applyFont="1" applyFill="1" applyBorder="1"/>
    <xf numFmtId="164" fontId="4" fillId="0" borderId="106" xfId="7" applyNumberFormat="1" applyFont="1" applyFill="1" applyBorder="1"/>
    <xf numFmtId="164" fontId="4" fillId="0" borderId="106" xfId="7" applyNumberFormat="1" applyFont="1" applyFill="1" applyBorder="1" applyAlignment="1">
      <alignment vertical="center"/>
    </xf>
    <xf numFmtId="0" fontId="13" fillId="0" borderId="106"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99" xfId="0" applyFont="1" applyFill="1" applyBorder="1"/>
    <xf numFmtId="0" fontId="5" fillId="0" borderId="25" xfId="0" applyFont="1" applyBorder="1"/>
    <xf numFmtId="0" fontId="5" fillId="0" borderId="26" xfId="0" applyFont="1" applyBorder="1" applyAlignment="1">
      <alignment wrapText="1"/>
    </xf>
    <xf numFmtId="169" fontId="27" fillId="37" borderId="124" xfId="20" applyBorder="1"/>
    <xf numFmtId="10" fontId="5" fillId="0" borderId="27" xfId="20961" applyNumberFormat="1" applyFont="1" applyBorder="1"/>
    <xf numFmtId="0" fontId="8" fillId="2" borderId="114" xfId="0" applyFont="1" applyFill="1" applyBorder="1" applyAlignment="1">
      <alignment horizontal="right" vertical="center"/>
    </xf>
    <xf numFmtId="0" fontId="8" fillId="2" borderId="101" xfId="0" applyFont="1" applyFill="1" applyBorder="1" applyAlignment="1">
      <alignment vertical="center"/>
    </xf>
    <xf numFmtId="193" fontId="8" fillId="2" borderId="101" xfId="0" applyNumberFormat="1" applyFont="1" applyFill="1" applyBorder="1" applyAlignment="1" applyProtection="1">
      <alignment vertical="center"/>
      <protection locked="0"/>
    </xf>
    <xf numFmtId="193" fontId="16" fillId="2" borderId="101" xfId="0" applyNumberFormat="1" applyFont="1" applyFill="1" applyBorder="1" applyAlignment="1" applyProtection="1">
      <alignment vertical="center"/>
      <protection locked="0"/>
    </xf>
    <xf numFmtId="193" fontId="16" fillId="2" borderId="115" xfId="0" applyNumberFormat="1" applyFont="1" applyFill="1" applyBorder="1" applyAlignment="1" applyProtection="1">
      <alignment vertical="center"/>
      <protection locked="0"/>
    </xf>
    <xf numFmtId="0" fontId="8" fillId="0" borderId="106" xfId="0" applyFont="1" applyFill="1" applyBorder="1" applyAlignment="1">
      <alignment horizontal="left" vertical="center" wrapText="1"/>
    </xf>
    <xf numFmtId="0" fontId="5" fillId="3" borderId="0" xfId="0" applyFont="1" applyFill="1" applyBorder="1" applyAlignment="1">
      <alignment horizontal="center"/>
    </xf>
    <xf numFmtId="0" fontId="107" fillId="0" borderId="93" xfId="0" applyFont="1" applyFill="1" applyBorder="1" applyAlignment="1">
      <alignment horizontal="left" vertical="center"/>
    </xf>
    <xf numFmtId="0" fontId="107" fillId="0" borderId="91" xfId="0" applyFont="1" applyFill="1" applyBorder="1" applyAlignment="1">
      <alignment vertical="center" wrapText="1"/>
    </xf>
    <xf numFmtId="0" fontId="107" fillId="0" borderId="91" xfId="0" applyFont="1" applyFill="1" applyBorder="1" applyAlignment="1">
      <alignment horizontal="left" vertical="center" wrapText="1"/>
    </xf>
    <xf numFmtId="0" fontId="117" fillId="0" borderId="0" xfId="11" applyFont="1" applyFill="1" applyBorder="1" applyProtection="1"/>
    <xf numFmtId="0" fontId="118" fillId="0" borderId="0" xfId="0" applyFont="1"/>
    <xf numFmtId="0" fontId="117" fillId="0" borderId="0" xfId="11" applyFont="1" applyFill="1" applyBorder="1" applyAlignment="1" applyProtection="1"/>
    <xf numFmtId="0" fontId="119" fillId="0" borderId="0" xfId="11" applyFont="1" applyFill="1" applyBorder="1" applyAlignment="1" applyProtection="1"/>
    <xf numFmtId="14" fontId="118" fillId="0" borderId="0" xfId="0" applyNumberFormat="1" applyFont="1"/>
    <xf numFmtId="0" fontId="121" fillId="0" borderId="106" xfId="0" applyFont="1" applyBorder="1" applyAlignment="1">
      <alignment horizontal="center" vertical="center" wrapText="1"/>
    </xf>
    <xf numFmtId="49" fontId="122" fillId="3" borderId="106" xfId="5" applyNumberFormat="1" applyFont="1" applyFill="1" applyBorder="1" applyAlignment="1" applyProtection="1">
      <alignment horizontal="right" vertical="center"/>
      <protection locked="0"/>
    </xf>
    <xf numFmtId="0" fontId="122" fillId="3" borderId="106" xfId="13" applyFont="1" applyFill="1" applyBorder="1" applyAlignment="1" applyProtection="1">
      <alignment horizontal="left" vertical="center" wrapText="1"/>
      <protection locked="0"/>
    </xf>
    <xf numFmtId="0" fontId="121" fillId="0" borderId="106" xfId="0" applyFont="1" applyBorder="1"/>
    <xf numFmtId="0" fontId="122" fillId="0" borderId="106" xfId="13" applyFont="1" applyFill="1" applyBorder="1" applyAlignment="1" applyProtection="1">
      <alignment horizontal="left" vertical="center" wrapText="1"/>
      <protection locked="0"/>
    </xf>
    <xf numFmtId="49" fontId="122" fillId="0" borderId="106" xfId="5" applyNumberFormat="1" applyFont="1" applyFill="1" applyBorder="1" applyAlignment="1" applyProtection="1">
      <alignment horizontal="right" vertical="center"/>
      <protection locked="0"/>
    </xf>
    <xf numFmtId="49" fontId="123" fillId="0" borderId="106" xfId="5" applyNumberFormat="1" applyFont="1" applyFill="1" applyBorder="1" applyAlignment="1" applyProtection="1">
      <alignment horizontal="right" vertical="center"/>
      <protection locked="0"/>
    </xf>
    <xf numFmtId="0" fontId="118" fillId="0" borderId="0" xfId="0" applyFont="1" applyAlignment="1">
      <alignment wrapText="1"/>
    </xf>
    <xf numFmtId="0" fontId="118" fillId="0" borderId="106" xfId="0" applyFont="1" applyBorder="1" applyAlignment="1">
      <alignment horizontal="center" vertical="center"/>
    </xf>
    <xf numFmtId="0" fontId="118" fillId="0" borderId="106" xfId="0" applyFont="1" applyBorder="1" applyAlignment="1">
      <alignment horizontal="center" vertical="center" wrapText="1"/>
    </xf>
    <xf numFmtId="49" fontId="122" fillId="3" borderId="106" xfId="5" applyNumberFormat="1" applyFont="1" applyFill="1" applyBorder="1" applyAlignment="1" applyProtection="1">
      <alignment horizontal="right" vertical="center" wrapText="1"/>
      <protection locked="0"/>
    </xf>
    <xf numFmtId="0" fontId="118" fillId="0" borderId="106" xfId="0" applyFont="1" applyBorder="1"/>
    <xf numFmtId="0" fontId="118" fillId="0" borderId="106" xfId="0" applyFont="1" applyFill="1" applyBorder="1"/>
    <xf numFmtId="49" fontId="122" fillId="0" borderId="106" xfId="5" applyNumberFormat="1" applyFont="1" applyFill="1" applyBorder="1" applyAlignment="1" applyProtection="1">
      <alignment horizontal="right" vertical="center" wrapText="1"/>
      <protection locked="0"/>
    </xf>
    <xf numFmtId="49" fontId="123" fillId="0" borderId="106" xfId="5" applyNumberFormat="1" applyFont="1" applyFill="1" applyBorder="1" applyAlignment="1" applyProtection="1">
      <alignment horizontal="right" vertical="center" wrapText="1"/>
      <protection locked="0"/>
    </xf>
    <xf numFmtId="0" fontId="121" fillId="0" borderId="0" xfId="0" applyFont="1"/>
    <xf numFmtId="0" fontId="118" fillId="0" borderId="106" xfId="0" applyFont="1" applyBorder="1" applyAlignment="1">
      <alignment wrapText="1"/>
    </xf>
    <xf numFmtId="0" fontId="118" fillId="0" borderId="106" xfId="0" applyFont="1" applyBorder="1" applyAlignment="1">
      <alignment horizontal="left" indent="8"/>
    </xf>
    <xf numFmtId="0" fontId="118" fillId="0" borderId="0" xfId="0" applyFont="1" applyFill="1"/>
    <xf numFmtId="0" fontId="117" fillId="0" borderId="106" xfId="0" applyNumberFormat="1" applyFont="1" applyFill="1" applyBorder="1" applyAlignment="1">
      <alignment horizontal="left" vertical="center" wrapText="1"/>
    </xf>
    <xf numFmtId="0" fontId="118" fillId="0" borderId="0" xfId="0" applyFont="1" applyBorder="1"/>
    <xf numFmtId="0" fontId="121" fillId="0" borderId="106" xfId="0" applyFont="1" applyFill="1" applyBorder="1"/>
    <xf numFmtId="0" fontId="118" fillId="0" borderId="0" xfId="0" applyFont="1" applyBorder="1" applyAlignment="1">
      <alignment horizontal="left"/>
    </xf>
    <xf numFmtId="0" fontId="121" fillId="0" borderId="0" xfId="0" applyFont="1" applyBorder="1"/>
    <xf numFmtId="0" fontId="118" fillId="0" borderId="0" xfId="0" applyFont="1" applyFill="1" applyBorder="1"/>
    <xf numFmtId="0" fontId="121" fillId="0" borderId="106" xfId="0" applyFont="1" applyFill="1" applyBorder="1" applyAlignment="1">
      <alignment horizontal="center" vertical="center" wrapText="1"/>
    </xf>
    <xf numFmtId="0" fontId="120" fillId="0" borderId="106" xfId="0" applyFont="1" applyFill="1" applyBorder="1" applyAlignment="1">
      <alignment horizontal="left" indent="1"/>
    </xf>
    <xf numFmtId="0" fontId="120" fillId="0" borderId="106" xfId="0" applyFont="1" applyFill="1" applyBorder="1" applyAlignment="1">
      <alignment horizontal="left" wrapText="1" indent="1"/>
    </xf>
    <xf numFmtId="0" fontId="117" fillId="0" borderId="106" xfId="0" applyFont="1" applyFill="1" applyBorder="1" applyAlignment="1">
      <alignment horizontal="left" indent="1"/>
    </xf>
    <xf numFmtId="0" fontId="117" fillId="0" borderId="106" xfId="0" applyNumberFormat="1" applyFont="1" applyFill="1" applyBorder="1" applyAlignment="1">
      <alignment horizontal="left" indent="1"/>
    </xf>
    <xf numFmtId="0" fontId="117" fillId="0" borderId="106" xfId="0" applyFont="1" applyFill="1" applyBorder="1" applyAlignment="1">
      <alignment horizontal="left" wrapText="1" indent="2"/>
    </xf>
    <xf numFmtId="0" fontId="120" fillId="0" borderId="106" xfId="0" applyFont="1" applyFill="1" applyBorder="1" applyAlignment="1">
      <alignment horizontal="left" vertical="center" indent="1"/>
    </xf>
    <xf numFmtId="0" fontId="118" fillId="81" borderId="106" xfId="0" applyFont="1" applyFill="1" applyBorder="1"/>
    <xf numFmtId="0" fontId="118" fillId="0" borderId="106" xfId="0" applyFont="1" applyFill="1" applyBorder="1" applyAlignment="1">
      <alignment horizontal="left" wrapText="1"/>
    </xf>
    <xf numFmtId="0" fontId="118" fillId="0" borderId="106" xfId="0" applyFont="1" applyFill="1" applyBorder="1" applyAlignment="1">
      <alignment horizontal="left" wrapText="1" indent="2"/>
    </xf>
    <xf numFmtId="0" fontId="121" fillId="0" borderId="7" xfId="0" applyFont="1" applyBorder="1"/>
    <xf numFmtId="0" fontId="121" fillId="81" borderId="106" xfId="0" applyFont="1" applyFill="1" applyBorder="1"/>
    <xf numFmtId="0" fontId="118" fillId="0" borderId="0" xfId="0" applyFont="1" applyBorder="1" applyAlignment="1">
      <alignment horizontal="center" vertical="center"/>
    </xf>
    <xf numFmtId="0" fontId="118" fillId="0" borderId="0" xfId="0" applyFont="1" applyFill="1" applyBorder="1" applyAlignment="1">
      <alignment horizontal="center" vertical="center" wrapText="1"/>
    </xf>
    <xf numFmtId="0" fontId="118" fillId="0" borderId="0" xfId="0" applyFont="1" applyBorder="1" applyAlignment="1">
      <alignment horizontal="center" vertical="center" wrapText="1"/>
    </xf>
    <xf numFmtId="0" fontId="118" fillId="0" borderId="7" xfId="0" applyFont="1" applyBorder="1" applyAlignment="1">
      <alignment wrapText="1"/>
    </xf>
    <xf numFmtId="0" fontId="118" fillId="0" borderId="7" xfId="0" applyFont="1" applyBorder="1" applyAlignment="1">
      <alignment horizontal="center" vertical="center" wrapText="1"/>
    </xf>
    <xf numFmtId="49" fontId="118" fillId="0" borderId="106" xfId="0" applyNumberFormat="1" applyFont="1" applyBorder="1" applyAlignment="1">
      <alignment horizontal="center" vertical="center" wrapText="1"/>
    </xf>
    <xf numFmtId="0" fontId="118" fillId="0" borderId="106" xfId="0" applyFont="1" applyBorder="1" applyAlignment="1">
      <alignment horizontal="center"/>
    </xf>
    <xf numFmtId="0" fontId="118" fillId="0" borderId="106" xfId="0" applyFont="1" applyBorder="1" applyAlignment="1">
      <alignment horizontal="left" indent="1"/>
    </xf>
    <xf numFmtId="0" fontId="118" fillId="0" borderId="7" xfId="0" applyFont="1" applyBorder="1"/>
    <xf numFmtId="0" fontId="118" fillId="0" borderId="106" xfId="0" applyFont="1" applyBorder="1" applyAlignment="1">
      <alignment horizontal="left" indent="2"/>
    </xf>
    <xf numFmtId="49" fontId="118" fillId="0" borderId="106" xfId="0" applyNumberFormat="1" applyFont="1" applyBorder="1" applyAlignment="1">
      <alignment horizontal="left" indent="3"/>
    </xf>
    <xf numFmtId="49" fontId="118" fillId="0" borderId="106" xfId="0" applyNumberFormat="1" applyFont="1" applyFill="1" applyBorder="1" applyAlignment="1">
      <alignment horizontal="left" indent="3"/>
    </xf>
    <xf numFmtId="49" fontId="118" fillId="0" borderId="106" xfId="0" applyNumberFormat="1" applyFont="1" applyBorder="1" applyAlignment="1">
      <alignment horizontal="left" indent="1"/>
    </xf>
    <xf numFmtId="49" fontId="118" fillId="0" borderId="106" xfId="0" applyNumberFormat="1" applyFont="1" applyFill="1" applyBorder="1" applyAlignment="1">
      <alignment horizontal="left" indent="1"/>
    </xf>
    <xf numFmtId="0" fontId="118" fillId="0" borderId="106" xfId="0" applyNumberFormat="1" applyFont="1" applyBorder="1" applyAlignment="1">
      <alignment horizontal="left" indent="1"/>
    </xf>
    <xf numFmtId="49" fontId="118" fillId="0" borderId="106" xfId="0" applyNumberFormat="1" applyFont="1" applyBorder="1" applyAlignment="1">
      <alignment horizontal="left" wrapText="1" indent="2"/>
    </xf>
    <xf numFmtId="49" fontId="118" fillId="0" borderId="106" xfId="0" applyNumberFormat="1" applyFont="1" applyFill="1" applyBorder="1" applyAlignment="1">
      <alignment horizontal="left" vertical="top" wrapText="1" indent="2"/>
    </xf>
    <xf numFmtId="49" fontId="118" fillId="0" borderId="106" xfId="0" applyNumberFormat="1" applyFont="1" applyFill="1" applyBorder="1" applyAlignment="1">
      <alignment horizontal="left" wrapText="1" indent="3"/>
    </xf>
    <xf numFmtId="49" fontId="118" fillId="0" borderId="106" xfId="0" applyNumberFormat="1" applyFont="1" applyFill="1" applyBorder="1" applyAlignment="1">
      <alignment horizontal="left" wrapText="1" indent="2"/>
    </xf>
    <xf numFmtId="0" fontId="118" fillId="0" borderId="106" xfId="0" applyNumberFormat="1" applyFont="1" applyFill="1" applyBorder="1" applyAlignment="1">
      <alignment horizontal="left" wrapText="1" indent="1"/>
    </xf>
    <xf numFmtId="0" fontId="120" fillId="0" borderId="137" xfId="0" applyNumberFormat="1" applyFont="1" applyFill="1" applyBorder="1" applyAlignment="1">
      <alignment horizontal="left" vertical="center" wrapText="1"/>
    </xf>
    <xf numFmtId="0" fontId="118" fillId="0" borderId="101"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20" fillId="0" borderId="106" xfId="0" applyNumberFormat="1" applyFont="1" applyFill="1" applyBorder="1" applyAlignment="1">
      <alignment horizontal="left" vertical="center" wrapText="1"/>
    </xf>
    <xf numFmtId="0" fontId="118" fillId="0" borderId="0" xfId="0" applyFont="1" applyAlignment="1">
      <alignment horizontal="center" vertical="center"/>
    </xf>
    <xf numFmtId="0" fontId="126" fillId="0" borderId="0" xfId="0" applyFont="1"/>
    <xf numFmtId="0" fontId="126" fillId="0" borderId="0" xfId="0" applyFont="1" applyAlignment="1">
      <alignment horizontal="center" vertical="center"/>
    </xf>
    <xf numFmtId="0" fontId="118" fillId="0" borderId="106" xfId="0" applyFont="1" applyFill="1" applyBorder="1" applyAlignment="1">
      <alignment horizontal="left" indent="1"/>
    </xf>
    <xf numFmtId="49" fontId="107" fillId="0" borderId="106" xfId="0" applyNumberFormat="1" applyFont="1" applyFill="1" applyBorder="1" applyAlignment="1">
      <alignment horizontal="right" vertical="center"/>
    </xf>
    <xf numFmtId="0" fontId="107" fillId="3" borderId="106" xfId="5" applyNumberFormat="1" applyFont="1" applyFill="1" applyBorder="1" applyAlignment="1" applyProtection="1">
      <alignment horizontal="right" vertical="center"/>
      <protection locked="0"/>
    </xf>
    <xf numFmtId="0" fontId="107" fillId="0" borderId="106" xfId="0" applyNumberFormat="1" applyFont="1" applyFill="1" applyBorder="1" applyAlignment="1">
      <alignment vertical="center" wrapText="1"/>
    </xf>
    <xf numFmtId="0" fontId="127" fillId="0" borderId="106" xfId="0" applyNumberFormat="1" applyFont="1" applyFill="1" applyBorder="1" applyAlignment="1">
      <alignment horizontal="left" vertical="center" wrapText="1"/>
    </xf>
    <xf numFmtId="0" fontId="107" fillId="0" borderId="106" xfId="0" applyNumberFormat="1" applyFont="1" applyFill="1" applyBorder="1" applyAlignment="1">
      <alignment vertical="center"/>
    </xf>
    <xf numFmtId="0" fontId="127" fillId="0" borderId="106" xfId="0" applyNumberFormat="1" applyFont="1" applyFill="1" applyBorder="1" applyAlignment="1">
      <alignment vertical="center" wrapText="1"/>
    </xf>
    <xf numFmtId="2" fontId="107" fillId="3" borderId="106" xfId="5" applyNumberFormat="1" applyFont="1" applyFill="1" applyBorder="1" applyAlignment="1" applyProtection="1">
      <alignment horizontal="right" vertical="center"/>
      <protection locked="0"/>
    </xf>
    <xf numFmtId="0" fontId="107" fillId="0" borderId="106" xfId="0" applyNumberFormat="1" applyFont="1" applyFill="1" applyBorder="1" applyAlignment="1">
      <alignment horizontal="left" vertical="center" wrapText="1"/>
    </xf>
    <xf numFmtId="0" fontId="107" fillId="0" borderId="106" xfId="0" applyNumberFormat="1" applyFont="1" applyFill="1" applyBorder="1" applyAlignment="1">
      <alignment horizontal="right" vertical="center"/>
    </xf>
    <xf numFmtId="0" fontId="128" fillId="0" borderId="0" xfId="0" applyFont="1" applyFill="1" applyBorder="1" applyAlignment="1"/>
    <xf numFmtId="0" fontId="107" fillId="0" borderId="106" xfId="12672" applyFont="1" applyFill="1" applyBorder="1" applyAlignment="1">
      <alignment horizontal="left" vertical="center" wrapText="1"/>
    </xf>
    <xf numFmtId="0" fontId="107" fillId="0" borderId="101" xfId="0" applyNumberFormat="1" applyFont="1" applyFill="1" applyBorder="1" applyAlignment="1">
      <alignment horizontal="left" vertical="top" wrapText="1"/>
    </xf>
    <xf numFmtId="0" fontId="129" fillId="0" borderId="106" xfId="0" applyFont="1" applyBorder="1"/>
    <xf numFmtId="0" fontId="127" fillId="0" borderId="106" xfId="0" applyFont="1" applyBorder="1" applyAlignment="1">
      <alignment horizontal="left" vertical="top" wrapText="1"/>
    </xf>
    <xf numFmtId="0" fontId="127" fillId="0" borderId="106" xfId="0" applyFont="1" applyBorder="1"/>
    <xf numFmtId="0" fontId="127" fillId="0" borderId="106" xfId="0" applyFont="1" applyBorder="1" applyAlignment="1">
      <alignment horizontal="left" wrapText="1" indent="2"/>
    </xf>
    <xf numFmtId="0" fontId="107" fillId="0" borderId="106" xfId="12672" applyFont="1" applyFill="1" applyBorder="1" applyAlignment="1">
      <alignment horizontal="left" vertical="center" wrapText="1" indent="2"/>
    </xf>
    <xf numFmtId="0" fontId="127" fillId="0" borderId="106" xfId="0" applyFont="1" applyBorder="1" applyAlignment="1">
      <alignment horizontal="left" vertical="top" wrapText="1" indent="2"/>
    </xf>
    <xf numFmtId="0" fontId="129" fillId="0" borderId="7" xfId="0" applyFont="1" applyBorder="1"/>
    <xf numFmtId="0" fontId="127" fillId="0" borderId="106" xfId="0" applyFont="1" applyFill="1" applyBorder="1" applyAlignment="1">
      <alignment horizontal="left" wrapText="1" indent="2"/>
    </xf>
    <xf numFmtId="0" fontId="127" fillId="0" borderId="106" xfId="0" applyFont="1" applyBorder="1" applyAlignment="1">
      <alignment horizontal="left" indent="1"/>
    </xf>
    <xf numFmtId="0" fontId="127" fillId="0" borderId="106" xfId="0" applyFont="1" applyBorder="1" applyAlignment="1">
      <alignment horizontal="left" indent="2"/>
    </xf>
    <xf numFmtId="49" fontId="127" fillId="0" borderId="106" xfId="0" applyNumberFormat="1" applyFont="1" applyFill="1" applyBorder="1" applyAlignment="1">
      <alignment horizontal="left" indent="3"/>
    </xf>
    <xf numFmtId="49" fontId="127" fillId="0" borderId="106" xfId="0" applyNumberFormat="1" applyFont="1" applyFill="1" applyBorder="1" applyAlignment="1">
      <alignment horizontal="left" vertical="center" indent="1"/>
    </xf>
    <xf numFmtId="0" fontId="107" fillId="0" borderId="106" xfId="0" applyFont="1" applyFill="1" applyBorder="1" applyAlignment="1">
      <alignment vertical="center" wrapText="1"/>
    </xf>
    <xf numFmtId="49" fontId="127" fillId="0" borderId="106" xfId="0" applyNumberFormat="1" applyFont="1" applyFill="1" applyBorder="1" applyAlignment="1">
      <alignment horizontal="left" vertical="top" wrapText="1" indent="2"/>
    </xf>
    <xf numFmtId="49" fontId="127" fillId="0" borderId="106" xfId="0" applyNumberFormat="1" applyFont="1" applyFill="1" applyBorder="1" applyAlignment="1">
      <alignment horizontal="left" vertical="top" wrapText="1"/>
    </xf>
    <xf numFmtId="49" fontId="127" fillId="0" borderId="106" xfId="0" applyNumberFormat="1" applyFont="1" applyFill="1" applyBorder="1" applyAlignment="1">
      <alignment horizontal="left" wrapText="1" indent="3"/>
    </xf>
    <xf numFmtId="49" fontId="127" fillId="0" borderId="106" xfId="0" applyNumberFormat="1" applyFont="1" applyFill="1" applyBorder="1" applyAlignment="1">
      <alignment horizontal="left" wrapText="1" indent="2"/>
    </xf>
    <xf numFmtId="49" fontId="127" fillId="0" borderId="106" xfId="0" applyNumberFormat="1" applyFont="1" applyFill="1" applyBorder="1" applyAlignment="1">
      <alignment vertical="top" wrapText="1"/>
    </xf>
    <xf numFmtId="0" fontId="10" fillId="0" borderId="106" xfId="17" applyFill="1" applyBorder="1" applyAlignment="1" applyProtection="1">
      <alignment wrapText="1"/>
    </xf>
    <xf numFmtId="49" fontId="127" fillId="0" borderId="106" xfId="0" applyNumberFormat="1" applyFont="1" applyFill="1" applyBorder="1" applyAlignment="1">
      <alignment horizontal="left" vertical="center" wrapText="1" indent="3"/>
    </xf>
    <xf numFmtId="49" fontId="118" fillId="0" borderId="106" xfId="0" applyNumberFormat="1" applyFont="1" applyFill="1" applyBorder="1" applyAlignment="1">
      <alignment horizontal="left" wrapText="1" indent="1"/>
    </xf>
    <xf numFmtId="0" fontId="127" fillId="0" borderId="106" xfId="0" applyFont="1" applyBorder="1" applyAlignment="1">
      <alignment horizontal="left" vertical="center" wrapText="1" indent="2"/>
    </xf>
    <xf numFmtId="0" fontId="107" fillId="0" borderId="106" xfId="0" applyFont="1" applyFill="1" applyBorder="1" applyAlignment="1">
      <alignment horizontal="left" vertical="center" wrapText="1"/>
    </xf>
    <xf numFmtId="0" fontId="118" fillId="0" borderId="0" xfId="0" applyFont="1" applyBorder="1" applyAlignment="1">
      <alignment horizontal="left" indent="1"/>
    </xf>
    <xf numFmtId="0" fontId="118" fillId="0" borderId="0" xfId="0" applyFont="1" applyBorder="1" applyAlignment="1">
      <alignment horizontal="left" indent="2"/>
    </xf>
    <xf numFmtId="49" fontId="118" fillId="0" borderId="0" xfId="0" applyNumberFormat="1" applyFont="1" applyBorder="1" applyAlignment="1">
      <alignment horizontal="left" indent="3"/>
    </xf>
    <xf numFmtId="49" fontId="118" fillId="0" borderId="0" xfId="0" applyNumberFormat="1" applyFont="1" applyBorder="1" applyAlignment="1">
      <alignment horizontal="left" indent="1"/>
    </xf>
    <xf numFmtId="49" fontId="118" fillId="0" borderId="0" xfId="0" applyNumberFormat="1" applyFont="1" applyBorder="1" applyAlignment="1">
      <alignment horizontal="left" wrapText="1" indent="2"/>
    </xf>
    <xf numFmtId="49" fontId="118" fillId="0" borderId="0" xfId="0" applyNumberFormat="1" applyFont="1" applyFill="1" applyBorder="1" applyAlignment="1">
      <alignment horizontal="left" wrapText="1" indent="3"/>
    </xf>
    <xf numFmtId="0" fontId="118" fillId="0" borderId="0" xfId="0" applyNumberFormat="1" applyFont="1" applyFill="1" applyBorder="1" applyAlignment="1">
      <alignment horizontal="left" wrapText="1" indent="1"/>
    </xf>
    <xf numFmtId="49" fontId="106" fillId="0" borderId="106" xfId="0" applyNumberFormat="1" applyFont="1" applyFill="1" applyBorder="1" applyAlignment="1">
      <alignment horizontal="right" vertical="center"/>
    </xf>
    <xf numFmtId="0" fontId="107" fillId="0" borderId="106" xfId="0" applyFont="1" applyFill="1" applyBorder="1" applyAlignment="1">
      <alignment horizontal="left" vertical="center" wrapText="1"/>
    </xf>
    <xf numFmtId="0" fontId="121" fillId="0" borderId="106"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07" fillId="0" borderId="105" xfId="0" applyNumberFormat="1" applyFont="1" applyFill="1" applyBorder="1" applyAlignment="1">
      <alignment horizontal="left" vertical="center" wrapText="1"/>
    </xf>
    <xf numFmtId="0" fontId="118" fillId="0" borderId="0" xfId="0" applyFont="1" applyFill="1" applyAlignment="1">
      <alignment horizontal="left" vertical="top" wrapText="1"/>
    </xf>
    <xf numFmtId="0" fontId="124" fillId="0" borderId="106" xfId="13" applyFont="1" applyFill="1" applyBorder="1" applyAlignment="1" applyProtection="1">
      <alignment horizontal="left" vertical="center" wrapText="1"/>
      <protection locked="0"/>
    </xf>
    <xf numFmtId="0" fontId="118" fillId="0" borderId="106" xfId="0" applyFont="1" applyFill="1" applyBorder="1" applyAlignment="1">
      <alignment horizontal="center" vertical="center" wrapText="1"/>
    </xf>
    <xf numFmtId="0" fontId="118" fillId="0" borderId="0" xfId="0" applyFont="1" applyFill="1" applyBorder="1" applyAlignment="1">
      <alignment horizontal="center" vertical="center"/>
    </xf>
    <xf numFmtId="0" fontId="118" fillId="0" borderId="7" xfId="0" applyFont="1" applyFill="1" applyBorder="1"/>
    <xf numFmtId="49" fontId="118" fillId="0" borderId="106" xfId="0" applyNumberFormat="1" applyFont="1" applyFill="1" applyBorder="1" applyAlignment="1">
      <alignment horizontal="center" vertical="center" wrapText="1"/>
    </xf>
    <xf numFmtId="0" fontId="107" fillId="0" borderId="106" xfId="0" applyFont="1" applyFill="1" applyBorder="1" applyAlignment="1">
      <alignment horizontal="left" vertical="center" wrapText="1"/>
    </xf>
    <xf numFmtId="0" fontId="24" fillId="0" borderId="123" xfId="0" applyFont="1" applyBorder="1" applyAlignment="1">
      <alignment horizontal="center"/>
    </xf>
    <xf numFmtId="10" fontId="8" fillId="2" borderId="106" xfId="20961" applyNumberFormat="1" applyFont="1" applyFill="1" applyBorder="1" applyAlignment="1" applyProtection="1">
      <alignment vertical="center"/>
      <protection locked="0"/>
    </xf>
    <xf numFmtId="10" fontId="16" fillId="2" borderId="106" xfId="20961" applyNumberFormat="1" applyFont="1" applyFill="1" applyBorder="1" applyAlignment="1" applyProtection="1">
      <alignment vertical="center"/>
      <protection locked="0"/>
    </xf>
    <xf numFmtId="10" fontId="16" fillId="2" borderId="121" xfId="20961" applyNumberFormat="1" applyFont="1" applyFill="1" applyBorder="1" applyAlignment="1" applyProtection="1">
      <alignment vertical="center"/>
      <protection locked="0"/>
    </xf>
    <xf numFmtId="10" fontId="27" fillId="37" borderId="0" xfId="20961" applyNumberFormat="1" applyFont="1" applyFill="1" applyBorder="1"/>
    <xf numFmtId="10" fontId="27" fillId="37" borderId="99" xfId="20961" applyNumberFormat="1" applyFont="1" applyFill="1" applyBorder="1"/>
    <xf numFmtId="10" fontId="8" fillId="2" borderId="121" xfId="20961" applyNumberFormat="1" applyFont="1" applyFill="1" applyBorder="1" applyAlignment="1" applyProtection="1">
      <alignment vertical="center"/>
      <protection locked="0"/>
    </xf>
    <xf numFmtId="194" fontId="8" fillId="2" borderId="26" xfId="0" applyNumberFormat="1" applyFont="1" applyFill="1" applyBorder="1" applyAlignment="1" applyProtection="1">
      <alignment vertical="center"/>
      <protection locked="0"/>
    </xf>
    <xf numFmtId="194" fontId="16" fillId="2" borderId="26" xfId="0" applyNumberFormat="1" applyFont="1" applyFill="1" applyBorder="1" applyAlignment="1" applyProtection="1">
      <alignment vertical="center"/>
      <protection locked="0"/>
    </xf>
    <xf numFmtId="194" fontId="16" fillId="2" borderId="27" xfId="0" applyNumberFormat="1" applyFont="1" applyFill="1" applyBorder="1" applyAlignment="1" applyProtection="1">
      <alignment vertical="center"/>
      <protection locked="0"/>
    </xf>
    <xf numFmtId="193" fontId="8" fillId="0" borderId="106" xfId="7" applyNumberFormat="1" applyFont="1" applyFill="1" applyBorder="1" applyAlignment="1" applyProtection="1">
      <alignment horizontal="right"/>
    </xf>
    <xf numFmtId="193" fontId="8" fillId="0" borderId="105" xfId="0" applyNumberFormat="1" applyFont="1" applyFill="1" applyBorder="1" applyAlignment="1" applyProtection="1">
      <alignment horizontal="right"/>
    </xf>
    <xf numFmtId="193" fontId="8" fillId="0" borderId="106" xfId="0" applyNumberFormat="1" applyFont="1" applyFill="1" applyBorder="1" applyAlignment="1" applyProtection="1">
      <alignment horizontal="right"/>
    </xf>
    <xf numFmtId="0" fontId="103" fillId="0" borderId="106" xfId="0" applyFont="1" applyBorder="1"/>
    <xf numFmtId="164" fontId="8" fillId="0" borderId="106" xfId="7" applyNumberFormat="1" applyFont="1" applyFill="1" applyBorder="1" applyAlignment="1" applyProtection="1">
      <alignment horizontal="right"/>
    </xf>
    <xf numFmtId="164" fontId="8" fillId="36" borderId="3" xfId="7" applyNumberFormat="1" applyFont="1" applyFill="1" applyBorder="1" applyAlignment="1" applyProtection="1">
      <alignment horizontal="right"/>
    </xf>
    <xf numFmtId="164" fontId="8" fillId="0" borderId="105" xfId="7" applyNumberFormat="1" applyFont="1" applyFill="1" applyBorder="1" applyAlignment="1" applyProtection="1">
      <alignment horizontal="right"/>
    </xf>
    <xf numFmtId="164" fontId="8" fillId="36" borderId="23" xfId="7" applyNumberFormat="1" applyFont="1" applyFill="1" applyBorder="1" applyAlignment="1" applyProtection="1">
      <alignment horizontal="right"/>
    </xf>
    <xf numFmtId="164" fontId="8" fillId="0" borderId="3" xfId="7" applyNumberFormat="1" applyFont="1" applyFill="1" applyBorder="1" applyAlignment="1" applyProtection="1">
      <alignment horizontal="right"/>
    </xf>
    <xf numFmtId="164" fontId="8" fillId="36" borderId="26" xfId="7" applyNumberFormat="1" applyFont="1" applyFill="1" applyBorder="1" applyAlignment="1" applyProtection="1">
      <alignment horizontal="right"/>
    </xf>
    <xf numFmtId="164" fontId="8" fillId="36" borderId="27" xfId="7" applyNumberFormat="1" applyFont="1" applyFill="1" applyBorder="1" applyAlignment="1" applyProtection="1">
      <alignment horizontal="right"/>
    </xf>
    <xf numFmtId="164" fontId="19" fillId="0" borderId="3" xfId="7" applyNumberFormat="1" applyFont="1" applyFill="1" applyBorder="1" applyAlignment="1" applyProtection="1">
      <alignment horizontal="right"/>
      <protection locked="0"/>
    </xf>
    <xf numFmtId="164" fontId="19" fillId="36" borderId="3" xfId="7" applyNumberFormat="1" applyFont="1" applyFill="1" applyBorder="1" applyAlignment="1">
      <alignment horizontal="right"/>
    </xf>
    <xf numFmtId="164" fontId="20" fillId="0" borderId="3" xfId="7" applyNumberFormat="1" applyFont="1" applyFill="1" applyBorder="1" applyAlignment="1">
      <alignment horizontal="center"/>
    </xf>
    <xf numFmtId="164" fontId="19" fillId="36" borderId="3" xfId="7" applyNumberFormat="1" applyFont="1" applyFill="1" applyBorder="1" applyAlignment="1" applyProtection="1">
      <alignment horizontal="right"/>
    </xf>
    <xf numFmtId="164" fontId="19" fillId="0" borderId="3" xfId="7" applyNumberFormat="1" applyFont="1" applyFill="1" applyBorder="1" applyAlignment="1" applyProtection="1">
      <alignment horizontal="left" indent="1"/>
      <protection locked="0"/>
    </xf>
    <xf numFmtId="164" fontId="19" fillId="0" borderId="3" xfId="7" applyNumberFormat="1" applyFont="1" applyFill="1" applyBorder="1" applyAlignment="1" applyProtection="1">
      <alignment horizontal="right" vertical="center"/>
      <protection locked="0"/>
    </xf>
    <xf numFmtId="164" fontId="19" fillId="36" borderId="26" xfId="7" applyNumberFormat="1" applyFont="1" applyFill="1" applyBorder="1" applyAlignment="1">
      <alignment horizontal="right"/>
    </xf>
    <xf numFmtId="0" fontId="8" fillId="0" borderId="106" xfId="0" applyFont="1" applyFill="1" applyBorder="1" applyAlignment="1" applyProtection="1">
      <alignment horizontal="center" vertical="center" wrapText="1"/>
    </xf>
    <xf numFmtId="0" fontId="8" fillId="0" borderId="121" xfId="0" applyFont="1" applyFill="1" applyBorder="1" applyAlignment="1" applyProtection="1">
      <alignment horizontal="center" vertical="center" wrapText="1"/>
    </xf>
    <xf numFmtId="193" fontId="8" fillId="36" borderId="106" xfId="7" applyNumberFormat="1" applyFont="1" applyFill="1" applyBorder="1" applyAlignment="1" applyProtection="1">
      <alignment horizontal="right"/>
    </xf>
    <xf numFmtId="193" fontId="8" fillId="36" borderId="121" xfId="0" applyNumberFormat="1" applyFont="1" applyFill="1" applyBorder="1" applyAlignment="1" applyProtection="1">
      <alignment horizontal="right"/>
    </xf>
    <xf numFmtId="164" fontId="8" fillId="36" borderId="106" xfId="7" applyNumberFormat="1" applyFont="1" applyFill="1" applyBorder="1" applyAlignment="1" applyProtection="1">
      <alignment horizontal="right"/>
    </xf>
    <xf numFmtId="164" fontId="8" fillId="36" borderId="121" xfId="7" applyNumberFormat="1" applyFont="1" applyFill="1" applyBorder="1" applyAlignment="1" applyProtection="1">
      <alignment horizontal="right"/>
    </xf>
    <xf numFmtId="164" fontId="8" fillId="0" borderId="106" xfId="7" applyNumberFormat="1" applyFont="1" applyFill="1" applyBorder="1" applyAlignment="1" applyProtection="1">
      <alignment horizontal="right"/>
      <protection locked="0"/>
    </xf>
    <xf numFmtId="164" fontId="8" fillId="0" borderId="105" xfId="7" applyNumberFormat="1" applyFont="1" applyFill="1" applyBorder="1" applyAlignment="1" applyProtection="1">
      <alignment horizontal="right"/>
      <protection locked="0"/>
    </xf>
    <xf numFmtId="164" fontId="8" fillId="0" borderId="121" xfId="7" applyNumberFormat="1" applyFont="1" applyFill="1" applyBorder="1" applyAlignment="1" applyProtection="1">
      <alignment horizontal="right"/>
    </xf>
    <xf numFmtId="193" fontId="0" fillId="0" borderId="0" xfId="0" applyNumberFormat="1"/>
    <xf numFmtId="193" fontId="0" fillId="0" borderId="0" xfId="0" applyNumberFormat="1" applyFill="1"/>
    <xf numFmtId="164" fontId="0" fillId="0" borderId="0" xfId="7" applyNumberFormat="1" applyFont="1"/>
    <xf numFmtId="164" fontId="8" fillId="0" borderId="0" xfId="7" applyNumberFormat="1" applyFont="1" applyFill="1" applyBorder="1" applyAlignment="1">
      <alignment horizontal="center"/>
    </xf>
    <xf numFmtId="164" fontId="8" fillId="0" borderId="0" xfId="7" applyNumberFormat="1" applyFont="1" applyFill="1" applyAlignment="1">
      <alignment horizontal="center"/>
    </xf>
    <xf numFmtId="164" fontId="17" fillId="0" borderId="0" xfId="7" applyNumberFormat="1" applyFont="1" applyFill="1" applyAlignment="1">
      <alignment horizontal="center"/>
    </xf>
    <xf numFmtId="164" fontId="8" fillId="0" borderId="3" xfId="7" applyNumberFormat="1" applyFont="1" applyFill="1" applyBorder="1" applyAlignment="1" applyProtection="1">
      <alignment horizontal="center" vertical="center" wrapText="1"/>
    </xf>
    <xf numFmtId="164" fontId="8" fillId="0" borderId="23" xfId="7" applyNumberFormat="1" applyFont="1" applyFill="1" applyBorder="1" applyAlignment="1" applyProtection="1">
      <alignment horizontal="center" vertical="center" wrapText="1"/>
    </xf>
    <xf numFmtId="164" fontId="8" fillId="0" borderId="26" xfId="7" applyNumberFormat="1" applyFont="1" applyFill="1" applyBorder="1" applyAlignment="1" applyProtection="1">
      <alignment horizontal="right"/>
    </xf>
    <xf numFmtId="3" fontId="4" fillId="0" borderId="0" xfId="0" applyNumberFormat="1" applyFont="1"/>
    <xf numFmtId="10" fontId="4" fillId="0" borderId="24" xfId="20961" applyNumberFormat="1" applyFont="1" applyBorder="1" applyAlignment="1"/>
    <xf numFmtId="0" fontId="8" fillId="0" borderId="114" xfId="0" applyFont="1" applyBorder="1" applyAlignment="1">
      <alignment vertical="center"/>
    </xf>
    <xf numFmtId="0" fontId="12" fillId="0" borderId="102" xfId="0" applyFont="1" applyBorder="1" applyAlignment="1">
      <alignment wrapText="1"/>
    </xf>
    <xf numFmtId="0" fontId="8" fillId="0" borderId="123" xfId="0" applyFont="1" applyBorder="1" applyAlignment="1">
      <alignment vertical="center"/>
    </xf>
    <xf numFmtId="0" fontId="12" fillId="0" borderId="107" xfId="0" applyFont="1" applyBorder="1" applyAlignment="1">
      <alignment wrapText="1"/>
    </xf>
    <xf numFmtId="10" fontId="4" fillId="0" borderId="121" xfId="20961" applyNumberFormat="1" applyFont="1" applyBorder="1" applyAlignment="1"/>
    <xf numFmtId="10" fontId="4" fillId="0" borderId="115" xfId="20961" applyNumberFormat="1" applyFont="1" applyBorder="1" applyAlignment="1"/>
    <xf numFmtId="193" fontId="0" fillId="0" borderId="121" xfId="0" applyNumberFormat="1" applyBorder="1" applyAlignment="1"/>
    <xf numFmtId="193" fontId="0" fillId="0" borderId="121" xfId="0" applyNumberFormat="1" applyBorder="1" applyAlignment="1">
      <alignment wrapText="1"/>
    </xf>
    <xf numFmtId="193" fontId="0" fillId="0" borderId="121" xfId="0" applyNumberFormat="1" applyFill="1" applyBorder="1" applyAlignment="1">
      <alignment wrapText="1"/>
    </xf>
    <xf numFmtId="193" fontId="6" fillId="3" borderId="121" xfId="2" applyNumberFormat="1" applyFont="1" applyFill="1" applyBorder="1" applyAlignment="1" applyProtection="1">
      <alignment vertical="top"/>
      <protection locked="0"/>
    </xf>
    <xf numFmtId="193" fontId="6" fillId="3" borderId="121" xfId="2" applyNumberFormat="1" applyFont="1" applyFill="1" applyBorder="1" applyAlignment="1" applyProtection="1">
      <alignment vertical="top" wrapText="1"/>
      <protection locked="0"/>
    </xf>
    <xf numFmtId="164" fontId="4" fillId="0" borderId="121" xfId="7" applyNumberFormat="1" applyFont="1" applyFill="1" applyBorder="1" applyAlignment="1">
      <alignment horizontal="right" vertical="center" wrapText="1"/>
    </xf>
    <xf numFmtId="164" fontId="5" fillId="36" borderId="121" xfId="7" applyNumberFormat="1" applyFont="1" applyFill="1" applyBorder="1" applyAlignment="1">
      <alignment horizontal="right" vertical="center" wrapText="1"/>
    </xf>
    <xf numFmtId="164" fontId="110" fillId="0" borderId="121" xfId="7" applyNumberFormat="1" applyFont="1" applyFill="1" applyBorder="1" applyAlignment="1">
      <alignment horizontal="right" vertical="center" wrapText="1"/>
    </xf>
    <xf numFmtId="164" fontId="5" fillId="36" borderId="121" xfId="7" applyNumberFormat="1" applyFont="1" applyFill="1" applyBorder="1" applyAlignment="1">
      <alignment horizontal="center" vertical="center" wrapText="1"/>
    </xf>
    <xf numFmtId="164" fontId="6" fillId="0" borderId="27" xfId="7" applyNumberFormat="1" applyFont="1" applyFill="1" applyBorder="1" applyAlignment="1" applyProtection="1">
      <alignment horizontal="right" vertical="center"/>
    </xf>
    <xf numFmtId="193" fontId="24" fillId="0" borderId="141" xfId="0" applyNumberFormat="1" applyFont="1" applyBorder="1" applyAlignment="1">
      <alignment vertical="center"/>
    </xf>
    <xf numFmtId="164" fontId="4" fillId="0" borderId="3" xfId="7" applyNumberFormat="1" applyFont="1" applyBorder="1" applyAlignment="1"/>
    <xf numFmtId="164" fontId="4" fillId="0" borderId="8" xfId="7" applyNumberFormat="1" applyFont="1" applyBorder="1" applyAlignment="1"/>
    <xf numFmtId="164" fontId="4" fillId="0" borderId="23" xfId="7" applyNumberFormat="1" applyFont="1" applyBorder="1" applyAlignment="1"/>
    <xf numFmtId="164" fontId="4" fillId="36" borderId="26" xfId="7" applyNumberFormat="1" applyFont="1" applyFill="1" applyBorder="1"/>
    <xf numFmtId="164" fontId="4" fillId="36" borderId="27" xfId="7" applyNumberFormat="1" applyFont="1" applyFill="1" applyBorder="1"/>
    <xf numFmtId="164" fontId="4" fillId="0" borderId="22" xfId="7" applyNumberFormat="1" applyFont="1" applyBorder="1" applyAlignment="1"/>
    <xf numFmtId="164" fontId="4" fillId="0" borderId="24" xfId="7" applyNumberFormat="1" applyFont="1" applyBorder="1" applyAlignment="1">
      <alignment wrapText="1"/>
    </xf>
    <xf numFmtId="164" fontId="4" fillId="0" borderId="24" xfId="7" applyNumberFormat="1" applyFont="1" applyBorder="1" applyAlignment="1"/>
    <xf numFmtId="164" fontId="4" fillId="0" borderId="3" xfId="7" applyNumberFormat="1" applyFont="1" applyBorder="1"/>
    <xf numFmtId="164" fontId="4" fillId="0" borderId="3" xfId="7" applyNumberFormat="1" applyFont="1" applyFill="1" applyBorder="1"/>
    <xf numFmtId="164" fontId="4" fillId="0" borderId="8" xfId="7" applyNumberFormat="1" applyFont="1" applyBorder="1"/>
    <xf numFmtId="164" fontId="4" fillId="0" borderId="8" xfId="7" applyNumberFormat="1" applyFont="1" applyFill="1" applyBorder="1"/>
    <xf numFmtId="164" fontId="4" fillId="0" borderId="57" xfId="7" applyNumberFormat="1" applyFont="1" applyFill="1" applyBorder="1" applyAlignment="1">
      <alignment vertical="center"/>
    </xf>
    <xf numFmtId="164" fontId="4" fillId="0" borderId="71" xfId="7" applyNumberFormat="1" applyFont="1" applyFill="1" applyBorder="1" applyAlignment="1">
      <alignment vertical="center"/>
    </xf>
    <xf numFmtId="164" fontId="4" fillId="0" borderId="107" xfId="7" applyNumberFormat="1" applyFont="1" applyFill="1" applyBorder="1" applyAlignment="1">
      <alignment vertical="center"/>
    </xf>
    <xf numFmtId="164" fontId="4" fillId="0" borderId="121" xfId="7" applyNumberFormat="1" applyFont="1" applyFill="1" applyBorder="1" applyAlignment="1">
      <alignment vertical="center"/>
    </xf>
    <xf numFmtId="164" fontId="4" fillId="3" borderId="104" xfId="7" applyNumberFormat="1" applyFont="1" applyFill="1" applyBorder="1" applyAlignment="1">
      <alignment vertical="center"/>
    </xf>
    <xf numFmtId="164" fontId="4" fillId="3" borderId="24"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5" fontId="114" fillId="80" borderId="106" xfId="20961" applyNumberFormat="1" applyFont="1" applyFill="1" applyBorder="1" applyAlignment="1" applyProtection="1">
      <alignment horizontal="right" vertical="center"/>
    </xf>
    <xf numFmtId="164" fontId="0" fillId="0" borderId="0" xfId="0" applyNumberFormat="1"/>
    <xf numFmtId="164" fontId="118" fillId="0" borderId="106" xfId="7" applyNumberFormat="1" applyFont="1" applyBorder="1"/>
    <xf numFmtId="164" fontId="121" fillId="0" borderId="106" xfId="7" applyNumberFormat="1" applyFont="1" applyBorder="1"/>
    <xf numFmtId="43" fontId="118" fillId="0" borderId="0" xfId="0" applyNumberFormat="1" applyFont="1"/>
    <xf numFmtId="164" fontId="118" fillId="0" borderId="106" xfId="7" applyNumberFormat="1" applyFont="1" applyFill="1" applyBorder="1"/>
    <xf numFmtId="164" fontId="117" fillId="36" borderId="106" xfId="7" applyNumberFormat="1" applyFont="1" applyFill="1" applyBorder="1"/>
    <xf numFmtId="164" fontId="118" fillId="0" borderId="106" xfId="7" applyNumberFormat="1" applyFont="1" applyBorder="1" applyAlignment="1">
      <alignment horizontal="left" indent="1"/>
    </xf>
    <xf numFmtId="164" fontId="118" fillId="82" borderId="106" xfId="7" applyNumberFormat="1" applyFont="1" applyFill="1" applyBorder="1"/>
    <xf numFmtId="164" fontId="121" fillId="0" borderId="7" xfId="7" applyNumberFormat="1" applyFont="1" applyBorder="1"/>
    <xf numFmtId="164" fontId="118" fillId="0" borderId="106" xfId="7" applyNumberFormat="1" applyFont="1" applyBorder="1" applyAlignment="1">
      <alignment horizontal="left" indent="2"/>
    </xf>
    <xf numFmtId="164" fontId="118" fillId="0" borderId="106" xfId="7" applyNumberFormat="1" applyFont="1" applyFill="1" applyBorder="1" applyAlignment="1">
      <alignment horizontal="left" indent="3"/>
    </xf>
    <xf numFmtId="164" fontId="118" fillId="0" borderId="106" xfId="7" applyNumberFormat="1" applyFont="1" applyFill="1" applyBorder="1" applyAlignment="1">
      <alignment horizontal="left" indent="1"/>
    </xf>
    <xf numFmtId="164" fontId="118" fillId="83" borderId="106" xfId="7" applyNumberFormat="1" applyFont="1" applyFill="1" applyBorder="1"/>
    <xf numFmtId="164" fontId="118" fillId="0" borderId="106" xfId="7" applyNumberFormat="1" applyFont="1" applyFill="1" applyBorder="1" applyAlignment="1">
      <alignment horizontal="left" vertical="top" wrapText="1" indent="2"/>
    </xf>
    <xf numFmtId="164" fontId="118" fillId="0" borderId="106" xfId="7" applyNumberFormat="1" applyFont="1" applyFill="1" applyBorder="1" applyAlignment="1">
      <alignment horizontal="left" wrapText="1" indent="3"/>
    </xf>
    <xf numFmtId="164" fontId="118" fillId="0" borderId="106" xfId="7" applyNumberFormat="1" applyFont="1" applyFill="1" applyBorder="1" applyAlignment="1">
      <alignment horizontal="left" wrapText="1" indent="2"/>
    </xf>
    <xf numFmtId="164" fontId="118" fillId="0" borderId="106" xfId="7" applyNumberFormat="1" applyFont="1" applyFill="1" applyBorder="1" applyAlignment="1">
      <alignment horizontal="left" wrapText="1" indent="1"/>
    </xf>
    <xf numFmtId="164" fontId="117" fillId="0" borderId="106" xfId="7" applyNumberFormat="1" applyFont="1" applyFill="1" applyBorder="1" applyAlignment="1">
      <alignment horizontal="left" vertical="center" wrapText="1"/>
    </xf>
    <xf numFmtId="164" fontId="118" fillId="0" borderId="106" xfId="7" applyNumberFormat="1" applyFont="1" applyBorder="1" applyAlignment="1">
      <alignment horizontal="center" vertical="center" wrapText="1"/>
    </xf>
    <xf numFmtId="164" fontId="118" fillId="0" borderId="106" xfId="7" applyNumberFormat="1" applyFont="1" applyBorder="1" applyAlignment="1">
      <alignment horizontal="center" vertical="center"/>
    </xf>
    <xf numFmtId="164" fontId="120" fillId="0" borderId="106" xfId="7" applyNumberFormat="1" applyFont="1" applyFill="1" applyBorder="1" applyAlignment="1">
      <alignment horizontal="left" vertical="center" wrapText="1"/>
    </xf>
    <xf numFmtId="3" fontId="11" fillId="0" borderId="0" xfId="0" applyNumberFormat="1" applyFont="1"/>
    <xf numFmtId="14" fontId="4" fillId="0" borderId="0" xfId="0" applyNumberFormat="1" applyFont="1" applyAlignment="1">
      <alignment horizontal="left"/>
    </xf>
    <xf numFmtId="0" fontId="6" fillId="0" borderId="4" xfId="11" applyFont="1" applyFill="1" applyBorder="1" applyAlignment="1" applyProtection="1">
      <alignment vertical="center"/>
    </xf>
    <xf numFmtId="0" fontId="0" fillId="0" borderId="76" xfId="0" applyBorder="1"/>
    <xf numFmtId="193" fontId="0" fillId="36" borderId="21" xfId="0" applyNumberFormat="1" applyFill="1" applyBorder="1" applyAlignment="1">
      <alignment vertical="center"/>
    </xf>
    <xf numFmtId="193" fontId="0" fillId="36" borderId="23" xfId="0" applyNumberFormat="1" applyFill="1" applyBorder="1" applyAlignment="1">
      <alignment vertical="center" wrapText="1"/>
    </xf>
    <xf numFmtId="193" fontId="0" fillId="36" borderId="27" xfId="0" applyNumberFormat="1" applyFill="1" applyBorder="1" applyAlignment="1">
      <alignment vertical="center" wrapText="1"/>
    </xf>
    <xf numFmtId="164" fontId="4" fillId="0" borderId="0" xfId="7" applyNumberFormat="1" applyFont="1" applyFill="1" applyAlignment="1">
      <alignment horizontal="left" vertical="center"/>
    </xf>
    <xf numFmtId="164" fontId="4" fillId="0" borderId="0" xfId="0" applyNumberFormat="1" applyFont="1"/>
    <xf numFmtId="43" fontId="4" fillId="0" borderId="0" xfId="7" applyFont="1"/>
    <xf numFmtId="9" fontId="4" fillId="0" borderId="100" xfId="20961" applyFont="1" applyFill="1" applyBorder="1" applyAlignment="1">
      <alignment vertical="center"/>
    </xf>
    <xf numFmtId="9" fontId="4" fillId="0" borderId="117" xfId="20961" applyFont="1" applyFill="1" applyBorder="1" applyAlignment="1">
      <alignment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02" xfId="7" applyNumberFormat="1" applyFont="1" applyFill="1" applyBorder="1" applyAlignment="1">
      <alignment vertical="center"/>
    </xf>
    <xf numFmtId="164" fontId="4" fillId="0" borderId="115" xfId="7" applyNumberFormat="1" applyFont="1" applyFill="1" applyBorder="1" applyAlignment="1">
      <alignment vertical="center"/>
    </xf>
    <xf numFmtId="164" fontId="4" fillId="0" borderId="136" xfId="7" applyNumberFormat="1" applyFont="1" applyFill="1" applyBorder="1"/>
    <xf numFmtId="14" fontId="118" fillId="0" borderId="0" xfId="0" applyNumberFormat="1" applyFont="1" applyAlignment="1">
      <alignment horizontal="left"/>
    </xf>
    <xf numFmtId="43" fontId="6" fillId="0" borderId="0" xfId="7" applyFont="1" applyAlignment="1">
      <alignment horizontal="left"/>
    </xf>
    <xf numFmtId="43" fontId="118" fillId="0" borderId="0" xfId="0" applyNumberFormat="1" applyFont="1" applyBorder="1"/>
    <xf numFmtId="43" fontId="126" fillId="0" borderId="0" xfId="0" applyNumberFormat="1" applyFont="1"/>
    <xf numFmtId="0" fontId="6" fillId="0" borderId="0" xfId="0" applyFont="1" applyAlignment="1">
      <alignment horizontal="left"/>
    </xf>
    <xf numFmtId="0" fontId="4" fillId="0" borderId="0" xfId="0" applyFont="1" applyAlignment="1">
      <alignment horizontal="left"/>
    </xf>
    <xf numFmtId="0" fontId="0" fillId="0" borderId="0" xfId="0" applyAlignment="1">
      <alignment horizontal="left"/>
    </xf>
    <xf numFmtId="14" fontId="6" fillId="0" borderId="0" xfId="0" applyNumberFormat="1" applyFont="1" applyAlignment="1">
      <alignment horizontal="left"/>
    </xf>
    <xf numFmtId="0" fontId="6" fillId="0" borderId="0" xfId="0" applyFont="1" applyBorder="1" applyAlignment="1">
      <alignment horizontal="left"/>
    </xf>
    <xf numFmtId="0" fontId="4" fillId="0" borderId="0" xfId="0" applyFont="1" applyBorder="1" applyAlignment="1">
      <alignment horizontal="left"/>
    </xf>
    <xf numFmtId="0" fontId="0" fillId="0" borderId="0" xfId="0" applyBorder="1" applyAlignment="1">
      <alignment horizontal="left"/>
    </xf>
    <xf numFmtId="0" fontId="117" fillId="0" borderId="0" xfId="11" applyFont="1" applyFill="1" applyBorder="1" applyAlignment="1" applyProtection="1">
      <alignment horizontal="left"/>
    </xf>
    <xf numFmtId="0" fontId="118" fillId="0" borderId="0" xfId="0" applyFont="1" applyAlignment="1">
      <alignment horizontal="left"/>
    </xf>
    <xf numFmtId="0" fontId="118" fillId="0" borderId="0" xfId="0" applyFont="1" applyAlignment="1">
      <alignment horizontal="left" wrapText="1"/>
    </xf>
    <xf numFmtId="0" fontId="4" fillId="0" borderId="0" xfId="0" applyFont="1" applyFill="1" applyAlignment="1">
      <alignment horizontal="left"/>
    </xf>
    <xf numFmtId="0" fontId="24" fillId="0" borderId="0" xfId="0" applyFont="1" applyAlignment="1">
      <alignment horizontal="left"/>
    </xf>
    <xf numFmtId="0" fontId="11" fillId="0" borderId="0" xfId="0" applyFont="1" applyAlignment="1">
      <alignment horizontal="left"/>
    </xf>
    <xf numFmtId="0" fontId="8" fillId="0" borderId="0" xfId="0" applyFont="1" applyAlignment="1">
      <alignment horizontal="left"/>
    </xf>
    <xf numFmtId="0" fontId="11" fillId="0" borderId="0" xfId="0" applyFont="1" applyBorder="1" applyAlignment="1">
      <alignment horizontal="left"/>
    </xf>
    <xf numFmtId="164" fontId="0" fillId="0" borderId="0" xfId="7" applyNumberFormat="1" applyFont="1" applyAlignment="1">
      <alignment horizontal="left"/>
    </xf>
    <xf numFmtId="9" fontId="8" fillId="2" borderId="106" xfId="20961" applyNumberFormat="1" applyFont="1" applyFill="1" applyBorder="1" applyAlignment="1" applyProtection="1">
      <alignment vertical="center"/>
      <protection locked="0"/>
    </xf>
    <xf numFmtId="9" fontId="8" fillId="2" borderId="121" xfId="20961" applyNumberFormat="1" applyFont="1" applyFill="1" applyBorder="1" applyAlignment="1" applyProtection="1">
      <alignment vertical="center"/>
      <protection locked="0"/>
    </xf>
    <xf numFmtId="43" fontId="6" fillId="0" borderId="0" xfId="7" applyFont="1"/>
    <xf numFmtId="0" fontId="0" fillId="0" borderId="7" xfId="0" applyBorder="1"/>
    <xf numFmtId="0" fontId="126" fillId="0" borderId="106" xfId="0" applyFont="1" applyBorder="1" applyAlignment="1">
      <alignment horizontal="left" indent="2"/>
    </xf>
    <xf numFmtId="0" fontId="132" fillId="0" borderId="142" xfId="0" applyNumberFormat="1" applyFont="1" applyFill="1" applyBorder="1" applyAlignment="1">
      <alignment vertical="center" wrapText="1" readingOrder="1"/>
    </xf>
    <xf numFmtId="0" fontId="132" fillId="0" borderId="143" xfId="0" applyNumberFormat="1" applyFont="1" applyFill="1" applyBorder="1" applyAlignment="1">
      <alignment vertical="center" wrapText="1" readingOrder="1"/>
    </xf>
    <xf numFmtId="0" fontId="132" fillId="0" borderId="143" xfId="0" applyNumberFormat="1" applyFont="1" applyFill="1" applyBorder="1" applyAlignment="1">
      <alignment horizontal="left" vertical="center" wrapText="1" indent="1" readingOrder="1"/>
    </xf>
    <xf numFmtId="0" fontId="126" fillId="0" borderId="101" xfId="0" applyFont="1" applyBorder="1" applyAlignment="1">
      <alignment horizontal="left" indent="2"/>
    </xf>
    <xf numFmtId="0" fontId="132" fillId="0" borderId="144" xfId="0" applyNumberFormat="1" applyFont="1" applyFill="1" applyBorder="1" applyAlignment="1">
      <alignment vertical="center" wrapText="1" readingOrder="1"/>
    </xf>
    <xf numFmtId="0" fontId="126" fillId="0" borderId="106" xfId="0" applyFont="1" applyFill="1" applyBorder="1" applyAlignment="1">
      <alignment horizontal="left" indent="2"/>
    </xf>
    <xf numFmtId="0" fontId="133" fillId="0" borderId="106" xfId="0" applyNumberFormat="1" applyFont="1" applyFill="1" applyBorder="1" applyAlignment="1">
      <alignment vertical="center" wrapText="1" readingOrder="1"/>
    </xf>
    <xf numFmtId="0" fontId="126" fillId="0" borderId="106" xfId="0" applyFont="1" applyBorder="1" applyAlignment="1">
      <alignment horizontal="left" indent="3"/>
    </xf>
    <xf numFmtId="43" fontId="126" fillId="0" borderId="106" xfId="7" applyFont="1" applyBorder="1"/>
    <xf numFmtId="43" fontId="126" fillId="0" borderId="101" xfId="7" applyFont="1" applyBorder="1"/>
    <xf numFmtId="43" fontId="134" fillId="0" borderId="106" xfId="7" applyFont="1" applyBorder="1"/>
    <xf numFmtId="9" fontId="126" fillId="0" borderId="106" xfId="20961" applyFont="1" applyBorder="1"/>
    <xf numFmtId="9" fontId="126" fillId="0" borderId="101" xfId="20961" applyFont="1" applyBorder="1"/>
    <xf numFmtId="9" fontId="134" fillId="0" borderId="106" xfId="20961" applyFont="1" applyBorder="1"/>
    <xf numFmtId="164" fontId="4" fillId="0" borderId="121" xfId="7" applyNumberFormat="1" applyFont="1" applyBorder="1" applyAlignment="1">
      <alignment vertical="center"/>
    </xf>
    <xf numFmtId="0" fontId="105" fillId="0" borderId="73" xfId="0" applyFont="1" applyBorder="1" applyAlignment="1">
      <alignment horizontal="left" vertical="center" wrapText="1"/>
    </xf>
    <xf numFmtId="0" fontId="105" fillId="0" borderId="72" xfId="0" applyFont="1" applyBorder="1" applyAlignment="1">
      <alignment horizontal="left" vertical="center" wrapText="1"/>
    </xf>
    <xf numFmtId="0" fontId="8" fillId="0" borderId="30" xfId="0" applyFont="1" applyFill="1" applyBorder="1" applyAlignment="1" applyProtection="1">
      <alignment horizontal="center"/>
    </xf>
    <xf numFmtId="0" fontId="8" fillId="0" borderId="31" xfId="0" applyFont="1" applyFill="1" applyBorder="1" applyAlignment="1" applyProtection="1">
      <alignment horizontal="center"/>
    </xf>
    <xf numFmtId="0" fontId="8" fillId="0" borderId="33" xfId="0" applyFont="1" applyFill="1" applyBorder="1" applyAlignment="1" applyProtection="1">
      <alignment horizontal="center"/>
    </xf>
    <xf numFmtId="0" fontId="8" fillId="0" borderId="32" xfId="0" applyFont="1" applyFill="1" applyBorder="1" applyAlignment="1" applyProtection="1">
      <alignment horizontal="center"/>
    </xf>
    <xf numFmtId="0" fontId="5" fillId="0" borderId="4" xfId="0" applyFont="1" applyBorder="1" applyAlignment="1">
      <alignment horizontal="center" vertical="center"/>
    </xf>
    <xf numFmtId="0" fontId="5" fillId="0" borderId="76" xfId="0" applyFont="1" applyBorder="1" applyAlignment="1">
      <alignment horizontal="center" vertical="center"/>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164" fontId="9" fillId="0" borderId="20" xfId="7" applyNumberFormat="1" applyFont="1" applyFill="1" applyBorder="1" applyAlignment="1" applyProtection="1">
      <alignment horizontal="center"/>
    </xf>
    <xf numFmtId="164" fontId="9" fillId="0" borderId="21" xfId="7" applyNumberFormat="1" applyFont="1" applyFill="1" applyBorder="1" applyAlignment="1" applyProtection="1">
      <alignment horizontal="center"/>
    </xf>
    <xf numFmtId="0" fontId="12" fillId="0" borderId="3" xfId="0" applyFont="1" applyBorder="1" applyAlignment="1">
      <alignment wrapText="1"/>
    </xf>
    <xf numFmtId="0" fontId="4" fillId="0" borderId="23" xfId="0" applyFont="1" applyBorder="1" applyAlignment="1"/>
    <xf numFmtId="0" fontId="9" fillId="0" borderId="8" xfId="0" applyFont="1" applyBorder="1" applyAlignment="1">
      <alignment horizontal="center" vertical="center" wrapText="1"/>
    </xf>
    <xf numFmtId="0" fontId="9" fillId="0" borderId="24" xfId="0" applyFont="1" applyBorder="1" applyAlignment="1">
      <alignment horizontal="center" vertical="center" wrapText="1"/>
    </xf>
    <xf numFmtId="0" fontId="4" fillId="0" borderId="105" xfId="0" applyFont="1" applyFill="1" applyBorder="1" applyAlignment="1">
      <alignment horizontal="center" vertical="center" wrapText="1"/>
    </xf>
    <xf numFmtId="0" fontId="4" fillId="0" borderId="106" xfId="0" applyFont="1" applyFill="1" applyBorder="1" applyAlignment="1">
      <alignment horizontal="center" vertical="center" wrapText="1"/>
    </xf>
    <xf numFmtId="0" fontId="4" fillId="0" borderId="107" xfId="0" applyFont="1" applyFill="1" applyBorder="1" applyAlignment="1">
      <alignment horizontal="center"/>
    </xf>
    <xf numFmtId="0" fontId="4" fillId="0" borderId="24" xfId="0" applyFont="1" applyFill="1" applyBorder="1" applyAlignment="1">
      <alignment horizontal="center"/>
    </xf>
    <xf numFmtId="0" fontId="5" fillId="36" borderId="125" xfId="0" applyFont="1" applyFill="1" applyBorder="1" applyAlignment="1">
      <alignment horizontal="center" vertical="center" wrapText="1"/>
    </xf>
    <xf numFmtId="0" fontId="5" fillId="36" borderId="33" xfId="0" applyFont="1" applyFill="1" applyBorder="1" applyAlignment="1">
      <alignment horizontal="center" vertical="center" wrapText="1"/>
    </xf>
    <xf numFmtId="0" fontId="5" fillId="36" borderId="122" xfId="0" applyFont="1" applyFill="1" applyBorder="1" applyAlignment="1">
      <alignment horizontal="center" vertical="center" wrapText="1"/>
    </xf>
    <xf numFmtId="0" fontId="5" fillId="36" borderId="105" xfId="0" applyFont="1" applyFill="1" applyBorder="1" applyAlignment="1">
      <alignment horizontal="center" vertical="center" wrapText="1"/>
    </xf>
    <xf numFmtId="0" fontId="102" fillId="3" borderId="74" xfId="13" applyFont="1" applyFill="1" applyBorder="1" applyAlignment="1" applyProtection="1">
      <alignment horizontal="center" vertical="center" wrapText="1"/>
      <protection locked="0"/>
    </xf>
    <xf numFmtId="0" fontId="102" fillId="3" borderId="71"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4" fillId="3" borderId="19" xfId="1" applyNumberFormat="1" applyFont="1" applyFill="1" applyBorder="1" applyAlignment="1" applyProtection="1">
      <alignment horizontal="center"/>
      <protection locked="0"/>
    </xf>
    <xf numFmtId="164" fontId="14" fillId="3" borderId="20" xfId="1" applyNumberFormat="1" applyFont="1" applyFill="1" applyBorder="1" applyAlignment="1" applyProtection="1">
      <alignment horizontal="center"/>
      <protection locked="0"/>
    </xf>
    <xf numFmtId="164" fontId="14" fillId="3" borderId="21" xfId="1" applyNumberFormat="1" applyFont="1" applyFill="1" applyBorder="1" applyAlignment="1" applyProtection="1">
      <alignment horizontal="center"/>
      <protection locked="0"/>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164" fontId="14" fillId="0" borderId="97" xfId="1" applyNumberFormat="1" applyFont="1" applyFill="1" applyBorder="1" applyAlignment="1" applyProtection="1">
      <alignment horizontal="center" vertical="center" wrapText="1"/>
      <protection locked="0"/>
    </xf>
    <xf numFmtId="164" fontId="14" fillId="0" borderId="98"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6"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13" fillId="0" borderId="58" xfId="0" applyFont="1" applyFill="1" applyBorder="1" applyAlignment="1">
      <alignment horizontal="left" vertical="center"/>
    </xf>
    <xf numFmtId="0" fontId="13" fillId="0" borderId="59" xfId="0" applyFont="1" applyFill="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21" xfId="0" applyFont="1" applyBorder="1" applyAlignment="1">
      <alignment horizontal="center" vertical="center" wrapText="1"/>
    </xf>
    <xf numFmtId="0" fontId="120" fillId="0" borderId="128" xfId="0" applyNumberFormat="1" applyFont="1" applyFill="1" applyBorder="1" applyAlignment="1">
      <alignment horizontal="left" vertical="center" wrapText="1"/>
    </xf>
    <xf numFmtId="0" fontId="120" fillId="0" borderId="129" xfId="0" applyNumberFormat="1" applyFont="1" applyFill="1" applyBorder="1" applyAlignment="1">
      <alignment horizontal="left" vertical="center" wrapText="1"/>
    </xf>
    <xf numFmtId="0" fontId="120" fillId="0" borderId="131" xfId="0" applyNumberFormat="1" applyFont="1" applyFill="1" applyBorder="1" applyAlignment="1">
      <alignment horizontal="left" vertical="center" wrapText="1"/>
    </xf>
    <xf numFmtId="0" fontId="120" fillId="0" borderId="132" xfId="0" applyNumberFormat="1" applyFont="1" applyFill="1" applyBorder="1" applyAlignment="1">
      <alignment horizontal="left" vertical="center" wrapText="1"/>
    </xf>
    <xf numFmtId="0" fontId="120" fillId="0" borderId="134" xfId="0" applyNumberFormat="1" applyFont="1" applyFill="1" applyBorder="1" applyAlignment="1">
      <alignment horizontal="left" vertical="center" wrapText="1"/>
    </xf>
    <xf numFmtId="0" fontId="120" fillId="0" borderId="135" xfId="0" applyNumberFormat="1" applyFont="1" applyFill="1" applyBorder="1" applyAlignment="1">
      <alignment horizontal="left" vertical="center" wrapText="1"/>
    </xf>
    <xf numFmtId="0" fontId="121" fillId="0" borderId="102" xfId="0" applyFont="1" applyFill="1" applyBorder="1" applyAlignment="1">
      <alignment horizontal="center" vertical="center" wrapText="1"/>
    </xf>
    <xf numFmtId="0" fontId="121" fillId="0" borderId="120" xfId="0" applyFont="1" applyFill="1" applyBorder="1" applyAlignment="1">
      <alignment horizontal="center" vertical="center" wrapText="1"/>
    </xf>
    <xf numFmtId="0" fontId="121" fillId="0" borderId="130" xfId="0" applyFont="1" applyFill="1" applyBorder="1" applyAlignment="1">
      <alignment horizontal="center" vertical="center" wrapText="1"/>
    </xf>
    <xf numFmtId="0" fontId="121" fillId="0" borderId="57" xfId="0" applyFont="1" applyFill="1" applyBorder="1" applyAlignment="1">
      <alignment horizontal="center" vertical="center" wrapText="1"/>
    </xf>
    <xf numFmtId="0" fontId="121" fillId="0" borderId="133" xfId="0" applyFont="1" applyFill="1" applyBorder="1" applyAlignment="1">
      <alignment horizontal="center" vertical="center" wrapText="1"/>
    </xf>
    <xf numFmtId="0" fontId="121" fillId="0" borderId="11" xfId="0" applyFont="1" applyFill="1" applyBorder="1" applyAlignment="1">
      <alignment horizontal="center" vertical="center" wrapText="1"/>
    </xf>
    <xf numFmtId="0" fontId="118" fillId="0" borderId="101" xfId="0" applyFont="1" applyBorder="1" applyAlignment="1">
      <alignment horizontal="center" vertical="center" wrapText="1"/>
    </xf>
    <xf numFmtId="0" fontId="118" fillId="0" borderId="7" xfId="0" applyFont="1" applyBorder="1" applyAlignment="1">
      <alignment horizontal="center" vertical="center" wrapText="1"/>
    </xf>
    <xf numFmtId="0" fontId="118" fillId="0" borderId="106" xfId="0" applyFont="1" applyBorder="1" applyAlignment="1">
      <alignment horizontal="center" vertical="center" wrapText="1"/>
    </xf>
    <xf numFmtId="0" fontId="125" fillId="0" borderId="106" xfId="0" applyFont="1" applyFill="1" applyBorder="1" applyAlignment="1">
      <alignment horizontal="center" vertical="center"/>
    </xf>
    <xf numFmtId="0" fontId="125" fillId="0" borderId="102" xfId="0" applyFont="1" applyFill="1" applyBorder="1" applyAlignment="1">
      <alignment horizontal="center" vertical="center"/>
    </xf>
    <xf numFmtId="0" fontId="125" fillId="0" borderId="130" xfId="0" applyFont="1" applyFill="1" applyBorder="1" applyAlignment="1">
      <alignment horizontal="center" vertical="center"/>
    </xf>
    <xf numFmtId="0" fontId="125" fillId="0" borderId="57" xfId="0" applyFont="1" applyFill="1" applyBorder="1" applyAlignment="1">
      <alignment horizontal="center" vertical="center"/>
    </xf>
    <xf numFmtId="0" fontId="125" fillId="0" borderId="11" xfId="0" applyFont="1" applyFill="1" applyBorder="1" applyAlignment="1">
      <alignment horizontal="center" vertical="center"/>
    </xf>
    <xf numFmtId="0" fontId="121" fillId="0" borderId="106" xfId="0" applyFont="1" applyFill="1" applyBorder="1" applyAlignment="1">
      <alignment horizontal="center" vertical="center" wrapText="1"/>
    </xf>
    <xf numFmtId="0" fontId="121" fillId="0" borderId="136" xfId="0" applyFont="1" applyFill="1" applyBorder="1" applyAlignment="1">
      <alignment horizontal="center" vertical="center" wrapText="1"/>
    </xf>
    <xf numFmtId="0" fontId="121" fillId="0" borderId="137" xfId="0" applyFont="1" applyFill="1" applyBorder="1" applyAlignment="1">
      <alignment horizontal="center" vertical="center" wrapText="1"/>
    </xf>
    <xf numFmtId="0" fontId="118" fillId="0" borderId="107" xfId="0" applyFont="1" applyFill="1" applyBorder="1" applyAlignment="1">
      <alignment horizontal="center" vertical="center" wrapText="1"/>
    </xf>
    <xf numFmtId="0" fontId="118" fillId="0" borderId="104" xfId="0" applyFont="1" applyFill="1" applyBorder="1" applyAlignment="1">
      <alignment horizontal="center" vertical="center" wrapText="1"/>
    </xf>
    <xf numFmtId="0" fontId="118" fillId="0" borderId="105" xfId="0" applyFont="1" applyFill="1" applyBorder="1" applyAlignment="1">
      <alignment horizontal="center" vertical="center" wrapText="1"/>
    </xf>
    <xf numFmtId="0" fontId="121" fillId="0" borderId="138" xfId="0" applyFont="1" applyFill="1" applyBorder="1" applyAlignment="1">
      <alignment horizontal="center" vertical="center" wrapText="1"/>
    </xf>
    <xf numFmtId="0" fontId="121" fillId="0" borderId="7" xfId="0" applyFont="1" applyFill="1" applyBorder="1" applyAlignment="1">
      <alignment horizontal="center" vertical="center" wrapText="1"/>
    </xf>
    <xf numFmtId="0" fontId="118" fillId="0" borderId="138"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18" fillId="0" borderId="136"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18" fillId="0" borderId="137" xfId="0" applyFont="1" applyFill="1" applyBorder="1" applyAlignment="1">
      <alignment horizontal="center" vertical="center" wrapText="1"/>
    </xf>
    <xf numFmtId="0" fontId="118" fillId="0" borderId="11" xfId="0" applyFont="1" applyBorder="1" applyAlignment="1">
      <alignment horizontal="center" vertical="center" wrapText="1"/>
    </xf>
    <xf numFmtId="0" fontId="120" fillId="0" borderId="102" xfId="0" applyNumberFormat="1" applyFont="1" applyFill="1" applyBorder="1" applyAlignment="1">
      <alignment horizontal="left" vertical="top" wrapText="1"/>
    </xf>
    <xf numFmtId="0" fontId="120" fillId="0" borderId="130" xfId="0" applyNumberFormat="1" applyFont="1" applyFill="1" applyBorder="1" applyAlignment="1">
      <alignment horizontal="left" vertical="top" wrapText="1"/>
    </xf>
    <xf numFmtId="0" fontId="120" fillId="0" borderId="136" xfId="0" applyNumberFormat="1" applyFont="1" applyFill="1" applyBorder="1" applyAlignment="1">
      <alignment horizontal="left" vertical="top" wrapText="1"/>
    </xf>
    <xf numFmtId="0" fontId="120" fillId="0" borderId="137" xfId="0" applyNumberFormat="1" applyFont="1" applyFill="1" applyBorder="1" applyAlignment="1">
      <alignment horizontal="left" vertical="top" wrapText="1"/>
    </xf>
    <xf numFmtId="0" fontId="120" fillId="0" borderId="57" xfId="0" applyNumberFormat="1" applyFont="1" applyFill="1" applyBorder="1" applyAlignment="1">
      <alignment horizontal="left" vertical="top" wrapText="1"/>
    </xf>
    <xf numFmtId="0" fontId="120" fillId="0" borderId="11" xfId="0" applyNumberFormat="1" applyFont="1" applyFill="1" applyBorder="1" applyAlignment="1">
      <alignment horizontal="left" vertical="top" wrapText="1"/>
    </xf>
    <xf numFmtId="0" fontId="118" fillId="0" borderId="102" xfId="0" applyFont="1" applyFill="1" applyBorder="1" applyAlignment="1">
      <alignment horizontal="center" vertical="center"/>
    </xf>
    <xf numFmtId="0" fontId="118" fillId="0" borderId="120" xfId="0" applyFont="1" applyFill="1" applyBorder="1" applyAlignment="1">
      <alignment horizontal="center" vertical="center"/>
    </xf>
    <xf numFmtId="0" fontId="118" fillId="0" borderId="130" xfId="0" applyFont="1" applyFill="1" applyBorder="1" applyAlignment="1">
      <alignment horizontal="center" vertical="center"/>
    </xf>
    <xf numFmtId="0" fontId="118" fillId="0" borderId="102" xfId="0" applyFont="1" applyFill="1" applyBorder="1" applyAlignment="1">
      <alignment horizontal="center" vertical="center" wrapText="1"/>
    </xf>
    <xf numFmtId="0" fontId="118" fillId="0" borderId="120" xfId="0" applyFont="1" applyFill="1" applyBorder="1" applyAlignment="1">
      <alignment horizontal="center" vertical="center" wrapText="1"/>
    </xf>
    <xf numFmtId="0" fontId="118" fillId="0" borderId="130" xfId="0" applyFont="1" applyFill="1" applyBorder="1" applyAlignment="1">
      <alignment horizontal="center" vertical="center" wrapText="1"/>
    </xf>
    <xf numFmtId="0" fontId="118" fillId="0" borderId="102" xfId="0" applyFont="1" applyBorder="1" applyAlignment="1">
      <alignment horizontal="center" vertical="top" wrapText="1"/>
    </xf>
    <xf numFmtId="0" fontId="118" fillId="0" borderId="120" xfId="0" applyFont="1" applyBorder="1" applyAlignment="1">
      <alignment horizontal="center" vertical="top" wrapText="1"/>
    </xf>
    <xf numFmtId="0" fontId="118" fillId="0" borderId="130" xfId="0" applyFont="1" applyBorder="1" applyAlignment="1">
      <alignment horizontal="center" vertical="top" wrapText="1"/>
    </xf>
    <xf numFmtId="0" fontId="118" fillId="0" borderId="102" xfId="0" applyFont="1" applyFill="1" applyBorder="1" applyAlignment="1">
      <alignment horizontal="center" vertical="top" wrapText="1"/>
    </xf>
    <xf numFmtId="0" fontId="118" fillId="0" borderId="104" xfId="0" applyFont="1" applyFill="1" applyBorder="1" applyAlignment="1">
      <alignment horizontal="center" vertical="top" wrapText="1"/>
    </xf>
    <xf numFmtId="0" fontId="118" fillId="0" borderId="105" xfId="0" applyFont="1" applyFill="1" applyBorder="1" applyAlignment="1">
      <alignment horizontal="center" vertical="top" wrapText="1"/>
    </xf>
    <xf numFmtId="0" fontId="118" fillId="0" borderId="101" xfId="0" applyFont="1" applyBorder="1" applyAlignment="1">
      <alignment horizontal="center" vertical="top" wrapText="1"/>
    </xf>
    <xf numFmtId="0" fontId="118" fillId="0" borderId="7" xfId="0" applyFont="1" applyBorder="1" applyAlignment="1">
      <alignment horizontal="center" vertical="top" wrapText="1"/>
    </xf>
    <xf numFmtId="0" fontId="120" fillId="0" borderId="139" xfId="0" applyNumberFormat="1" applyFont="1" applyFill="1" applyBorder="1" applyAlignment="1">
      <alignment horizontal="left" vertical="top" wrapText="1"/>
    </xf>
    <xf numFmtId="0" fontId="120" fillId="0" borderId="140" xfId="0" applyNumberFormat="1" applyFont="1" applyFill="1" applyBorder="1" applyAlignment="1">
      <alignment horizontal="left" vertical="top" wrapText="1"/>
    </xf>
    <xf numFmtId="0" fontId="126" fillId="0" borderId="106" xfId="0" applyFont="1" applyBorder="1" applyAlignment="1">
      <alignment horizontal="center" vertical="center" wrapText="1"/>
    </xf>
    <xf numFmtId="0" fontId="131" fillId="0" borderId="106" xfId="0" applyFont="1" applyBorder="1" applyAlignment="1">
      <alignment horizontal="center" vertical="center"/>
    </xf>
    <xf numFmtId="0" fontId="126" fillId="0" borderId="101" xfId="0" applyFont="1" applyBorder="1" applyAlignment="1">
      <alignment horizontal="center" vertical="center" wrapText="1"/>
    </xf>
    <xf numFmtId="0" fontId="107" fillId="0" borderId="107" xfId="0" applyFont="1" applyFill="1" applyBorder="1" applyAlignment="1">
      <alignment horizontal="left" vertical="center" wrapText="1"/>
    </xf>
    <xf numFmtId="0" fontId="107" fillId="0" borderId="105" xfId="0" applyFont="1" applyFill="1" applyBorder="1" applyAlignment="1">
      <alignment horizontal="left" vertical="center" wrapText="1"/>
    </xf>
    <xf numFmtId="0" fontId="107" fillId="0" borderId="107" xfId="0" applyFont="1" applyFill="1" applyBorder="1" applyAlignment="1">
      <alignment horizontal="left"/>
    </xf>
    <xf numFmtId="0" fontId="107" fillId="0" borderId="105" xfId="0" applyFont="1" applyFill="1" applyBorder="1" applyAlignment="1">
      <alignment horizontal="left"/>
    </xf>
    <xf numFmtId="0" fontId="107" fillId="3" borderId="107" xfId="0" applyFont="1" applyFill="1" applyBorder="1" applyAlignment="1">
      <alignment vertical="center" wrapText="1"/>
    </xf>
    <xf numFmtId="0" fontId="107" fillId="3" borderId="105" xfId="0" applyFont="1" applyFill="1" applyBorder="1" applyAlignment="1">
      <alignment vertical="center" wrapText="1"/>
    </xf>
    <xf numFmtId="0" fontId="106" fillId="0" borderId="77" xfId="0" applyFont="1" applyFill="1" applyBorder="1" applyAlignment="1">
      <alignment horizontal="center" vertical="center"/>
    </xf>
    <xf numFmtId="0" fontId="106" fillId="0" borderId="78" xfId="0" applyFont="1" applyFill="1" applyBorder="1" applyAlignment="1">
      <alignment horizontal="center" vertical="center"/>
    </xf>
    <xf numFmtId="0" fontId="106" fillId="0" borderId="79" xfId="0" applyFont="1" applyFill="1" applyBorder="1" applyAlignment="1">
      <alignment horizontal="center" vertical="center"/>
    </xf>
    <xf numFmtId="0" fontId="107" fillId="0" borderId="106" xfId="0" applyFont="1" applyFill="1" applyBorder="1" applyAlignment="1">
      <alignment horizontal="left" vertical="center" wrapText="1"/>
    </xf>
    <xf numFmtId="0" fontId="106" fillId="76" borderId="80" xfId="0" applyFont="1" applyFill="1" applyBorder="1" applyAlignment="1">
      <alignment horizontal="center" vertical="center" wrapText="1"/>
    </xf>
    <xf numFmtId="0" fontId="106" fillId="76" borderId="81" xfId="0" applyFont="1" applyFill="1" applyBorder="1" applyAlignment="1">
      <alignment horizontal="center" vertical="center" wrapText="1"/>
    </xf>
    <xf numFmtId="0" fontId="106" fillId="76" borderId="82" xfId="0" applyFont="1" applyFill="1" applyBorder="1" applyAlignment="1">
      <alignment horizontal="center" vertical="center" wrapText="1"/>
    </xf>
    <xf numFmtId="0" fontId="107" fillId="0" borderId="57" xfId="0" applyFont="1" applyFill="1" applyBorder="1" applyAlignment="1">
      <alignment horizontal="left" vertical="center" wrapText="1"/>
    </xf>
    <xf numFmtId="0" fontId="107" fillId="0" borderId="11" xfId="0" applyFont="1" applyFill="1" applyBorder="1" applyAlignment="1">
      <alignment horizontal="left" vertical="center" wrapText="1"/>
    </xf>
    <xf numFmtId="0" fontId="107" fillId="0" borderId="107" xfId="0" applyFont="1" applyFill="1" applyBorder="1" applyAlignment="1">
      <alignment vertical="center" wrapText="1"/>
    </xf>
    <xf numFmtId="0" fontId="107" fillId="0" borderId="105" xfId="0" applyFont="1" applyFill="1" applyBorder="1" applyAlignment="1">
      <alignment vertical="center" wrapText="1"/>
    </xf>
    <xf numFmtId="0" fontId="107" fillId="3" borderId="84" xfId="0" applyFont="1" applyFill="1" applyBorder="1" applyAlignment="1">
      <alignment horizontal="left" vertical="center" wrapText="1"/>
    </xf>
    <xf numFmtId="0" fontId="107" fillId="3" borderId="85" xfId="0" applyFont="1" applyFill="1" applyBorder="1" applyAlignment="1">
      <alignment horizontal="left" vertical="center" wrapText="1"/>
    </xf>
    <xf numFmtId="0" fontId="107" fillId="0" borderId="87" xfId="0" applyFont="1" applyFill="1" applyBorder="1" applyAlignment="1">
      <alignment horizontal="left" vertical="center" wrapText="1"/>
    </xf>
    <xf numFmtId="0" fontId="107" fillId="0" borderId="88" xfId="0" applyFont="1" applyFill="1" applyBorder="1" applyAlignment="1">
      <alignment horizontal="left" vertical="center" wrapText="1"/>
    </xf>
    <xf numFmtId="0" fontId="107" fillId="0" borderId="57" xfId="0" applyFont="1" applyFill="1" applyBorder="1" applyAlignment="1">
      <alignment vertical="center" wrapText="1"/>
    </xf>
    <xf numFmtId="0" fontId="107" fillId="0" borderId="11" xfId="0" applyFont="1" applyFill="1" applyBorder="1" applyAlignment="1">
      <alignment vertical="center" wrapText="1"/>
    </xf>
    <xf numFmtId="0" fontId="107" fillId="0" borderId="84" xfId="0" applyFont="1" applyFill="1" applyBorder="1" applyAlignment="1">
      <alignment horizontal="left" vertical="center" wrapText="1"/>
    </xf>
    <xf numFmtId="0" fontId="107" fillId="0" borderId="85" xfId="0" applyFont="1" applyFill="1" applyBorder="1" applyAlignment="1">
      <alignment horizontal="left" vertical="center" wrapText="1"/>
    </xf>
    <xf numFmtId="0" fontId="107" fillId="0" borderId="84" xfId="0" applyFont="1" applyFill="1" applyBorder="1" applyAlignment="1">
      <alignment vertical="center" wrapText="1"/>
    </xf>
    <xf numFmtId="0" fontId="107" fillId="0" borderId="85" xfId="0" applyFont="1" applyFill="1" applyBorder="1" applyAlignment="1">
      <alignment vertical="center" wrapText="1"/>
    </xf>
    <xf numFmtId="0" fontId="107" fillId="3" borderId="107" xfId="0" applyFont="1" applyFill="1" applyBorder="1" applyAlignment="1">
      <alignment horizontal="left" vertical="center" wrapText="1"/>
    </xf>
    <xf numFmtId="0" fontId="107" fillId="3" borderId="105" xfId="0" applyFont="1" applyFill="1" applyBorder="1" applyAlignment="1">
      <alignment horizontal="left" vertical="center" wrapText="1"/>
    </xf>
    <xf numFmtId="0" fontId="106" fillId="76" borderId="89" xfId="0" applyFont="1" applyFill="1" applyBorder="1" applyAlignment="1">
      <alignment horizontal="center" vertical="center" wrapText="1"/>
    </xf>
    <xf numFmtId="0" fontId="106" fillId="76" borderId="0" xfId="0" applyFont="1" applyFill="1" applyBorder="1" applyAlignment="1">
      <alignment horizontal="center" vertical="center" wrapText="1"/>
    </xf>
    <xf numFmtId="0" fontId="106" fillId="76" borderId="90" xfId="0" applyFont="1" applyFill="1" applyBorder="1" applyAlignment="1">
      <alignment horizontal="center" vertical="center" wrapText="1"/>
    </xf>
    <xf numFmtId="0" fontId="107" fillId="78" borderId="107" xfId="0" applyFont="1" applyFill="1" applyBorder="1" applyAlignment="1">
      <alignment vertical="center" wrapText="1"/>
    </xf>
    <xf numFmtId="0" fontId="107" fillId="78" borderId="105" xfId="0" applyFont="1" applyFill="1" applyBorder="1" applyAlignment="1">
      <alignment vertical="center" wrapText="1"/>
    </xf>
    <xf numFmtId="0" fontId="106" fillId="76" borderId="94" xfId="0" applyFont="1" applyFill="1" applyBorder="1" applyAlignment="1">
      <alignment horizontal="center" vertical="center"/>
    </xf>
    <xf numFmtId="0" fontId="106" fillId="76" borderId="95" xfId="0" applyFont="1" applyFill="1" applyBorder="1" applyAlignment="1">
      <alignment horizontal="center" vertical="center"/>
    </xf>
    <xf numFmtId="0" fontId="106" fillId="76" borderId="96" xfId="0" applyFont="1" applyFill="1" applyBorder="1" applyAlignment="1">
      <alignment horizontal="center" vertical="center"/>
    </xf>
    <xf numFmtId="0" fontId="106" fillId="76" borderId="106" xfId="0" applyFont="1" applyFill="1" applyBorder="1" applyAlignment="1">
      <alignment horizontal="center" vertical="center" wrapText="1"/>
    </xf>
    <xf numFmtId="0" fontId="106" fillId="0" borderId="106" xfId="0" applyFont="1" applyFill="1" applyBorder="1" applyAlignment="1">
      <alignment horizontal="center" vertical="center"/>
    </xf>
    <xf numFmtId="0" fontId="107" fillId="0" borderId="107" xfId="13" applyFont="1" applyFill="1" applyBorder="1" applyAlignment="1" applyProtection="1">
      <alignment horizontal="left" vertical="top" wrapText="1"/>
      <protection locked="0"/>
    </xf>
    <xf numFmtId="0" fontId="107" fillId="0" borderId="105" xfId="13" applyFont="1" applyFill="1" applyBorder="1" applyAlignment="1" applyProtection="1">
      <alignment horizontal="left" vertical="top" wrapText="1"/>
      <protection locked="0"/>
    </xf>
    <xf numFmtId="0" fontId="107" fillId="3" borderId="107" xfId="13" applyFont="1" applyFill="1" applyBorder="1" applyAlignment="1" applyProtection="1">
      <alignment horizontal="left" vertical="top" wrapText="1"/>
      <protection locked="0"/>
    </xf>
    <xf numFmtId="0" fontId="107" fillId="3" borderId="105" xfId="13" applyFont="1" applyFill="1" applyBorder="1" applyAlignment="1" applyProtection="1">
      <alignment horizontal="left" vertical="top" wrapText="1"/>
      <protection locked="0"/>
    </xf>
    <xf numFmtId="0" fontId="106" fillId="0" borderId="92" xfId="0" applyFont="1" applyFill="1" applyBorder="1" applyAlignment="1">
      <alignment horizontal="center" vertical="center"/>
    </xf>
    <xf numFmtId="0" fontId="107" fillId="0" borderId="107" xfId="0" applyNumberFormat="1" applyFont="1" applyFill="1" applyBorder="1" applyAlignment="1">
      <alignment horizontal="left" vertical="center" wrapText="1"/>
    </xf>
    <xf numFmtId="0" fontId="107" fillId="0" borderId="105" xfId="0" applyNumberFormat="1" applyFont="1" applyFill="1" applyBorder="1" applyAlignment="1">
      <alignment horizontal="left" vertical="center" wrapText="1"/>
    </xf>
    <xf numFmtId="0" fontId="106" fillId="76" borderId="107" xfId="0" applyFont="1" applyFill="1" applyBorder="1" applyAlignment="1">
      <alignment horizontal="center" vertical="center" wrapText="1"/>
    </xf>
    <xf numFmtId="0" fontId="106" fillId="76" borderId="105" xfId="0" applyFont="1" applyFill="1" applyBorder="1" applyAlignment="1">
      <alignment horizontal="center" vertical="center" wrapText="1"/>
    </xf>
    <xf numFmtId="0" fontId="107" fillId="0" borderId="107" xfId="0" applyNumberFormat="1" applyFont="1" applyFill="1" applyBorder="1" applyAlignment="1">
      <alignment horizontal="left" vertical="top" wrapText="1"/>
    </xf>
    <xf numFmtId="0" fontId="107" fillId="0" borderId="105" xfId="0" applyNumberFormat="1" applyFont="1" applyFill="1" applyBorder="1" applyAlignment="1">
      <alignment horizontal="left" vertical="top" wrapText="1"/>
    </xf>
    <xf numFmtId="0" fontId="107" fillId="0" borderId="101" xfId="12672" applyFont="1" applyFill="1" applyBorder="1" applyAlignment="1">
      <alignment horizontal="left" vertical="center" wrapText="1"/>
    </xf>
    <xf numFmtId="0" fontId="107" fillId="0" borderId="138" xfId="12672" applyFont="1" applyFill="1" applyBorder="1" applyAlignment="1">
      <alignment horizontal="left" vertical="center" wrapText="1"/>
    </xf>
    <xf numFmtId="0" fontId="107" fillId="0" borderId="7" xfId="12672" applyFont="1" applyFill="1" applyBorder="1" applyAlignment="1">
      <alignment horizontal="left" vertical="center" wrapText="1"/>
    </xf>
    <xf numFmtId="0" fontId="107" fillId="0" borderId="106" xfId="0" applyFont="1" applyFill="1" applyBorder="1" applyAlignment="1">
      <alignment horizontal="left" vertical="top" wrapText="1"/>
    </xf>
    <xf numFmtId="0" fontId="107" fillId="0" borderId="106" xfId="0" applyNumberFormat="1" applyFont="1" applyFill="1" applyBorder="1" applyAlignment="1">
      <alignment horizontal="left" vertical="top" wrapText="1"/>
    </xf>
    <xf numFmtId="0" fontId="107" fillId="0" borderId="107" xfId="0" applyFont="1" applyFill="1" applyBorder="1" applyAlignment="1">
      <alignment horizontal="left" vertical="top" wrapText="1"/>
    </xf>
  </cellXfs>
  <cellStyles count="21414">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tabSelected="1" zoomScale="80" zoomScaleNormal="80" workbookViewId="0">
      <pane xSplit="1" ySplit="7" topLeftCell="B8" activePane="bottomRight" state="frozen"/>
      <selection pane="topRight" activeCell="B1" sqref="B1"/>
      <selection pane="bottomLeft" activeCell="A8" sqref="A8"/>
      <selection pane="bottomRight"/>
    </sheetView>
  </sheetViews>
  <sheetFormatPr defaultRowHeight="15"/>
  <cols>
    <col min="1" max="1" width="10.42578125" style="2" customWidth="1"/>
    <col min="2" max="2" width="153" bestFit="1" customWidth="1"/>
    <col min="3" max="3" width="39.42578125" customWidth="1"/>
    <col min="7" max="7" width="25" customWidth="1"/>
  </cols>
  <sheetData>
    <row r="1" spans="1:3" ht="15.75">
      <c r="A1" s="8"/>
      <c r="B1" s="182" t="s">
        <v>253</v>
      </c>
      <c r="C1" s="89"/>
    </row>
    <row r="2" spans="1:3" s="179" customFormat="1" ht="15.75">
      <c r="A2" s="231">
        <v>1</v>
      </c>
      <c r="B2" s="180" t="s">
        <v>254</v>
      </c>
      <c r="C2" s="627" t="s">
        <v>965</v>
      </c>
    </row>
    <row r="3" spans="1:3" s="179" customFormat="1" ht="15.75">
      <c r="A3" s="231">
        <v>2</v>
      </c>
      <c r="B3" s="181" t="s">
        <v>255</v>
      </c>
      <c r="C3" s="627" t="s">
        <v>966</v>
      </c>
    </row>
    <row r="4" spans="1:3" s="179" customFormat="1" ht="15.75">
      <c r="A4" s="231">
        <v>3</v>
      </c>
      <c r="B4" s="181" t="s">
        <v>256</v>
      </c>
      <c r="C4" s="627" t="s">
        <v>967</v>
      </c>
    </row>
    <row r="5" spans="1:3" s="179" customFormat="1" ht="15.75">
      <c r="A5" s="232">
        <v>4</v>
      </c>
      <c r="B5" s="184" t="s">
        <v>257</v>
      </c>
      <c r="C5" s="627" t="s">
        <v>968</v>
      </c>
    </row>
    <row r="6" spans="1:3" s="183" customFormat="1" ht="65.25" customHeight="1">
      <c r="A6" s="779" t="s">
        <v>488</v>
      </c>
      <c r="B6" s="780"/>
      <c r="C6" s="780"/>
    </row>
    <row r="7" spans="1:3">
      <c r="A7" s="364" t="s">
        <v>403</v>
      </c>
      <c r="B7" s="365" t="s">
        <v>258</v>
      </c>
    </row>
    <row r="8" spans="1:3">
      <c r="A8" s="366">
        <v>1</v>
      </c>
      <c r="B8" s="362" t="s">
        <v>223</v>
      </c>
    </row>
    <row r="9" spans="1:3">
      <c r="A9" s="366">
        <v>2</v>
      </c>
      <c r="B9" s="362" t="s">
        <v>259</v>
      </c>
    </row>
    <row r="10" spans="1:3">
      <c r="A10" s="366">
        <v>3</v>
      </c>
      <c r="B10" s="362" t="s">
        <v>260</v>
      </c>
    </row>
    <row r="11" spans="1:3">
      <c r="A11" s="366">
        <v>4</v>
      </c>
      <c r="B11" s="362" t="s">
        <v>261</v>
      </c>
      <c r="C11" s="178"/>
    </row>
    <row r="12" spans="1:3">
      <c r="A12" s="366">
        <v>5</v>
      </c>
      <c r="B12" s="362" t="s">
        <v>187</v>
      </c>
    </row>
    <row r="13" spans="1:3">
      <c r="A13" s="366">
        <v>6</v>
      </c>
      <c r="B13" s="367" t="s">
        <v>149</v>
      </c>
    </row>
    <row r="14" spans="1:3">
      <c r="A14" s="366">
        <v>7</v>
      </c>
      <c r="B14" s="362" t="s">
        <v>262</v>
      </c>
    </row>
    <row r="15" spans="1:3">
      <c r="A15" s="366">
        <v>8</v>
      </c>
      <c r="B15" s="362" t="s">
        <v>265</v>
      </c>
    </row>
    <row r="16" spans="1:3">
      <c r="A16" s="366">
        <v>9</v>
      </c>
      <c r="B16" s="362" t="s">
        <v>88</v>
      </c>
    </row>
    <row r="17" spans="1:2">
      <c r="A17" s="368" t="s">
        <v>545</v>
      </c>
      <c r="B17" s="362" t="s">
        <v>525</v>
      </c>
    </row>
    <row r="18" spans="1:2">
      <c r="A18" s="366">
        <v>10</v>
      </c>
      <c r="B18" s="362" t="s">
        <v>268</v>
      </c>
    </row>
    <row r="19" spans="1:2">
      <c r="A19" s="366">
        <v>11</v>
      </c>
      <c r="B19" s="367" t="s">
        <v>249</v>
      </c>
    </row>
    <row r="20" spans="1:2">
      <c r="A20" s="366">
        <v>12</v>
      </c>
      <c r="B20" s="367" t="s">
        <v>246</v>
      </c>
    </row>
    <row r="21" spans="1:2">
      <c r="A21" s="366">
        <v>13</v>
      </c>
      <c r="B21" s="369" t="s">
        <v>459</v>
      </c>
    </row>
    <row r="22" spans="1:2">
      <c r="A22" s="366">
        <v>14</v>
      </c>
      <c r="B22" s="370" t="s">
        <v>518</v>
      </c>
    </row>
    <row r="23" spans="1:2">
      <c r="A23" s="371">
        <v>15</v>
      </c>
      <c r="B23" s="367" t="s">
        <v>77</v>
      </c>
    </row>
    <row r="24" spans="1:2">
      <c r="A24" s="371">
        <v>15.1</v>
      </c>
      <c r="B24" s="362" t="s">
        <v>554</v>
      </c>
    </row>
    <row r="25" spans="1:2">
      <c r="A25" s="371">
        <v>16</v>
      </c>
      <c r="B25" s="362" t="s">
        <v>622</v>
      </c>
    </row>
    <row r="26" spans="1:2">
      <c r="A26" s="371">
        <v>17</v>
      </c>
      <c r="B26" s="362" t="s">
        <v>935</v>
      </c>
    </row>
    <row r="27" spans="1:2">
      <c r="A27" s="371">
        <v>18</v>
      </c>
      <c r="B27" s="362" t="s">
        <v>955</v>
      </c>
    </row>
    <row r="28" spans="1:2">
      <c r="A28" s="371">
        <v>19</v>
      </c>
      <c r="B28" s="362" t="s">
        <v>956</v>
      </c>
    </row>
    <row r="29" spans="1:2">
      <c r="A29" s="371">
        <v>20</v>
      </c>
      <c r="B29" s="370" t="s">
        <v>721</v>
      </c>
    </row>
    <row r="30" spans="1:2">
      <c r="A30" s="371">
        <v>21</v>
      </c>
      <c r="B30" s="362" t="s">
        <v>739</v>
      </c>
    </row>
    <row r="31" spans="1:2">
      <c r="A31" s="371">
        <v>22</v>
      </c>
      <c r="B31" s="590" t="s">
        <v>756</v>
      </c>
    </row>
    <row r="32" spans="1:2" ht="26.25">
      <c r="A32" s="371">
        <v>23</v>
      </c>
      <c r="B32" s="590" t="s">
        <v>936</v>
      </c>
    </row>
    <row r="33" spans="1:2">
      <c r="A33" s="371">
        <v>24</v>
      </c>
      <c r="B33" s="362" t="s">
        <v>937</v>
      </c>
    </row>
    <row r="34" spans="1:2">
      <c r="A34" s="371">
        <v>25</v>
      </c>
      <c r="B34" s="362" t="s">
        <v>938</v>
      </c>
    </row>
    <row r="35" spans="1:2">
      <c r="A35" s="366">
        <v>26</v>
      </c>
      <c r="B35" s="370" t="s">
        <v>1014</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85" zoomScaleNormal="85" workbookViewId="0">
      <pane xSplit="1" ySplit="5" topLeftCell="B33" activePane="bottomRight" state="frozen"/>
      <selection pane="topRight"/>
      <selection pane="bottomLeft"/>
      <selection pane="bottomRight" activeCell="B39" sqref="B39"/>
    </sheetView>
  </sheetViews>
  <sheetFormatPr defaultRowHeight="15"/>
  <cols>
    <col min="1" max="1" width="9.5703125" style="5" bestFit="1" customWidth="1"/>
    <col min="2" max="2" width="132.42578125" style="2" customWidth="1"/>
    <col min="3" max="3" width="18.42578125" style="2" customWidth="1"/>
  </cols>
  <sheetData>
    <row r="1" spans="1:6" s="745" customFormat="1" ht="15.75">
      <c r="A1" s="186" t="s">
        <v>188</v>
      </c>
      <c r="B1" s="743" t="str">
        <f>Info!C2</f>
        <v>სს თიბისი ბანკი</v>
      </c>
      <c r="C1" s="744"/>
      <c r="D1" s="744"/>
      <c r="E1" s="744"/>
      <c r="F1" s="744"/>
    </row>
    <row r="2" spans="1:6" s="186" customFormat="1" ht="15.75" customHeight="1">
      <c r="A2" s="186" t="s">
        <v>189</v>
      </c>
      <c r="B2" s="723">
        <f>'1. key ratios'!B2</f>
        <v>44561</v>
      </c>
    </row>
    <row r="3" spans="1:6" s="20" customFormat="1" ht="15.75" customHeight="1"/>
    <row r="4" spans="1:6" ht="15.75" thickBot="1">
      <c r="A4" s="5" t="s">
        <v>412</v>
      </c>
      <c r="B4" s="57" t="s">
        <v>88</v>
      </c>
    </row>
    <row r="5" spans="1:6">
      <c r="A5" s="130" t="s">
        <v>26</v>
      </c>
      <c r="B5" s="131"/>
      <c r="C5" s="132" t="s">
        <v>27</v>
      </c>
    </row>
    <row r="6" spans="1:6">
      <c r="A6" s="133">
        <v>1</v>
      </c>
      <c r="B6" s="78" t="s">
        <v>28</v>
      </c>
      <c r="C6" s="256">
        <f>SUM(C7:C11)</f>
        <v>3043716439.96</v>
      </c>
      <c r="D6" s="651"/>
    </row>
    <row r="7" spans="1:6">
      <c r="A7" s="133">
        <v>2</v>
      </c>
      <c r="B7" s="75" t="s">
        <v>29</v>
      </c>
      <c r="C7" s="671">
        <v>21015907.600000001</v>
      </c>
      <c r="D7" s="651"/>
    </row>
    <row r="8" spans="1:6">
      <c r="A8" s="133">
        <v>3</v>
      </c>
      <c r="B8" s="69" t="s">
        <v>30</v>
      </c>
      <c r="C8" s="671">
        <v>521190198.81999999</v>
      </c>
      <c r="D8" s="651"/>
    </row>
    <row r="9" spans="1:6">
      <c r="A9" s="133">
        <v>4</v>
      </c>
      <c r="B9" s="69" t="s">
        <v>31</v>
      </c>
      <c r="C9" s="671">
        <v>177523.23</v>
      </c>
      <c r="D9" s="651"/>
    </row>
    <row r="10" spans="1:6">
      <c r="A10" s="133">
        <v>5</v>
      </c>
      <c r="B10" s="69" t="s">
        <v>32</v>
      </c>
      <c r="C10" s="671">
        <v>6992183.2999999998</v>
      </c>
      <c r="D10" s="651"/>
    </row>
    <row r="11" spans="1:6">
      <c r="A11" s="133">
        <v>6</v>
      </c>
      <c r="B11" s="76" t="s">
        <v>33</v>
      </c>
      <c r="C11" s="671">
        <v>2494340627.0100002</v>
      </c>
      <c r="D11" s="651"/>
    </row>
    <row r="12" spans="1:6" s="4" customFormat="1">
      <c r="A12" s="133">
        <v>7</v>
      </c>
      <c r="B12" s="78" t="s">
        <v>34</v>
      </c>
      <c r="C12" s="257">
        <f>SUM(C13:C27)</f>
        <v>283822036.04000002</v>
      </c>
      <c r="D12" s="651"/>
    </row>
    <row r="13" spans="1:6" s="4" customFormat="1">
      <c r="A13" s="133">
        <v>8</v>
      </c>
      <c r="B13" s="77" t="s">
        <v>35</v>
      </c>
      <c r="C13" s="672">
        <v>177523.23</v>
      </c>
      <c r="D13" s="651"/>
    </row>
    <row r="14" spans="1:6" s="4" customFormat="1" ht="25.5">
      <c r="A14" s="133">
        <v>9</v>
      </c>
      <c r="B14" s="70" t="s">
        <v>36</v>
      </c>
      <c r="C14" s="672">
        <v>0</v>
      </c>
      <c r="D14" s="651"/>
    </row>
    <row r="15" spans="1:6" s="4" customFormat="1">
      <c r="A15" s="133">
        <v>10</v>
      </c>
      <c r="B15" s="71" t="s">
        <v>37</v>
      </c>
      <c r="C15" s="672">
        <v>276036568.91000003</v>
      </c>
      <c r="D15" s="651"/>
    </row>
    <row r="16" spans="1:6" s="4" customFormat="1">
      <c r="A16" s="133">
        <v>11</v>
      </c>
      <c r="B16" s="72" t="s">
        <v>38</v>
      </c>
      <c r="C16" s="672">
        <v>0</v>
      </c>
      <c r="D16" s="651"/>
    </row>
    <row r="17" spans="1:4" s="4" customFormat="1">
      <c r="A17" s="133">
        <v>12</v>
      </c>
      <c r="B17" s="71" t="s">
        <v>39</v>
      </c>
      <c r="C17" s="672">
        <v>0</v>
      </c>
      <c r="D17" s="651"/>
    </row>
    <row r="18" spans="1:4" s="4" customFormat="1">
      <c r="A18" s="133">
        <v>13</v>
      </c>
      <c r="B18" s="71" t="s">
        <v>40</v>
      </c>
      <c r="C18" s="672">
        <v>0</v>
      </c>
      <c r="D18" s="651"/>
    </row>
    <row r="19" spans="1:4" s="4" customFormat="1">
      <c r="A19" s="133">
        <v>14</v>
      </c>
      <c r="B19" s="71" t="s">
        <v>41</v>
      </c>
      <c r="C19" s="672">
        <v>0</v>
      </c>
      <c r="D19" s="651"/>
    </row>
    <row r="20" spans="1:4" s="4" customFormat="1" ht="25.5">
      <c r="A20" s="133">
        <v>15</v>
      </c>
      <c r="B20" s="71" t="s">
        <v>42</v>
      </c>
      <c r="C20" s="672">
        <v>0</v>
      </c>
      <c r="D20" s="651"/>
    </row>
    <row r="21" spans="1:4" s="4" customFormat="1" ht="25.5">
      <c r="A21" s="133">
        <v>16</v>
      </c>
      <c r="B21" s="70" t="s">
        <v>43</v>
      </c>
      <c r="C21" s="672">
        <v>0</v>
      </c>
      <c r="D21" s="651"/>
    </row>
    <row r="22" spans="1:4" s="4" customFormat="1">
      <c r="A22" s="133">
        <v>17</v>
      </c>
      <c r="B22" s="134" t="s">
        <v>44</v>
      </c>
      <c r="C22" s="672">
        <v>7607943.8999999994</v>
      </c>
      <c r="D22" s="651"/>
    </row>
    <row r="23" spans="1:4" s="4" customFormat="1" ht="25.5">
      <c r="A23" s="133">
        <v>18</v>
      </c>
      <c r="B23" s="70" t="s">
        <v>45</v>
      </c>
      <c r="C23" s="672">
        <v>0</v>
      </c>
      <c r="D23" s="651"/>
    </row>
    <row r="24" spans="1:4" s="4" customFormat="1" ht="25.5">
      <c r="A24" s="133">
        <v>19</v>
      </c>
      <c r="B24" s="70" t="s">
        <v>46</v>
      </c>
      <c r="C24" s="672">
        <v>0</v>
      </c>
      <c r="D24" s="651"/>
    </row>
    <row r="25" spans="1:4" s="4" customFormat="1" ht="25.5">
      <c r="A25" s="133">
        <v>20</v>
      </c>
      <c r="B25" s="73" t="s">
        <v>47</v>
      </c>
      <c r="C25" s="672">
        <v>0</v>
      </c>
      <c r="D25" s="651"/>
    </row>
    <row r="26" spans="1:4" s="4" customFormat="1">
      <c r="A26" s="133">
        <v>21</v>
      </c>
      <c r="B26" s="73" t="s">
        <v>48</v>
      </c>
      <c r="C26" s="672">
        <v>0</v>
      </c>
      <c r="D26" s="651"/>
    </row>
    <row r="27" spans="1:4" s="4" customFormat="1" ht="25.5">
      <c r="A27" s="133">
        <v>22</v>
      </c>
      <c r="B27" s="73" t="s">
        <v>49</v>
      </c>
      <c r="C27" s="672">
        <v>0</v>
      </c>
      <c r="D27" s="651"/>
    </row>
    <row r="28" spans="1:4" s="4" customFormat="1">
      <c r="A28" s="133">
        <v>23</v>
      </c>
      <c r="B28" s="79" t="s">
        <v>23</v>
      </c>
      <c r="C28" s="257">
        <f>C6-C12</f>
        <v>2759894403.9200001</v>
      </c>
      <c r="D28" s="651"/>
    </row>
    <row r="29" spans="1:4" s="4" customFormat="1">
      <c r="A29" s="135"/>
      <c r="B29" s="74"/>
      <c r="C29" s="258"/>
      <c r="D29" s="651"/>
    </row>
    <row r="30" spans="1:4" s="4" customFormat="1">
      <c r="A30" s="135">
        <v>24</v>
      </c>
      <c r="B30" s="79" t="s">
        <v>50</v>
      </c>
      <c r="C30" s="257">
        <f>C31+C34</f>
        <v>619520000</v>
      </c>
      <c r="D30" s="651"/>
    </row>
    <row r="31" spans="1:4" s="4" customFormat="1">
      <c r="A31" s="135">
        <v>25</v>
      </c>
      <c r="B31" s="69" t="s">
        <v>51</v>
      </c>
      <c r="C31" s="259">
        <f>C32+C33</f>
        <v>619520000</v>
      </c>
      <c r="D31" s="651"/>
    </row>
    <row r="32" spans="1:4" s="4" customFormat="1">
      <c r="A32" s="135">
        <v>26</v>
      </c>
      <c r="B32" s="176" t="s">
        <v>52</v>
      </c>
      <c r="C32" s="672">
        <v>0</v>
      </c>
      <c r="D32" s="651"/>
    </row>
    <row r="33" spans="1:4" s="4" customFormat="1">
      <c r="A33" s="135">
        <v>27</v>
      </c>
      <c r="B33" s="176" t="s">
        <v>53</v>
      </c>
      <c r="C33" s="672">
        <v>619520000</v>
      </c>
      <c r="D33" s="651"/>
    </row>
    <row r="34" spans="1:4" s="4" customFormat="1">
      <c r="A34" s="135">
        <v>28</v>
      </c>
      <c r="B34" s="69" t="s">
        <v>54</v>
      </c>
      <c r="C34" s="672">
        <v>0</v>
      </c>
      <c r="D34" s="651"/>
    </row>
    <row r="35" spans="1:4" s="4" customFormat="1">
      <c r="A35" s="135">
        <v>29</v>
      </c>
      <c r="B35" s="79" t="s">
        <v>55</v>
      </c>
      <c r="C35" s="257">
        <f>SUM(C36:C40)</f>
        <v>0</v>
      </c>
      <c r="D35" s="651"/>
    </row>
    <row r="36" spans="1:4" s="4" customFormat="1">
      <c r="A36" s="135">
        <v>30</v>
      </c>
      <c r="B36" s="70" t="s">
        <v>56</v>
      </c>
      <c r="C36" s="672">
        <v>0</v>
      </c>
      <c r="D36" s="651"/>
    </row>
    <row r="37" spans="1:4" s="4" customFormat="1">
      <c r="A37" s="135">
        <v>31</v>
      </c>
      <c r="B37" s="71" t="s">
        <v>57</v>
      </c>
      <c r="C37" s="672">
        <v>0</v>
      </c>
      <c r="D37" s="651"/>
    </row>
    <row r="38" spans="1:4" s="4" customFormat="1" ht="25.5">
      <c r="A38" s="135">
        <v>32</v>
      </c>
      <c r="B38" s="70" t="s">
        <v>58</v>
      </c>
      <c r="C38" s="672">
        <v>0</v>
      </c>
      <c r="D38" s="651"/>
    </row>
    <row r="39" spans="1:4" s="4" customFormat="1" ht="25.5">
      <c r="A39" s="135">
        <v>33</v>
      </c>
      <c r="B39" s="70" t="s">
        <v>46</v>
      </c>
      <c r="C39" s="672">
        <v>0</v>
      </c>
      <c r="D39" s="651"/>
    </row>
    <row r="40" spans="1:4" s="4" customFormat="1" ht="25.5">
      <c r="A40" s="135">
        <v>34</v>
      </c>
      <c r="B40" s="73" t="s">
        <v>59</v>
      </c>
      <c r="C40" s="672">
        <v>0</v>
      </c>
      <c r="D40" s="651"/>
    </row>
    <row r="41" spans="1:4" s="4" customFormat="1">
      <c r="A41" s="135">
        <v>35</v>
      </c>
      <c r="B41" s="79" t="s">
        <v>24</v>
      </c>
      <c r="C41" s="257">
        <f>C30-C35</f>
        <v>619520000</v>
      </c>
      <c r="D41" s="651"/>
    </row>
    <row r="42" spans="1:4" s="4" customFormat="1">
      <c r="A42" s="135"/>
      <c r="B42" s="74"/>
      <c r="C42" s="258"/>
      <c r="D42" s="651"/>
    </row>
    <row r="43" spans="1:4" s="4" customFormat="1">
      <c r="A43" s="135">
        <v>36</v>
      </c>
      <c r="B43" s="80" t="s">
        <v>60</v>
      </c>
      <c r="C43" s="257">
        <f>SUM(C44:C46)</f>
        <v>723513058.65738297</v>
      </c>
      <c r="D43" s="651"/>
    </row>
    <row r="44" spans="1:4" s="4" customFormat="1">
      <c r="A44" s="135">
        <v>37</v>
      </c>
      <c r="B44" s="69" t="s">
        <v>61</v>
      </c>
      <c r="C44" s="672">
        <v>497366144</v>
      </c>
      <c r="D44" s="651"/>
    </row>
    <row r="45" spans="1:4" s="4" customFormat="1">
      <c r="A45" s="135">
        <v>38</v>
      </c>
      <c r="B45" s="69" t="s">
        <v>62</v>
      </c>
      <c r="C45" s="672">
        <v>0</v>
      </c>
      <c r="D45" s="651"/>
    </row>
    <row r="46" spans="1:4" s="4" customFormat="1">
      <c r="A46" s="135">
        <v>39</v>
      </c>
      <c r="B46" s="69" t="s">
        <v>63</v>
      </c>
      <c r="C46" s="672">
        <v>226146914.65738297</v>
      </c>
      <c r="D46" s="651"/>
    </row>
    <row r="47" spans="1:4" s="4" customFormat="1">
      <c r="A47" s="135">
        <v>40</v>
      </c>
      <c r="B47" s="80" t="s">
        <v>64</v>
      </c>
      <c r="C47" s="257">
        <f>SUM(C48:C51)</f>
        <v>0</v>
      </c>
      <c r="D47" s="651"/>
    </row>
    <row r="48" spans="1:4" s="4" customFormat="1">
      <c r="A48" s="135">
        <v>41</v>
      </c>
      <c r="B48" s="70" t="s">
        <v>65</v>
      </c>
      <c r="C48" s="672">
        <v>0</v>
      </c>
      <c r="D48" s="651"/>
    </row>
    <row r="49" spans="1:4" s="4" customFormat="1">
      <c r="A49" s="135">
        <v>42</v>
      </c>
      <c r="B49" s="71" t="s">
        <v>66</v>
      </c>
      <c r="C49" s="672">
        <v>0</v>
      </c>
      <c r="D49" s="651"/>
    </row>
    <row r="50" spans="1:4" s="4" customFormat="1" ht="25.5">
      <c r="A50" s="135">
        <v>43</v>
      </c>
      <c r="B50" s="70" t="s">
        <v>67</v>
      </c>
      <c r="C50" s="672">
        <v>0</v>
      </c>
      <c r="D50" s="651"/>
    </row>
    <row r="51" spans="1:4" s="4" customFormat="1" ht="25.5">
      <c r="A51" s="135">
        <v>44</v>
      </c>
      <c r="B51" s="70" t="s">
        <v>46</v>
      </c>
      <c r="C51" s="672">
        <v>0</v>
      </c>
      <c r="D51" s="651"/>
    </row>
    <row r="52" spans="1:4" s="4" customFormat="1" ht="15.75" thickBot="1">
      <c r="A52" s="136">
        <v>45</v>
      </c>
      <c r="B52" s="137" t="s">
        <v>25</v>
      </c>
      <c r="C52" s="260">
        <f>C43-C47</f>
        <v>723513058.65738297</v>
      </c>
      <c r="D52" s="651"/>
    </row>
    <row r="55" spans="1:4">
      <c r="B55" s="2"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election activeCell="C19" sqref="C19:D21"/>
    </sheetView>
  </sheetViews>
  <sheetFormatPr defaultColWidth="9.140625" defaultRowHeight="12.75"/>
  <cols>
    <col min="1" max="1" width="10.85546875" style="316" bestFit="1" customWidth="1"/>
    <col min="2" max="2" width="59" style="316" customWidth="1"/>
    <col min="3" max="3" width="16.5703125" style="316" bestFit="1" customWidth="1"/>
    <col min="4" max="4" width="22.140625" style="316" customWidth="1"/>
    <col min="5" max="16384" width="9.140625" style="316"/>
  </cols>
  <sheetData>
    <row r="1" spans="1:6" s="744" customFormat="1" ht="15">
      <c r="A1" s="186" t="s">
        <v>188</v>
      </c>
      <c r="B1" s="743" t="str">
        <f>Info!C2</f>
        <v>სს თიბისი ბანკი</v>
      </c>
    </row>
    <row r="2" spans="1:6" s="186" customFormat="1" ht="15.75" customHeight="1">
      <c r="A2" s="186" t="s">
        <v>189</v>
      </c>
      <c r="B2" s="723">
        <f>'1. key ratios'!B2</f>
        <v>44561</v>
      </c>
    </row>
    <row r="3" spans="1:6" s="20" customFormat="1" ht="15.75" customHeight="1"/>
    <row r="4" spans="1:6" ht="13.5" thickBot="1">
      <c r="A4" s="317" t="s">
        <v>524</v>
      </c>
      <c r="B4" s="350" t="s">
        <v>525</v>
      </c>
    </row>
    <row r="5" spans="1:6" s="351" customFormat="1">
      <c r="A5" s="799" t="s">
        <v>526</v>
      </c>
      <c r="B5" s="800"/>
      <c r="C5" s="340" t="s">
        <v>527</v>
      </c>
      <c r="D5" s="341" t="s">
        <v>528</v>
      </c>
    </row>
    <row r="6" spans="1:6" s="352" customFormat="1">
      <c r="A6" s="342">
        <v>1</v>
      </c>
      <c r="B6" s="343" t="s">
        <v>529</v>
      </c>
      <c r="C6" s="343"/>
      <c r="D6" s="344"/>
    </row>
    <row r="7" spans="1:6" s="352" customFormat="1">
      <c r="A7" s="345" t="s">
        <v>530</v>
      </c>
      <c r="B7" s="346" t="s">
        <v>531</v>
      </c>
      <c r="C7" s="398">
        <v>4.4999999999999998E-2</v>
      </c>
      <c r="D7" s="673">
        <v>909793317.82545829</v>
      </c>
      <c r="E7" s="729"/>
      <c r="F7" s="729"/>
    </row>
    <row r="8" spans="1:6" s="352" customFormat="1">
      <c r="A8" s="345" t="s">
        <v>532</v>
      </c>
      <c r="B8" s="346" t="s">
        <v>533</v>
      </c>
      <c r="C8" s="399">
        <v>0.06</v>
      </c>
      <c r="D8" s="673">
        <v>1213057757.100611</v>
      </c>
      <c r="E8" s="729"/>
      <c r="F8" s="729"/>
    </row>
    <row r="9" spans="1:6" s="352" customFormat="1">
      <c r="A9" s="345" t="s">
        <v>534</v>
      </c>
      <c r="B9" s="346" t="s">
        <v>535</v>
      </c>
      <c r="C9" s="399">
        <v>0.08</v>
      </c>
      <c r="D9" s="673">
        <v>1617410342.8008149</v>
      </c>
      <c r="E9" s="729"/>
      <c r="F9" s="729"/>
    </row>
    <row r="10" spans="1:6" s="352" customFormat="1">
      <c r="A10" s="342" t="s">
        <v>536</v>
      </c>
      <c r="B10" s="343" t="s">
        <v>537</v>
      </c>
      <c r="C10" s="400"/>
      <c r="D10" s="674"/>
      <c r="E10" s="729"/>
      <c r="F10" s="729"/>
    </row>
    <row r="11" spans="1:6" s="353" customFormat="1">
      <c r="A11" s="347" t="s">
        <v>538</v>
      </c>
      <c r="B11" s="348" t="s">
        <v>600</v>
      </c>
      <c r="C11" s="401">
        <v>2.5000000000000001E-2</v>
      </c>
      <c r="D11" s="675">
        <v>505440732.12525463</v>
      </c>
      <c r="E11" s="729"/>
      <c r="F11" s="729"/>
    </row>
    <row r="12" spans="1:6" s="353" customFormat="1">
      <c r="A12" s="347" t="s">
        <v>539</v>
      </c>
      <c r="B12" s="348" t="s">
        <v>540</v>
      </c>
      <c r="C12" s="401">
        <v>0</v>
      </c>
      <c r="D12" s="675">
        <v>0</v>
      </c>
      <c r="E12" s="729"/>
      <c r="F12" s="729"/>
    </row>
    <row r="13" spans="1:6" s="353" customFormat="1">
      <c r="A13" s="347" t="s">
        <v>541</v>
      </c>
      <c r="B13" s="348" t="s">
        <v>542</v>
      </c>
      <c r="C13" s="401">
        <v>2.5000000000000001E-2</v>
      </c>
      <c r="D13" s="675">
        <v>505440732.12525463</v>
      </c>
      <c r="E13" s="729"/>
      <c r="F13" s="729"/>
    </row>
    <row r="14" spans="1:6" s="352" customFormat="1">
      <c r="A14" s="342" t="s">
        <v>543</v>
      </c>
      <c r="B14" s="343" t="s">
        <v>598</v>
      </c>
      <c r="C14" s="402"/>
      <c r="D14" s="674"/>
      <c r="E14" s="729"/>
      <c r="F14" s="729"/>
    </row>
    <row r="15" spans="1:6" s="352" customFormat="1">
      <c r="A15" s="363" t="s">
        <v>546</v>
      </c>
      <c r="B15" s="348" t="s">
        <v>599</v>
      </c>
      <c r="C15" s="401">
        <v>2.2345505367865212E-2</v>
      </c>
      <c r="D15" s="675">
        <v>451773143.71370405</v>
      </c>
      <c r="E15" s="729"/>
      <c r="F15" s="729"/>
    </row>
    <row r="16" spans="1:6" s="352" customFormat="1">
      <c r="A16" s="363" t="s">
        <v>547</v>
      </c>
      <c r="B16" s="348" t="s">
        <v>549</v>
      </c>
      <c r="C16" s="401">
        <v>2.9873702934005337E-2</v>
      </c>
      <c r="D16" s="675">
        <v>603975451.290241</v>
      </c>
      <c r="E16" s="729"/>
      <c r="F16" s="729"/>
    </row>
    <row r="17" spans="1:6" s="352" customFormat="1">
      <c r="A17" s="363" t="s">
        <v>548</v>
      </c>
      <c r="B17" s="348" t="s">
        <v>596</v>
      </c>
      <c r="C17" s="401">
        <v>5.3764115911436608E-2</v>
      </c>
      <c r="D17" s="675">
        <v>1086982964.3337429</v>
      </c>
      <c r="E17" s="729"/>
      <c r="F17" s="729"/>
    </row>
    <row r="18" spans="1:6" s="351" customFormat="1">
      <c r="A18" s="801" t="s">
        <v>597</v>
      </c>
      <c r="B18" s="802"/>
      <c r="C18" s="403" t="s">
        <v>527</v>
      </c>
      <c r="D18" s="676" t="s">
        <v>528</v>
      </c>
      <c r="E18" s="729"/>
      <c r="F18" s="729"/>
    </row>
    <row r="19" spans="1:6" s="352" customFormat="1">
      <c r="A19" s="349">
        <v>4</v>
      </c>
      <c r="B19" s="348" t="s">
        <v>23</v>
      </c>
      <c r="C19" s="401">
        <v>0.11734550536786521</v>
      </c>
      <c r="D19" s="673">
        <v>2372447925.7896714</v>
      </c>
      <c r="E19" s="729"/>
      <c r="F19" s="729"/>
    </row>
    <row r="20" spans="1:6" s="352" customFormat="1">
      <c r="A20" s="349">
        <v>5</v>
      </c>
      <c r="B20" s="348" t="s">
        <v>89</v>
      </c>
      <c r="C20" s="401">
        <v>0.13987370293400533</v>
      </c>
      <c r="D20" s="673">
        <v>2827914672.6413612</v>
      </c>
      <c r="E20" s="729"/>
      <c r="F20" s="729"/>
    </row>
    <row r="21" spans="1:6" s="352" customFormat="1" ht="13.5" thickBot="1">
      <c r="A21" s="354" t="s">
        <v>544</v>
      </c>
      <c r="B21" s="355" t="s">
        <v>88</v>
      </c>
      <c r="C21" s="404">
        <v>0.1837641159114366</v>
      </c>
      <c r="D21" s="677">
        <v>3715274771.3850665</v>
      </c>
      <c r="E21" s="729"/>
      <c r="F21" s="729"/>
    </row>
    <row r="22" spans="1:6">
      <c r="F22" s="317"/>
    </row>
    <row r="23" spans="1:6" ht="63.75">
      <c r="B23" s="22" t="s">
        <v>601</v>
      </c>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85" zoomScaleNormal="85" workbookViewId="0">
      <pane xSplit="1" ySplit="5" topLeftCell="B27" activePane="bottomRight" state="frozen"/>
      <selection pane="topRight"/>
      <selection pane="bottomLeft"/>
      <selection pane="bottomRight" activeCell="C38" sqref="C38:C44"/>
    </sheetView>
  </sheetViews>
  <sheetFormatPr defaultRowHeight="15.75"/>
  <cols>
    <col min="1" max="1" width="10.5703125" style="66" customWidth="1"/>
    <col min="2" max="2" width="91.85546875" style="66" customWidth="1"/>
    <col min="3" max="3" width="51.140625" style="66" bestFit="1" customWidth="1"/>
    <col min="4" max="4" width="26.5703125" style="66" bestFit="1" customWidth="1"/>
    <col min="5" max="5" width="9.42578125" customWidth="1"/>
  </cols>
  <sheetData>
    <row r="1" spans="1:6" s="745" customFormat="1">
      <c r="A1" s="186" t="s">
        <v>188</v>
      </c>
      <c r="B1" s="756" t="str">
        <f>Info!C2</f>
        <v>სს თიბისი ბანკი</v>
      </c>
      <c r="C1" s="754"/>
      <c r="D1" s="754"/>
      <c r="E1" s="744"/>
      <c r="F1" s="744"/>
    </row>
    <row r="2" spans="1:6" s="186" customFormat="1" ht="15.75" customHeight="1">
      <c r="A2" s="186" t="s">
        <v>189</v>
      </c>
      <c r="B2" s="723">
        <f>'1. key ratios'!B2</f>
        <v>44561</v>
      </c>
    </row>
    <row r="3" spans="1:6" s="20" customFormat="1" ht="15.75" customHeight="1">
      <c r="A3" s="25"/>
    </row>
    <row r="4" spans="1:6" s="20" customFormat="1" ht="15.75" customHeight="1" thickBot="1">
      <c r="A4" s="20" t="s">
        <v>413</v>
      </c>
      <c r="B4" s="199" t="s">
        <v>268</v>
      </c>
      <c r="D4" s="201" t="s">
        <v>93</v>
      </c>
    </row>
    <row r="5" spans="1:6" ht="38.25">
      <c r="A5" s="149" t="s">
        <v>26</v>
      </c>
      <c r="B5" s="150" t="s">
        <v>231</v>
      </c>
      <c r="C5" s="151" t="s">
        <v>236</v>
      </c>
      <c r="D5" s="200" t="s">
        <v>269</v>
      </c>
    </row>
    <row r="6" spans="1:6">
      <c r="A6" s="138">
        <v>1</v>
      </c>
      <c r="B6" s="81" t="s">
        <v>154</v>
      </c>
      <c r="C6" s="678">
        <v>797206743.3900001</v>
      </c>
      <c r="D6" s="139"/>
      <c r="E6" s="7"/>
    </row>
    <row r="7" spans="1:6">
      <c r="A7" s="138">
        <v>2</v>
      </c>
      <c r="B7" s="82" t="s">
        <v>155</v>
      </c>
      <c r="C7" s="261">
        <v>2219844390.7000003</v>
      </c>
      <c r="D7" s="140"/>
      <c r="E7" s="7"/>
    </row>
    <row r="8" spans="1:6">
      <c r="A8" s="138">
        <v>3</v>
      </c>
      <c r="B8" s="82" t="s">
        <v>156</v>
      </c>
      <c r="C8" s="261">
        <v>637238525.95000005</v>
      </c>
      <c r="D8" s="140"/>
      <c r="E8" s="7"/>
    </row>
    <row r="9" spans="1:6">
      <c r="A9" s="138">
        <v>4</v>
      </c>
      <c r="B9" s="82" t="s">
        <v>185</v>
      </c>
      <c r="C9" s="261">
        <v>0</v>
      </c>
      <c r="D9" s="140"/>
      <c r="E9" s="7"/>
    </row>
    <row r="10" spans="1:6">
      <c r="A10" s="138">
        <v>5</v>
      </c>
      <c r="B10" s="82" t="s">
        <v>157</v>
      </c>
      <c r="C10" s="261">
        <v>1929042347.304544</v>
      </c>
      <c r="D10" s="140"/>
      <c r="E10" s="7"/>
    </row>
    <row r="11" spans="1:6">
      <c r="A11" s="138">
        <v>6.1</v>
      </c>
      <c r="B11" s="82" t="s">
        <v>158</v>
      </c>
      <c r="C11" s="262">
        <v>16739135186.67</v>
      </c>
      <c r="D11" s="141"/>
      <c r="E11" s="7"/>
    </row>
    <row r="12" spans="1:6">
      <c r="A12" s="138">
        <v>6.2</v>
      </c>
      <c r="B12" s="83" t="s">
        <v>159</v>
      </c>
      <c r="C12" s="262">
        <v>-698814988.47000003</v>
      </c>
      <c r="D12" s="141"/>
      <c r="E12" s="7"/>
    </row>
    <row r="13" spans="1:6">
      <c r="A13" s="138" t="s">
        <v>485</v>
      </c>
      <c r="B13" s="84" t="s">
        <v>486</v>
      </c>
      <c r="C13" s="262">
        <v>-43698675.969999999</v>
      </c>
      <c r="D13" s="141"/>
      <c r="E13" s="7"/>
    </row>
    <row r="14" spans="1:6">
      <c r="A14" s="138" t="s">
        <v>620</v>
      </c>
      <c r="B14" s="84" t="s">
        <v>609</v>
      </c>
      <c r="C14" s="262">
        <v>0</v>
      </c>
      <c r="D14" s="141"/>
      <c r="E14" s="7"/>
    </row>
    <row r="15" spans="1:6">
      <c r="A15" s="138">
        <v>6</v>
      </c>
      <c r="B15" s="82" t="s">
        <v>160</v>
      </c>
      <c r="C15" s="268">
        <f>C11+C12</f>
        <v>16040320198.200001</v>
      </c>
      <c r="D15" s="141"/>
      <c r="E15" s="7"/>
    </row>
    <row r="16" spans="1:6">
      <c r="A16" s="138">
        <v>7</v>
      </c>
      <c r="B16" s="82" t="s">
        <v>161</v>
      </c>
      <c r="C16" s="261">
        <v>265499353.94000003</v>
      </c>
      <c r="D16" s="140"/>
      <c r="E16" s="7"/>
    </row>
    <row r="17" spans="1:5">
      <c r="A17" s="138">
        <v>8</v>
      </c>
      <c r="B17" s="82" t="s">
        <v>162</v>
      </c>
      <c r="C17" s="261">
        <v>129872876.02</v>
      </c>
      <c r="D17" s="140"/>
      <c r="E17" s="7"/>
    </row>
    <row r="18" spans="1:5">
      <c r="A18" s="138">
        <v>9</v>
      </c>
      <c r="B18" s="82" t="s">
        <v>163</v>
      </c>
      <c r="C18" s="261">
        <v>37213709.007903993</v>
      </c>
      <c r="D18" s="140"/>
      <c r="E18" s="7"/>
    </row>
    <row r="19" spans="1:5">
      <c r="A19" s="138">
        <v>9.1</v>
      </c>
      <c r="B19" s="84" t="s">
        <v>245</v>
      </c>
      <c r="C19" s="262">
        <v>7607943.8999999994</v>
      </c>
      <c r="D19" s="140"/>
      <c r="E19" s="7"/>
    </row>
    <row r="20" spans="1:5">
      <c r="A20" s="138">
        <v>9.1999999999999993</v>
      </c>
      <c r="B20" s="84" t="s">
        <v>235</v>
      </c>
      <c r="C20" s="262">
        <v>28808343.707903996</v>
      </c>
      <c r="D20" s="140"/>
      <c r="E20" s="7"/>
    </row>
    <row r="21" spans="1:5">
      <c r="A21" s="138">
        <v>9.3000000000000007</v>
      </c>
      <c r="B21" s="84" t="s">
        <v>234</v>
      </c>
      <c r="C21" s="262">
        <v>3000</v>
      </c>
      <c r="D21" s="140"/>
      <c r="E21" s="7"/>
    </row>
    <row r="22" spans="1:5">
      <c r="A22" s="138">
        <v>10</v>
      </c>
      <c r="B22" s="82" t="s">
        <v>164</v>
      </c>
      <c r="C22" s="261">
        <v>697352904.70000005</v>
      </c>
      <c r="D22" s="140"/>
      <c r="E22" s="7"/>
    </row>
    <row r="23" spans="1:5">
      <c r="A23" s="138">
        <v>10.1</v>
      </c>
      <c r="B23" s="84" t="s">
        <v>233</v>
      </c>
      <c r="C23" s="261">
        <v>276036568.91000003</v>
      </c>
      <c r="D23" s="233" t="s">
        <v>439</v>
      </c>
      <c r="E23" s="7"/>
    </row>
    <row r="24" spans="1:5">
      <c r="A24" s="138">
        <v>11</v>
      </c>
      <c r="B24" s="85" t="s">
        <v>165</v>
      </c>
      <c r="C24" s="263">
        <v>651610064.94000006</v>
      </c>
      <c r="D24" s="142"/>
      <c r="E24" s="7"/>
    </row>
    <row r="25" spans="1:5">
      <c r="A25" s="138">
        <v>12</v>
      </c>
      <c r="B25" s="87" t="s">
        <v>166</v>
      </c>
      <c r="C25" s="264">
        <f>SUM(C6:C10,C15:C18,C22,C24)</f>
        <v>23405201114.152447</v>
      </c>
      <c r="D25" s="143"/>
      <c r="E25" s="7"/>
    </row>
    <row r="26" spans="1:5">
      <c r="A26" s="138">
        <v>13</v>
      </c>
      <c r="B26" s="82" t="s">
        <v>167</v>
      </c>
      <c r="C26" s="265">
        <v>321768621.39000005</v>
      </c>
      <c r="D26" s="144"/>
      <c r="E26" s="7"/>
    </row>
    <row r="27" spans="1:5">
      <c r="A27" s="138">
        <v>14</v>
      </c>
      <c r="B27" s="82" t="s">
        <v>168</v>
      </c>
      <c r="C27" s="261">
        <v>4990624599.8900003</v>
      </c>
      <c r="D27" s="140"/>
      <c r="E27" s="7"/>
    </row>
    <row r="28" spans="1:5">
      <c r="A28" s="138">
        <v>15</v>
      </c>
      <c r="B28" s="82" t="s">
        <v>169</v>
      </c>
      <c r="C28" s="261">
        <v>5054906447.0500002</v>
      </c>
      <c r="D28" s="140"/>
      <c r="E28" s="7"/>
    </row>
    <row r="29" spans="1:5">
      <c r="A29" s="138">
        <v>16</v>
      </c>
      <c r="B29" s="82" t="s">
        <v>170</v>
      </c>
      <c r="C29" s="261">
        <v>4965352284.9699993</v>
      </c>
      <c r="D29" s="140"/>
      <c r="E29" s="7"/>
    </row>
    <row r="30" spans="1:5">
      <c r="A30" s="138">
        <v>17</v>
      </c>
      <c r="B30" s="82" t="s">
        <v>171</v>
      </c>
      <c r="C30" s="261">
        <v>924394714.91999996</v>
      </c>
      <c r="D30" s="140"/>
      <c r="E30" s="7"/>
    </row>
    <row r="31" spans="1:5">
      <c r="A31" s="138">
        <v>18</v>
      </c>
      <c r="B31" s="82" t="s">
        <v>172</v>
      </c>
      <c r="C31" s="261">
        <v>2426526559.8912001</v>
      </c>
      <c r="D31" s="140"/>
      <c r="E31" s="7"/>
    </row>
    <row r="32" spans="1:5">
      <c r="A32" s="138">
        <v>19</v>
      </c>
      <c r="B32" s="82" t="s">
        <v>173</v>
      </c>
      <c r="C32" s="261">
        <v>81642376.049999997</v>
      </c>
      <c r="D32" s="140"/>
      <c r="E32" s="7"/>
    </row>
    <row r="33" spans="1:5">
      <c r="A33" s="138">
        <v>20</v>
      </c>
      <c r="B33" s="82" t="s">
        <v>95</v>
      </c>
      <c r="C33" s="261">
        <v>382269351.55000001</v>
      </c>
      <c r="D33" s="140"/>
      <c r="E33" s="7"/>
    </row>
    <row r="34" spans="1:5">
      <c r="A34" s="614">
        <v>20.100000000000001</v>
      </c>
      <c r="B34" s="86" t="s">
        <v>964</v>
      </c>
      <c r="C34" s="263">
        <v>-1164.3399999999999</v>
      </c>
      <c r="D34" s="142"/>
      <c r="E34" s="7"/>
    </row>
    <row r="35" spans="1:5">
      <c r="A35" s="138">
        <v>21</v>
      </c>
      <c r="B35" s="85" t="s">
        <v>174</v>
      </c>
      <c r="C35" s="263">
        <v>1208373760</v>
      </c>
      <c r="D35" s="142"/>
      <c r="E35" s="7"/>
    </row>
    <row r="36" spans="1:5">
      <c r="A36" s="138">
        <v>21.1</v>
      </c>
      <c r="B36" s="86" t="s">
        <v>962</v>
      </c>
      <c r="C36" s="266">
        <v>497366144</v>
      </c>
      <c r="D36" s="145"/>
      <c r="E36" s="7"/>
    </row>
    <row r="37" spans="1:5">
      <c r="A37" s="138">
        <v>22</v>
      </c>
      <c r="B37" s="87" t="s">
        <v>175</v>
      </c>
      <c r="C37" s="264">
        <f>SUM(C26:C35)</f>
        <v>20355857551.371201</v>
      </c>
      <c r="D37" s="143"/>
      <c r="E37" s="7"/>
    </row>
    <row r="38" spans="1:5">
      <c r="A38" s="138">
        <v>23</v>
      </c>
      <c r="B38" s="85" t="s">
        <v>176</v>
      </c>
      <c r="C38" s="261">
        <v>21015907.600000001</v>
      </c>
      <c r="D38" s="140"/>
      <c r="E38" s="7"/>
    </row>
    <row r="39" spans="1:5">
      <c r="A39" s="138">
        <v>24</v>
      </c>
      <c r="B39" s="85" t="s">
        <v>177</v>
      </c>
      <c r="C39" s="261">
        <v>0</v>
      </c>
      <c r="D39" s="140"/>
      <c r="E39" s="7"/>
    </row>
    <row r="40" spans="1:5">
      <c r="A40" s="138">
        <v>25</v>
      </c>
      <c r="B40" s="85" t="s">
        <v>232</v>
      </c>
      <c r="C40" s="261">
        <v>0</v>
      </c>
      <c r="D40" s="140"/>
      <c r="E40" s="7"/>
    </row>
    <row r="41" spans="1:5">
      <c r="A41" s="138">
        <v>26</v>
      </c>
      <c r="B41" s="85" t="s">
        <v>179</v>
      </c>
      <c r="C41" s="261">
        <v>528182382.12</v>
      </c>
      <c r="D41" s="140"/>
      <c r="E41" s="7"/>
    </row>
    <row r="42" spans="1:5">
      <c r="A42" s="138">
        <v>27</v>
      </c>
      <c r="B42" s="85" t="s">
        <v>180</v>
      </c>
      <c r="C42" s="261">
        <v>0</v>
      </c>
      <c r="D42" s="140"/>
      <c r="E42" s="7"/>
    </row>
    <row r="43" spans="1:5">
      <c r="A43" s="138">
        <v>28</v>
      </c>
      <c r="B43" s="85" t="s">
        <v>181</v>
      </c>
      <c r="C43" s="261">
        <v>2499966585.5100002</v>
      </c>
      <c r="D43" s="140"/>
      <c r="E43" s="7"/>
    </row>
    <row r="44" spans="1:5">
      <c r="A44" s="138">
        <v>29</v>
      </c>
      <c r="B44" s="85" t="s">
        <v>35</v>
      </c>
      <c r="C44" s="261">
        <v>177523.23</v>
      </c>
      <c r="D44" s="140"/>
      <c r="E44" s="7"/>
    </row>
    <row r="45" spans="1:5" ht="16.5" thickBot="1">
      <c r="A45" s="146">
        <v>30</v>
      </c>
      <c r="B45" s="147" t="s">
        <v>182</v>
      </c>
      <c r="C45" s="267">
        <f>SUM(C38:C44)</f>
        <v>3049342398.4600005</v>
      </c>
      <c r="D45" s="148"/>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42"/>
  <sheetViews>
    <sheetView zoomScale="70" zoomScaleNormal="70" workbookViewId="0">
      <pane xSplit="2" ySplit="7" topLeftCell="C8" activePane="bottomRight" state="frozen"/>
      <selection pane="topRight"/>
      <selection pane="bottomLeft"/>
      <selection pane="bottomRight" activeCell="C8" sqref="C8:U21"/>
    </sheetView>
  </sheetViews>
  <sheetFormatPr defaultColWidth="9.140625" defaultRowHeight="12.75"/>
  <cols>
    <col min="1" max="1" width="10.5703125" style="2" bestFit="1" customWidth="1"/>
    <col min="2" max="2" width="95" style="2" customWidth="1"/>
    <col min="3" max="3" width="13.5703125" style="2" bestFit="1" customWidth="1"/>
    <col min="4" max="4" width="13.140625" style="2" bestFit="1" customWidth="1"/>
    <col min="5" max="5" width="12" style="2" bestFit="1" customWidth="1"/>
    <col min="6" max="6" width="13.140625" style="2" bestFit="1" customWidth="1"/>
    <col min="7" max="7" width="13.5703125" style="2" bestFit="1" customWidth="1"/>
    <col min="8" max="8" width="13.140625" style="2" bestFit="1" customWidth="1"/>
    <col min="9" max="9" width="11" style="2" bestFit="1" customWidth="1"/>
    <col min="10" max="10" width="13.140625" style="2" bestFit="1" customWidth="1"/>
    <col min="11" max="11" width="13.5703125" style="2" bestFit="1" customWidth="1"/>
    <col min="12" max="12" width="13.140625" style="2" bestFit="1" customWidth="1"/>
    <col min="13" max="13" width="14.5703125" style="2" bestFit="1" customWidth="1"/>
    <col min="14" max="14" width="13.5703125" style="2" bestFit="1" customWidth="1"/>
    <col min="15" max="15" width="12" style="2" bestFit="1" customWidth="1"/>
    <col min="16" max="16" width="13.140625" style="2" bestFit="1" customWidth="1"/>
    <col min="17" max="17" width="11" style="2" bestFit="1" customWidth="1"/>
    <col min="18" max="18" width="13.140625" style="2" bestFit="1" customWidth="1"/>
    <col min="19" max="19" width="33" style="2" bestFit="1" customWidth="1"/>
    <col min="20" max="16384" width="9.140625" style="11"/>
  </cols>
  <sheetData>
    <row r="1" spans="1:19" s="755" customFormat="1">
      <c r="A1" s="744" t="s">
        <v>188</v>
      </c>
      <c r="B1" s="744" t="str">
        <f>Info!C2</f>
        <v>სს თიბისი ბანკი</v>
      </c>
      <c r="C1" s="744"/>
      <c r="D1" s="744"/>
      <c r="E1" s="744"/>
      <c r="F1" s="744"/>
      <c r="G1" s="744"/>
      <c r="H1" s="744"/>
      <c r="I1" s="744"/>
      <c r="J1" s="744"/>
      <c r="K1" s="744"/>
      <c r="L1" s="744"/>
      <c r="M1" s="744"/>
      <c r="N1" s="744"/>
      <c r="O1" s="744"/>
      <c r="P1" s="744"/>
      <c r="Q1" s="744"/>
      <c r="R1" s="744"/>
      <c r="S1" s="744"/>
    </row>
    <row r="2" spans="1:19" s="755" customFormat="1">
      <c r="A2" s="744" t="s">
        <v>189</v>
      </c>
      <c r="B2" s="723">
        <f>'1. key ratios'!B2</f>
        <v>44561</v>
      </c>
      <c r="C2" s="744"/>
      <c r="D2" s="744"/>
      <c r="E2" s="744"/>
      <c r="F2" s="744"/>
      <c r="G2" s="744"/>
      <c r="H2" s="744"/>
      <c r="I2" s="744"/>
      <c r="J2" s="744"/>
      <c r="K2" s="744"/>
      <c r="L2" s="744"/>
      <c r="M2" s="744"/>
      <c r="N2" s="744"/>
      <c r="O2" s="744"/>
      <c r="P2" s="744"/>
      <c r="Q2" s="744"/>
      <c r="R2" s="744"/>
      <c r="S2" s="744"/>
    </row>
    <row r="4" spans="1:19" ht="26.25" thickBot="1">
      <c r="A4" s="65" t="s">
        <v>414</v>
      </c>
      <c r="B4" s="287" t="s">
        <v>456</v>
      </c>
    </row>
    <row r="5" spans="1:19">
      <c r="A5" s="127"/>
      <c r="B5" s="129"/>
      <c r="C5" s="113" t="s">
        <v>0</v>
      </c>
      <c r="D5" s="113" t="s">
        <v>1</v>
      </c>
      <c r="E5" s="113" t="s">
        <v>2</v>
      </c>
      <c r="F5" s="113" t="s">
        <v>3</v>
      </c>
      <c r="G5" s="113" t="s">
        <v>4</v>
      </c>
      <c r="H5" s="113" t="s">
        <v>5</v>
      </c>
      <c r="I5" s="113" t="s">
        <v>237</v>
      </c>
      <c r="J5" s="113" t="s">
        <v>238</v>
      </c>
      <c r="K5" s="113" t="s">
        <v>239</v>
      </c>
      <c r="L5" s="113" t="s">
        <v>240</v>
      </c>
      <c r="M5" s="113" t="s">
        <v>241</v>
      </c>
      <c r="N5" s="113" t="s">
        <v>242</v>
      </c>
      <c r="O5" s="113" t="s">
        <v>443</v>
      </c>
      <c r="P5" s="113" t="s">
        <v>444</v>
      </c>
      <c r="Q5" s="113" t="s">
        <v>445</v>
      </c>
      <c r="R5" s="282" t="s">
        <v>446</v>
      </c>
      <c r="S5" s="114" t="s">
        <v>447</v>
      </c>
    </row>
    <row r="6" spans="1:19" ht="46.5" customHeight="1">
      <c r="A6" s="153"/>
      <c r="B6" s="807" t="s">
        <v>448</v>
      </c>
      <c r="C6" s="805">
        <v>0</v>
      </c>
      <c r="D6" s="806"/>
      <c r="E6" s="805">
        <v>0.2</v>
      </c>
      <c r="F6" s="806"/>
      <c r="G6" s="805">
        <v>0.35</v>
      </c>
      <c r="H6" s="806"/>
      <c r="I6" s="805">
        <v>0.5</v>
      </c>
      <c r="J6" s="806"/>
      <c r="K6" s="805">
        <v>0.75</v>
      </c>
      <c r="L6" s="806"/>
      <c r="M6" s="805">
        <v>1</v>
      </c>
      <c r="N6" s="806"/>
      <c r="O6" s="805">
        <v>1.5</v>
      </c>
      <c r="P6" s="806"/>
      <c r="Q6" s="805">
        <v>2.5</v>
      </c>
      <c r="R6" s="806"/>
      <c r="S6" s="803" t="s">
        <v>250</v>
      </c>
    </row>
    <row r="7" spans="1:19">
      <c r="A7" s="153"/>
      <c r="B7" s="808"/>
      <c r="C7" s="286" t="s">
        <v>441</v>
      </c>
      <c r="D7" s="286" t="s">
        <v>442</v>
      </c>
      <c r="E7" s="286" t="s">
        <v>441</v>
      </c>
      <c r="F7" s="286" t="s">
        <v>442</v>
      </c>
      <c r="G7" s="286" t="s">
        <v>441</v>
      </c>
      <c r="H7" s="286" t="s">
        <v>442</v>
      </c>
      <c r="I7" s="286" t="s">
        <v>441</v>
      </c>
      <c r="J7" s="286" t="s">
        <v>442</v>
      </c>
      <c r="K7" s="286" t="s">
        <v>441</v>
      </c>
      <c r="L7" s="286" t="s">
        <v>442</v>
      </c>
      <c r="M7" s="286" t="s">
        <v>441</v>
      </c>
      <c r="N7" s="286" t="s">
        <v>442</v>
      </c>
      <c r="O7" s="286" t="s">
        <v>441</v>
      </c>
      <c r="P7" s="286" t="s">
        <v>442</v>
      </c>
      <c r="Q7" s="286" t="s">
        <v>441</v>
      </c>
      <c r="R7" s="286" t="s">
        <v>442</v>
      </c>
      <c r="S7" s="804"/>
    </row>
    <row r="8" spans="1:19" s="157" customFormat="1">
      <c r="A8" s="117">
        <v>1</v>
      </c>
      <c r="B8" s="175" t="s">
        <v>216</v>
      </c>
      <c r="C8" s="679">
        <v>1357982186.9200001</v>
      </c>
      <c r="D8" s="679">
        <v>0</v>
      </c>
      <c r="E8" s="679">
        <v>15488000</v>
      </c>
      <c r="F8" s="680">
        <v>0</v>
      </c>
      <c r="G8" s="679">
        <v>0</v>
      </c>
      <c r="H8" s="679">
        <v>0</v>
      </c>
      <c r="I8" s="679">
        <v>0</v>
      </c>
      <c r="J8" s="679">
        <v>0</v>
      </c>
      <c r="K8" s="679">
        <v>0</v>
      </c>
      <c r="L8" s="679">
        <v>0</v>
      </c>
      <c r="M8" s="679">
        <v>2090840891.5963001</v>
      </c>
      <c r="N8" s="679">
        <v>0</v>
      </c>
      <c r="O8" s="679">
        <v>0</v>
      </c>
      <c r="P8" s="679">
        <v>0</v>
      </c>
      <c r="Q8" s="679">
        <v>0</v>
      </c>
      <c r="R8" s="680">
        <v>0</v>
      </c>
      <c r="S8" s="681">
        <v>2182176451.5943999</v>
      </c>
    </row>
    <row r="9" spans="1:19" s="157" customFormat="1">
      <c r="A9" s="117">
        <v>2</v>
      </c>
      <c r="B9" s="175" t="s">
        <v>217</v>
      </c>
      <c r="C9" s="679">
        <v>0</v>
      </c>
      <c r="D9" s="679">
        <v>0</v>
      </c>
      <c r="E9" s="679">
        <v>0</v>
      </c>
      <c r="F9" s="679">
        <v>0</v>
      </c>
      <c r="G9" s="679">
        <v>0</v>
      </c>
      <c r="H9" s="679">
        <v>0</v>
      </c>
      <c r="I9" s="679">
        <v>0</v>
      </c>
      <c r="J9" s="679">
        <v>0</v>
      </c>
      <c r="K9" s="679">
        <v>0</v>
      </c>
      <c r="L9" s="679">
        <v>0</v>
      </c>
      <c r="M9" s="679">
        <v>0</v>
      </c>
      <c r="N9" s="679">
        <v>0</v>
      </c>
      <c r="O9" s="679">
        <v>0</v>
      </c>
      <c r="P9" s="679">
        <v>0</v>
      </c>
      <c r="Q9" s="679">
        <v>0</v>
      </c>
      <c r="R9" s="680">
        <v>0</v>
      </c>
      <c r="S9" s="681">
        <v>0</v>
      </c>
    </row>
    <row r="10" spans="1:19" s="157" customFormat="1">
      <c r="A10" s="117">
        <v>3</v>
      </c>
      <c r="B10" s="175" t="s">
        <v>218</v>
      </c>
      <c r="C10" s="679">
        <v>104064168.23999999</v>
      </c>
      <c r="D10" s="679">
        <v>0</v>
      </c>
      <c r="E10" s="679">
        <v>0</v>
      </c>
      <c r="F10" s="679">
        <v>0</v>
      </c>
      <c r="G10" s="679">
        <v>0</v>
      </c>
      <c r="H10" s="679">
        <v>0</v>
      </c>
      <c r="I10" s="679">
        <v>0</v>
      </c>
      <c r="J10" s="679">
        <v>0</v>
      </c>
      <c r="K10" s="679">
        <v>0</v>
      </c>
      <c r="L10" s="679">
        <v>0</v>
      </c>
      <c r="M10" s="679">
        <v>0</v>
      </c>
      <c r="N10" s="679">
        <v>0</v>
      </c>
      <c r="O10" s="679">
        <v>0</v>
      </c>
      <c r="P10" s="679">
        <v>0</v>
      </c>
      <c r="Q10" s="679">
        <v>0</v>
      </c>
      <c r="R10" s="680">
        <v>0</v>
      </c>
      <c r="S10" s="681">
        <v>0</v>
      </c>
    </row>
    <row r="11" spans="1:19" s="157" customFormat="1">
      <c r="A11" s="117">
        <v>4</v>
      </c>
      <c r="B11" s="175" t="s">
        <v>219</v>
      </c>
      <c r="C11" s="679">
        <v>392654213.74949998</v>
      </c>
      <c r="D11" s="679">
        <v>0</v>
      </c>
      <c r="E11" s="679">
        <v>0</v>
      </c>
      <c r="F11" s="679">
        <v>0</v>
      </c>
      <c r="G11" s="679">
        <v>0</v>
      </c>
      <c r="H11" s="679">
        <v>0</v>
      </c>
      <c r="I11" s="679">
        <v>0</v>
      </c>
      <c r="J11" s="679">
        <v>0</v>
      </c>
      <c r="K11" s="679">
        <v>0</v>
      </c>
      <c r="L11" s="679">
        <v>0</v>
      </c>
      <c r="M11" s="679">
        <v>0</v>
      </c>
      <c r="N11" s="679">
        <v>0</v>
      </c>
      <c r="O11" s="679">
        <v>0</v>
      </c>
      <c r="P11" s="679">
        <v>0</v>
      </c>
      <c r="Q11" s="679">
        <v>0</v>
      </c>
      <c r="R11" s="680">
        <v>0</v>
      </c>
      <c r="S11" s="681">
        <v>0</v>
      </c>
    </row>
    <row r="12" spans="1:19" s="157" customFormat="1">
      <c r="A12" s="117">
        <v>5</v>
      </c>
      <c r="B12" s="175" t="s">
        <v>220</v>
      </c>
      <c r="C12" s="679">
        <v>0</v>
      </c>
      <c r="D12" s="679">
        <v>0</v>
      </c>
      <c r="E12" s="679">
        <v>0</v>
      </c>
      <c r="F12" s="679">
        <v>0</v>
      </c>
      <c r="G12" s="679">
        <v>0</v>
      </c>
      <c r="H12" s="679">
        <v>0</v>
      </c>
      <c r="I12" s="679">
        <v>0</v>
      </c>
      <c r="J12" s="679">
        <v>0</v>
      </c>
      <c r="K12" s="679">
        <v>0</v>
      </c>
      <c r="L12" s="679">
        <v>0</v>
      </c>
      <c r="M12" s="679">
        <v>0</v>
      </c>
      <c r="N12" s="679">
        <v>0</v>
      </c>
      <c r="O12" s="679">
        <v>0</v>
      </c>
      <c r="P12" s="679">
        <v>0</v>
      </c>
      <c r="Q12" s="679">
        <v>0</v>
      </c>
      <c r="R12" s="680">
        <v>0</v>
      </c>
      <c r="S12" s="681">
        <v>0</v>
      </c>
    </row>
    <row r="13" spans="1:19" s="157" customFormat="1">
      <c r="A13" s="117">
        <v>6</v>
      </c>
      <c r="B13" s="175" t="s">
        <v>221</v>
      </c>
      <c r="C13" s="679">
        <v>0</v>
      </c>
      <c r="D13" s="679">
        <v>0</v>
      </c>
      <c r="E13" s="679">
        <v>605848888.15280032</v>
      </c>
      <c r="F13" s="679">
        <v>2926569.5328000002</v>
      </c>
      <c r="G13" s="679">
        <v>0</v>
      </c>
      <c r="H13" s="679">
        <v>0</v>
      </c>
      <c r="I13" s="679">
        <v>31706484.4725</v>
      </c>
      <c r="J13" s="679">
        <v>51896165.453900002</v>
      </c>
      <c r="K13" s="679">
        <v>0</v>
      </c>
      <c r="L13" s="679">
        <v>0</v>
      </c>
      <c r="M13" s="679">
        <v>4826342.818500001</v>
      </c>
      <c r="N13" s="679">
        <v>32746124.052999999</v>
      </c>
      <c r="O13" s="679">
        <v>0</v>
      </c>
      <c r="P13" s="679">
        <v>0</v>
      </c>
      <c r="Q13" s="679">
        <v>0</v>
      </c>
      <c r="R13" s="680">
        <v>0</v>
      </c>
      <c r="S13" s="681">
        <v>215981400.29396999</v>
      </c>
    </row>
    <row r="14" spans="1:19" s="157" customFormat="1">
      <c r="A14" s="117">
        <v>7</v>
      </c>
      <c r="B14" s="175" t="s">
        <v>73</v>
      </c>
      <c r="C14" s="679">
        <v>0</v>
      </c>
      <c r="D14" s="679">
        <v>0</v>
      </c>
      <c r="E14" s="679">
        <v>0</v>
      </c>
      <c r="F14" s="679">
        <v>0</v>
      </c>
      <c r="G14" s="679">
        <v>0</v>
      </c>
      <c r="H14" s="679">
        <v>0</v>
      </c>
      <c r="I14" s="679">
        <v>0</v>
      </c>
      <c r="J14" s="679">
        <v>0</v>
      </c>
      <c r="K14" s="679">
        <v>0</v>
      </c>
      <c r="L14" s="679">
        <v>0</v>
      </c>
      <c r="M14" s="679">
        <v>6524539263.1781006</v>
      </c>
      <c r="N14" s="679">
        <v>1164231686.1083</v>
      </c>
      <c r="O14" s="679">
        <v>0</v>
      </c>
      <c r="P14" s="679">
        <v>0</v>
      </c>
      <c r="Q14" s="679">
        <v>0</v>
      </c>
      <c r="R14" s="680">
        <v>0</v>
      </c>
      <c r="S14" s="681">
        <v>7427504180.1678009</v>
      </c>
    </row>
    <row r="15" spans="1:19" s="157" customFormat="1">
      <c r="A15" s="117">
        <v>8</v>
      </c>
      <c r="B15" s="175" t="s">
        <v>74</v>
      </c>
      <c r="C15" s="679">
        <v>0</v>
      </c>
      <c r="D15" s="679">
        <v>0</v>
      </c>
      <c r="E15" s="679">
        <v>0</v>
      </c>
      <c r="F15" s="679">
        <v>0</v>
      </c>
      <c r="G15" s="679">
        <v>0</v>
      </c>
      <c r="H15" s="679">
        <v>0</v>
      </c>
      <c r="I15" s="679">
        <v>0</v>
      </c>
      <c r="J15" s="679">
        <v>0</v>
      </c>
      <c r="K15" s="679">
        <v>3865872427.6207032</v>
      </c>
      <c r="L15" s="679">
        <v>110914280.99780004</v>
      </c>
      <c r="M15" s="679">
        <v>0</v>
      </c>
      <c r="N15" s="679">
        <v>0</v>
      </c>
      <c r="O15" s="679">
        <v>0</v>
      </c>
      <c r="P15" s="679">
        <v>0</v>
      </c>
      <c r="Q15" s="679">
        <v>0</v>
      </c>
      <c r="R15" s="680">
        <v>0</v>
      </c>
      <c r="S15" s="681">
        <v>2731784396.1137257</v>
      </c>
    </row>
    <row r="16" spans="1:19" s="157" customFormat="1">
      <c r="A16" s="117">
        <v>9</v>
      </c>
      <c r="B16" s="175" t="s">
        <v>75</v>
      </c>
      <c r="C16" s="679">
        <v>0</v>
      </c>
      <c r="D16" s="679">
        <v>0</v>
      </c>
      <c r="E16" s="679">
        <v>0</v>
      </c>
      <c r="F16" s="679">
        <v>0</v>
      </c>
      <c r="G16" s="679">
        <v>3201635903.8199019</v>
      </c>
      <c r="H16" s="679">
        <v>17699847.5405</v>
      </c>
      <c r="I16" s="679">
        <v>0</v>
      </c>
      <c r="J16" s="679">
        <v>0</v>
      </c>
      <c r="K16" s="679">
        <v>0</v>
      </c>
      <c r="L16" s="679">
        <v>0</v>
      </c>
      <c r="M16" s="679">
        <v>0</v>
      </c>
      <c r="N16" s="679">
        <v>0</v>
      </c>
      <c r="O16" s="679">
        <v>0</v>
      </c>
      <c r="P16" s="679">
        <v>0</v>
      </c>
      <c r="Q16" s="679">
        <v>0</v>
      </c>
      <c r="R16" s="680">
        <v>0</v>
      </c>
      <c r="S16" s="681">
        <v>1069170388.4853252</v>
      </c>
    </row>
    <row r="17" spans="1:19" s="157" customFormat="1">
      <c r="A17" s="117">
        <v>10</v>
      </c>
      <c r="B17" s="175" t="s">
        <v>69</v>
      </c>
      <c r="C17" s="679">
        <v>0</v>
      </c>
      <c r="D17" s="679">
        <v>0</v>
      </c>
      <c r="E17" s="679">
        <v>0</v>
      </c>
      <c r="F17" s="679">
        <v>0</v>
      </c>
      <c r="G17" s="679">
        <v>0</v>
      </c>
      <c r="H17" s="679">
        <v>0</v>
      </c>
      <c r="I17" s="679">
        <v>31243978.370300006</v>
      </c>
      <c r="J17" s="679">
        <v>140000</v>
      </c>
      <c r="K17" s="679">
        <v>0</v>
      </c>
      <c r="L17" s="679">
        <v>0</v>
      </c>
      <c r="M17" s="679">
        <v>80819686.681100026</v>
      </c>
      <c r="N17" s="679">
        <v>1053360.3905</v>
      </c>
      <c r="O17" s="679">
        <v>3969567.3366</v>
      </c>
      <c r="P17" s="679">
        <v>15683.025000000001</v>
      </c>
      <c r="Q17" s="679">
        <v>0</v>
      </c>
      <c r="R17" s="680">
        <v>0</v>
      </c>
      <c r="S17" s="681">
        <v>86950609.02094999</v>
      </c>
    </row>
    <row r="18" spans="1:19" s="157" customFormat="1">
      <c r="A18" s="117">
        <v>11</v>
      </c>
      <c r="B18" s="175" t="s">
        <v>70</v>
      </c>
      <c r="C18" s="679">
        <v>0</v>
      </c>
      <c r="D18" s="679">
        <v>0</v>
      </c>
      <c r="E18" s="679">
        <v>0</v>
      </c>
      <c r="F18" s="679">
        <v>0</v>
      </c>
      <c r="G18" s="679">
        <v>0</v>
      </c>
      <c r="H18" s="679">
        <v>0</v>
      </c>
      <c r="I18" s="679">
        <v>0</v>
      </c>
      <c r="J18" s="679">
        <v>0</v>
      </c>
      <c r="K18" s="679">
        <v>0</v>
      </c>
      <c r="L18" s="679">
        <v>0</v>
      </c>
      <c r="M18" s="679">
        <v>755512877.52079988</v>
      </c>
      <c r="N18" s="679">
        <v>0</v>
      </c>
      <c r="O18" s="679">
        <v>548972712.676</v>
      </c>
      <c r="P18" s="679">
        <v>0</v>
      </c>
      <c r="Q18" s="679">
        <v>16759649.319999998</v>
      </c>
      <c r="R18" s="680">
        <v>0</v>
      </c>
      <c r="S18" s="681">
        <v>1543187465.3982499</v>
      </c>
    </row>
    <row r="19" spans="1:19" s="157" customFormat="1">
      <c r="A19" s="117">
        <v>12</v>
      </c>
      <c r="B19" s="175" t="s">
        <v>71</v>
      </c>
      <c r="C19" s="679">
        <v>0</v>
      </c>
      <c r="D19" s="679">
        <v>0</v>
      </c>
      <c r="E19" s="679">
        <v>0</v>
      </c>
      <c r="F19" s="679">
        <v>0</v>
      </c>
      <c r="G19" s="679">
        <v>0</v>
      </c>
      <c r="H19" s="679">
        <v>0</v>
      </c>
      <c r="I19" s="679">
        <v>0</v>
      </c>
      <c r="J19" s="679">
        <v>0</v>
      </c>
      <c r="K19" s="679">
        <v>0</v>
      </c>
      <c r="L19" s="679">
        <v>0</v>
      </c>
      <c r="M19" s="679">
        <v>0</v>
      </c>
      <c r="N19" s="679">
        <v>0</v>
      </c>
      <c r="O19" s="679">
        <v>0</v>
      </c>
      <c r="P19" s="679">
        <v>0</v>
      </c>
      <c r="Q19" s="679">
        <v>0</v>
      </c>
      <c r="R19" s="680">
        <v>0</v>
      </c>
      <c r="S19" s="681">
        <v>0</v>
      </c>
    </row>
    <row r="20" spans="1:19" s="157" customFormat="1">
      <c r="A20" s="117">
        <v>13</v>
      </c>
      <c r="B20" s="175" t="s">
        <v>72</v>
      </c>
      <c r="C20" s="679">
        <v>0</v>
      </c>
      <c r="D20" s="679">
        <v>0</v>
      </c>
      <c r="E20" s="679">
        <v>0</v>
      </c>
      <c r="F20" s="679">
        <v>0</v>
      </c>
      <c r="G20" s="679">
        <v>0</v>
      </c>
      <c r="H20" s="679">
        <v>0</v>
      </c>
      <c r="I20" s="679">
        <v>0</v>
      </c>
      <c r="J20" s="679">
        <v>0</v>
      </c>
      <c r="K20" s="679">
        <v>0</v>
      </c>
      <c r="L20" s="679">
        <v>0</v>
      </c>
      <c r="M20" s="679">
        <v>0</v>
      </c>
      <c r="N20" s="679">
        <v>0</v>
      </c>
      <c r="O20" s="679">
        <v>0</v>
      </c>
      <c r="P20" s="679">
        <v>0</v>
      </c>
      <c r="Q20" s="679">
        <v>0</v>
      </c>
      <c r="R20" s="680">
        <v>0</v>
      </c>
      <c r="S20" s="681">
        <v>0</v>
      </c>
    </row>
    <row r="21" spans="1:19" s="157" customFormat="1">
      <c r="A21" s="117">
        <v>14</v>
      </c>
      <c r="B21" s="175" t="s">
        <v>248</v>
      </c>
      <c r="C21" s="679">
        <v>797206743.3900001</v>
      </c>
      <c r="D21" s="679">
        <v>0</v>
      </c>
      <c r="E21" s="679">
        <v>-1.5999998431652784E-3</v>
      </c>
      <c r="F21" s="679">
        <v>0</v>
      </c>
      <c r="G21" s="679">
        <v>0</v>
      </c>
      <c r="H21" s="679">
        <v>0</v>
      </c>
      <c r="I21" s="679">
        <v>0</v>
      </c>
      <c r="J21" s="679">
        <v>0</v>
      </c>
      <c r="K21" s="679">
        <v>0</v>
      </c>
      <c r="L21" s="679">
        <v>0</v>
      </c>
      <c r="M21" s="679">
        <v>2969808099.3578877</v>
      </c>
      <c r="N21" s="679">
        <v>37851985.336539671</v>
      </c>
      <c r="O21" s="679">
        <v>0</v>
      </c>
      <c r="P21" s="679">
        <v>0</v>
      </c>
      <c r="Q21" s="679">
        <v>30189991.177903995</v>
      </c>
      <c r="R21" s="680">
        <v>0</v>
      </c>
      <c r="S21" s="681">
        <v>2718858419.0169883</v>
      </c>
    </row>
    <row r="22" spans="1:19" ht="13.5" thickBot="1">
      <c r="A22" s="99"/>
      <c r="B22" s="159" t="s">
        <v>68</v>
      </c>
      <c r="C22" s="682">
        <f>SUM(C8:C21)</f>
        <v>2651907312.2995005</v>
      </c>
      <c r="D22" s="682">
        <f t="shared" ref="D22:S22" si="0">SUM(D8:D21)</f>
        <v>0</v>
      </c>
      <c r="E22" s="682">
        <f t="shared" si="0"/>
        <v>621336888.15120029</v>
      </c>
      <c r="F22" s="682">
        <f t="shared" si="0"/>
        <v>2926569.5328000002</v>
      </c>
      <c r="G22" s="682">
        <f t="shared" si="0"/>
        <v>3201635903.8199019</v>
      </c>
      <c r="H22" s="682">
        <f t="shared" si="0"/>
        <v>17699847.5405</v>
      </c>
      <c r="I22" s="682">
        <f t="shared" si="0"/>
        <v>62950462.842800006</v>
      </c>
      <c r="J22" s="682">
        <f t="shared" si="0"/>
        <v>52036165.453900002</v>
      </c>
      <c r="K22" s="682">
        <f t="shared" si="0"/>
        <v>3865872427.6207032</v>
      </c>
      <c r="L22" s="682">
        <f t="shared" si="0"/>
        <v>110914280.99780004</v>
      </c>
      <c r="M22" s="682">
        <f t="shared" si="0"/>
        <v>12426347161.152689</v>
      </c>
      <c r="N22" s="682">
        <f t="shared" si="0"/>
        <v>1235883155.8883398</v>
      </c>
      <c r="O22" s="682">
        <f t="shared" si="0"/>
        <v>552942280.01259995</v>
      </c>
      <c r="P22" s="682">
        <f t="shared" si="0"/>
        <v>15683.025000000001</v>
      </c>
      <c r="Q22" s="682">
        <f t="shared" si="0"/>
        <v>46949640.497903995</v>
      </c>
      <c r="R22" s="682">
        <f t="shared" si="0"/>
        <v>0</v>
      </c>
      <c r="S22" s="683">
        <f t="shared" si="0"/>
        <v>17975613310.091412</v>
      </c>
    </row>
    <row r="25" spans="1:19">
      <c r="C25" s="730"/>
      <c r="D25" s="730"/>
      <c r="E25" s="730"/>
      <c r="F25" s="730"/>
      <c r="G25" s="730"/>
      <c r="H25" s="730"/>
      <c r="I25" s="730"/>
      <c r="J25" s="730"/>
      <c r="K25" s="730"/>
      <c r="L25" s="730"/>
      <c r="M25" s="730"/>
      <c r="N25" s="730"/>
      <c r="O25" s="730"/>
      <c r="P25" s="730"/>
      <c r="Q25" s="730"/>
      <c r="R25" s="730"/>
      <c r="S25" s="730"/>
    </row>
    <row r="26" spans="1:19">
      <c r="C26" s="730"/>
      <c r="D26" s="730"/>
      <c r="E26" s="730"/>
      <c r="F26" s="730"/>
      <c r="G26" s="730"/>
      <c r="H26" s="730"/>
      <c r="I26" s="730"/>
      <c r="J26" s="730"/>
      <c r="K26" s="730"/>
      <c r="L26" s="730"/>
      <c r="M26" s="730"/>
      <c r="N26" s="730"/>
      <c r="O26" s="730"/>
      <c r="P26" s="730"/>
      <c r="Q26" s="730"/>
      <c r="R26" s="730"/>
      <c r="S26" s="730"/>
    </row>
    <row r="27" spans="1:19">
      <c r="C27" s="730"/>
      <c r="D27" s="730"/>
      <c r="E27" s="730"/>
      <c r="F27" s="730"/>
      <c r="G27" s="730"/>
      <c r="H27" s="730"/>
      <c r="I27" s="730"/>
      <c r="J27" s="730"/>
      <c r="K27" s="730"/>
      <c r="L27" s="730"/>
      <c r="M27" s="730"/>
      <c r="N27" s="730"/>
      <c r="O27" s="730"/>
      <c r="P27" s="730"/>
      <c r="Q27" s="730"/>
      <c r="R27" s="730"/>
      <c r="S27" s="730"/>
    </row>
    <row r="28" spans="1:19">
      <c r="C28" s="730"/>
      <c r="D28" s="730"/>
      <c r="E28" s="730"/>
      <c r="F28" s="730"/>
      <c r="G28" s="730"/>
      <c r="H28" s="730"/>
      <c r="I28" s="730"/>
      <c r="J28" s="730"/>
      <c r="K28" s="730"/>
      <c r="L28" s="730"/>
      <c r="M28" s="730"/>
      <c r="N28" s="730"/>
      <c r="O28" s="730"/>
      <c r="P28" s="730"/>
      <c r="Q28" s="730"/>
      <c r="R28" s="730"/>
      <c r="S28" s="730"/>
    </row>
    <row r="29" spans="1:19">
      <c r="C29" s="730"/>
      <c r="D29" s="730"/>
      <c r="E29" s="730"/>
      <c r="F29" s="730"/>
      <c r="G29" s="730"/>
      <c r="H29" s="730"/>
      <c r="I29" s="730"/>
      <c r="J29" s="730"/>
      <c r="K29" s="730"/>
      <c r="L29" s="730"/>
      <c r="M29" s="730"/>
      <c r="N29" s="730"/>
      <c r="O29" s="730"/>
      <c r="P29" s="730"/>
      <c r="Q29" s="730"/>
      <c r="R29" s="730"/>
      <c r="S29" s="730"/>
    </row>
    <row r="30" spans="1:19">
      <c r="C30" s="730"/>
      <c r="D30" s="730"/>
      <c r="E30" s="730"/>
      <c r="F30" s="730"/>
      <c r="G30" s="730"/>
      <c r="H30" s="730"/>
      <c r="I30" s="730"/>
      <c r="J30" s="730"/>
      <c r="K30" s="730"/>
      <c r="L30" s="730"/>
      <c r="M30" s="730"/>
      <c r="N30" s="730"/>
      <c r="O30" s="730"/>
      <c r="P30" s="730"/>
      <c r="Q30" s="730"/>
      <c r="R30" s="730"/>
      <c r="S30" s="730"/>
    </row>
    <row r="31" spans="1:19">
      <c r="C31" s="730"/>
      <c r="D31" s="730"/>
      <c r="E31" s="730"/>
      <c r="F31" s="730"/>
      <c r="G31" s="730"/>
      <c r="H31" s="730"/>
      <c r="I31" s="730"/>
      <c r="J31" s="730"/>
      <c r="K31" s="730"/>
      <c r="L31" s="730"/>
      <c r="M31" s="730"/>
      <c r="N31" s="730"/>
      <c r="O31" s="730"/>
      <c r="P31" s="730"/>
      <c r="Q31" s="730"/>
      <c r="R31" s="730"/>
      <c r="S31" s="730"/>
    </row>
    <row r="32" spans="1:19">
      <c r="C32" s="730"/>
      <c r="D32" s="730"/>
      <c r="E32" s="730"/>
      <c r="F32" s="730"/>
      <c r="G32" s="730"/>
      <c r="H32" s="730"/>
      <c r="I32" s="730"/>
      <c r="J32" s="730"/>
      <c r="K32" s="730"/>
      <c r="L32" s="730"/>
      <c r="M32" s="730"/>
      <c r="N32" s="730"/>
      <c r="O32" s="730"/>
      <c r="P32" s="730"/>
      <c r="Q32" s="730"/>
      <c r="R32" s="730"/>
      <c r="S32" s="730"/>
    </row>
    <row r="33" spans="3:19">
      <c r="C33" s="730"/>
      <c r="D33" s="730"/>
      <c r="E33" s="730"/>
      <c r="F33" s="730"/>
      <c r="G33" s="730"/>
      <c r="H33" s="730"/>
      <c r="I33" s="730"/>
      <c r="J33" s="730"/>
      <c r="K33" s="730"/>
      <c r="L33" s="730"/>
      <c r="M33" s="730"/>
      <c r="N33" s="730"/>
      <c r="O33" s="730"/>
      <c r="P33" s="730"/>
      <c r="Q33" s="730"/>
      <c r="R33" s="730"/>
      <c r="S33" s="730"/>
    </row>
    <row r="34" spans="3:19">
      <c r="C34" s="730"/>
      <c r="D34" s="730"/>
      <c r="E34" s="730"/>
      <c r="F34" s="730"/>
      <c r="G34" s="730"/>
      <c r="H34" s="730"/>
      <c r="I34" s="730"/>
      <c r="J34" s="730"/>
      <c r="K34" s="730"/>
      <c r="L34" s="730"/>
      <c r="M34" s="730"/>
      <c r="N34" s="730"/>
      <c r="O34" s="730"/>
      <c r="P34" s="730"/>
      <c r="Q34" s="730"/>
      <c r="R34" s="730"/>
      <c r="S34" s="730"/>
    </row>
    <row r="35" spans="3:19">
      <c r="C35" s="730"/>
      <c r="D35" s="730"/>
      <c r="E35" s="730"/>
      <c r="F35" s="730"/>
      <c r="G35" s="730"/>
      <c r="H35" s="730"/>
      <c r="I35" s="730"/>
      <c r="J35" s="730"/>
      <c r="K35" s="730"/>
      <c r="L35" s="730"/>
      <c r="M35" s="730"/>
      <c r="N35" s="730"/>
      <c r="O35" s="730"/>
      <c r="P35" s="730"/>
      <c r="Q35" s="730"/>
      <c r="R35" s="730"/>
      <c r="S35" s="730"/>
    </row>
    <row r="36" spans="3:19">
      <c r="C36" s="730"/>
      <c r="D36" s="730"/>
      <c r="E36" s="730"/>
      <c r="F36" s="730"/>
      <c r="G36" s="730"/>
      <c r="H36" s="730"/>
      <c r="I36" s="730"/>
      <c r="J36" s="730"/>
      <c r="K36" s="730"/>
      <c r="L36" s="730"/>
      <c r="M36" s="730"/>
      <c r="N36" s="730"/>
      <c r="O36" s="730"/>
      <c r="P36" s="730"/>
      <c r="Q36" s="730"/>
      <c r="R36" s="730"/>
      <c r="S36" s="730"/>
    </row>
    <row r="37" spans="3:19">
      <c r="C37" s="730"/>
      <c r="D37" s="730"/>
      <c r="E37" s="730"/>
      <c r="F37" s="730"/>
      <c r="G37" s="730"/>
      <c r="H37" s="730"/>
      <c r="I37" s="730"/>
      <c r="J37" s="730"/>
      <c r="K37" s="730"/>
      <c r="L37" s="730"/>
      <c r="M37" s="730"/>
      <c r="N37" s="730"/>
      <c r="O37" s="730"/>
      <c r="P37" s="730"/>
      <c r="Q37" s="730"/>
      <c r="R37" s="730"/>
      <c r="S37" s="730"/>
    </row>
    <row r="38" spans="3:19">
      <c r="C38" s="730"/>
      <c r="D38" s="730"/>
      <c r="E38" s="730"/>
      <c r="F38" s="730"/>
      <c r="G38" s="730"/>
      <c r="H38" s="730"/>
      <c r="I38" s="730"/>
      <c r="J38" s="730"/>
      <c r="K38" s="730"/>
      <c r="L38" s="730"/>
      <c r="M38" s="730"/>
      <c r="N38" s="730"/>
      <c r="O38" s="730"/>
      <c r="P38" s="730"/>
      <c r="Q38" s="730"/>
      <c r="R38" s="730"/>
      <c r="S38" s="730"/>
    </row>
    <row r="39" spans="3:19">
      <c r="C39" s="730"/>
      <c r="D39" s="730"/>
      <c r="E39" s="730"/>
      <c r="F39" s="730"/>
      <c r="G39" s="730"/>
      <c r="H39" s="730"/>
      <c r="I39" s="730"/>
      <c r="J39" s="730"/>
      <c r="K39" s="730"/>
      <c r="L39" s="730"/>
      <c r="M39" s="730"/>
      <c r="N39" s="730"/>
      <c r="O39" s="730"/>
      <c r="P39" s="730"/>
      <c r="Q39" s="730"/>
      <c r="R39" s="730"/>
      <c r="S39" s="730"/>
    </row>
    <row r="40" spans="3:19">
      <c r="C40" s="316"/>
    </row>
    <row r="41" spans="3:19">
      <c r="C41" s="316"/>
    </row>
    <row r="42" spans="3:19">
      <c r="C42" s="316"/>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37"/>
  <sheetViews>
    <sheetView zoomScale="85" zoomScaleNormal="85" workbookViewId="0">
      <pane xSplit="2" ySplit="6" topLeftCell="T10" activePane="bottomRight" state="frozen"/>
      <selection pane="topRight"/>
      <selection pane="bottomLeft"/>
      <selection pane="bottomRight" activeCell="C7" sqref="C7:U20"/>
    </sheetView>
  </sheetViews>
  <sheetFormatPr defaultColWidth="9.140625" defaultRowHeight="12.75"/>
  <cols>
    <col min="1" max="1" width="10.5703125" style="2" bestFit="1" customWidth="1"/>
    <col min="2" max="2" width="101.140625" style="2" bestFit="1" customWidth="1"/>
    <col min="3" max="3" width="17" style="2" bestFit="1" customWidth="1"/>
    <col min="4" max="4" width="19.42578125" style="2" bestFit="1" customWidth="1"/>
    <col min="5" max="5" width="30.5703125" style="2" bestFit="1" customWidth="1"/>
    <col min="6" max="6" width="29.140625" style="2" customWidth="1"/>
    <col min="7" max="7" width="28.5703125" style="2" customWidth="1"/>
    <col min="8" max="8" width="22.42578125" style="2" customWidth="1"/>
    <col min="9" max="9" width="16.42578125" style="2" customWidth="1"/>
    <col min="10" max="10" width="14.5703125" style="2" customWidth="1"/>
    <col min="11" max="11" width="15.5703125" style="2" customWidth="1"/>
    <col min="12" max="12" width="13.42578125" style="2" customWidth="1"/>
    <col min="13" max="13" width="20.85546875" style="2" customWidth="1"/>
    <col min="14" max="14" width="19.42578125" style="2" customWidth="1"/>
    <col min="15" max="15" width="18.42578125" style="2" customWidth="1"/>
    <col min="16" max="16" width="19" style="2" customWidth="1"/>
    <col min="17" max="17" width="20.425781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1"/>
  </cols>
  <sheetData>
    <row r="1" spans="1:22" s="755" customFormat="1">
      <c r="A1" s="744" t="s">
        <v>188</v>
      </c>
      <c r="B1" s="744" t="str">
        <f>Info!C2</f>
        <v>სს თიბისი ბანკი</v>
      </c>
      <c r="C1" s="744"/>
      <c r="D1" s="744"/>
      <c r="E1" s="744"/>
      <c r="F1" s="744"/>
      <c r="G1" s="744"/>
      <c r="H1" s="744"/>
      <c r="I1" s="744"/>
      <c r="J1" s="744"/>
      <c r="K1" s="744"/>
      <c r="L1" s="744"/>
      <c r="M1" s="744"/>
      <c r="N1" s="744"/>
      <c r="O1" s="744"/>
      <c r="P1" s="744"/>
      <c r="Q1" s="744"/>
      <c r="R1" s="744"/>
      <c r="S1" s="744"/>
      <c r="T1" s="744"/>
      <c r="U1" s="744"/>
      <c r="V1" s="744"/>
    </row>
    <row r="2" spans="1:22" s="755" customFormat="1">
      <c r="A2" s="744" t="s">
        <v>189</v>
      </c>
      <c r="B2" s="723">
        <f>'1. key ratios'!B2</f>
        <v>44561</v>
      </c>
      <c r="C2" s="744"/>
      <c r="D2" s="744"/>
      <c r="E2" s="744"/>
      <c r="F2" s="744"/>
      <c r="G2" s="744"/>
      <c r="H2" s="744"/>
      <c r="I2" s="744"/>
      <c r="J2" s="744"/>
      <c r="K2" s="744"/>
      <c r="L2" s="744"/>
      <c r="M2" s="744"/>
      <c r="N2" s="744"/>
      <c r="O2" s="744"/>
      <c r="P2" s="744"/>
      <c r="Q2" s="744"/>
      <c r="R2" s="744"/>
      <c r="S2" s="744"/>
      <c r="T2" s="744"/>
      <c r="U2" s="744"/>
      <c r="V2" s="744"/>
    </row>
    <row r="4" spans="1:22" ht="27.75" thickBot="1">
      <c r="A4" s="2" t="s">
        <v>415</v>
      </c>
      <c r="B4" s="288" t="s">
        <v>457</v>
      </c>
      <c r="V4" s="201" t="s">
        <v>93</v>
      </c>
    </row>
    <row r="5" spans="1:22">
      <c r="A5" s="97"/>
      <c r="B5" s="98"/>
      <c r="C5" s="809" t="s">
        <v>198</v>
      </c>
      <c r="D5" s="810"/>
      <c r="E5" s="810"/>
      <c r="F5" s="810"/>
      <c r="G5" s="810"/>
      <c r="H5" s="810"/>
      <c r="I5" s="810"/>
      <c r="J5" s="810"/>
      <c r="K5" s="810"/>
      <c r="L5" s="811"/>
      <c r="M5" s="809" t="s">
        <v>199</v>
      </c>
      <c r="N5" s="810"/>
      <c r="O5" s="810"/>
      <c r="P5" s="810"/>
      <c r="Q5" s="810"/>
      <c r="R5" s="810"/>
      <c r="S5" s="811"/>
      <c r="T5" s="814" t="s">
        <v>455</v>
      </c>
      <c r="U5" s="814" t="s">
        <v>454</v>
      </c>
      <c r="V5" s="812" t="s">
        <v>200</v>
      </c>
    </row>
    <row r="6" spans="1:22" s="65" customFormat="1" ht="127.5">
      <c r="A6" s="115"/>
      <c r="B6" s="177"/>
      <c r="C6" s="95" t="s">
        <v>201</v>
      </c>
      <c r="D6" s="94" t="s">
        <v>202</v>
      </c>
      <c r="E6" s="91" t="s">
        <v>203</v>
      </c>
      <c r="F6" s="289" t="s">
        <v>449</v>
      </c>
      <c r="G6" s="94" t="s">
        <v>204</v>
      </c>
      <c r="H6" s="94" t="s">
        <v>205</v>
      </c>
      <c r="I6" s="94" t="s">
        <v>206</v>
      </c>
      <c r="J6" s="94" t="s">
        <v>247</v>
      </c>
      <c r="K6" s="94" t="s">
        <v>207</v>
      </c>
      <c r="L6" s="96" t="s">
        <v>208</v>
      </c>
      <c r="M6" s="95" t="s">
        <v>209</v>
      </c>
      <c r="N6" s="94" t="s">
        <v>210</v>
      </c>
      <c r="O6" s="94" t="s">
        <v>211</v>
      </c>
      <c r="P6" s="94" t="s">
        <v>212</v>
      </c>
      <c r="Q6" s="94" t="s">
        <v>213</v>
      </c>
      <c r="R6" s="94" t="s">
        <v>214</v>
      </c>
      <c r="S6" s="96" t="s">
        <v>215</v>
      </c>
      <c r="T6" s="815"/>
      <c r="U6" s="815"/>
      <c r="V6" s="813"/>
    </row>
    <row r="7" spans="1:22" s="157" customFormat="1">
      <c r="A7" s="158">
        <v>1</v>
      </c>
      <c r="B7" s="156" t="s">
        <v>216</v>
      </c>
      <c r="C7" s="684">
        <v>0</v>
      </c>
      <c r="D7" s="679">
        <v>0</v>
      </c>
      <c r="E7" s="679">
        <v>0</v>
      </c>
      <c r="F7" s="679">
        <v>0</v>
      </c>
      <c r="G7" s="679">
        <v>0</v>
      </c>
      <c r="H7" s="679">
        <v>0</v>
      </c>
      <c r="I7" s="679">
        <v>0</v>
      </c>
      <c r="J7" s="679">
        <v>0</v>
      </c>
      <c r="K7" s="679">
        <v>0</v>
      </c>
      <c r="L7" s="681">
        <v>0</v>
      </c>
      <c r="M7" s="684">
        <v>0</v>
      </c>
      <c r="N7" s="679">
        <v>0</v>
      </c>
      <c r="O7" s="679">
        <v>0</v>
      </c>
      <c r="P7" s="679">
        <v>0</v>
      </c>
      <c r="Q7" s="679">
        <v>0</v>
      </c>
      <c r="R7" s="679">
        <v>0</v>
      </c>
      <c r="S7" s="681">
        <v>0</v>
      </c>
      <c r="T7" s="685">
        <v>0</v>
      </c>
      <c r="U7" s="686">
        <v>0</v>
      </c>
      <c r="V7" s="270">
        <f>SUM(C7:S7)</f>
        <v>0</v>
      </c>
    </row>
    <row r="8" spans="1:22" s="157" customFormat="1">
      <c r="A8" s="158">
        <v>2</v>
      </c>
      <c r="B8" s="156" t="s">
        <v>217</v>
      </c>
      <c r="C8" s="684">
        <v>0</v>
      </c>
      <c r="D8" s="679">
        <v>0</v>
      </c>
      <c r="E8" s="679">
        <v>0</v>
      </c>
      <c r="F8" s="679">
        <v>0</v>
      </c>
      <c r="G8" s="679">
        <v>0</v>
      </c>
      <c r="H8" s="679">
        <v>0</v>
      </c>
      <c r="I8" s="679">
        <v>0</v>
      </c>
      <c r="J8" s="679">
        <v>0</v>
      </c>
      <c r="K8" s="679">
        <v>0</v>
      </c>
      <c r="L8" s="681">
        <v>0</v>
      </c>
      <c r="M8" s="684">
        <v>0</v>
      </c>
      <c r="N8" s="679">
        <v>0</v>
      </c>
      <c r="O8" s="679">
        <v>0</v>
      </c>
      <c r="P8" s="679">
        <v>0</v>
      </c>
      <c r="Q8" s="679">
        <v>0</v>
      </c>
      <c r="R8" s="679">
        <v>0</v>
      </c>
      <c r="S8" s="681">
        <v>0</v>
      </c>
      <c r="T8" s="686">
        <v>0</v>
      </c>
      <c r="U8" s="686">
        <v>0</v>
      </c>
      <c r="V8" s="270">
        <f t="shared" ref="V8:V20" si="0">SUM(C8:S8)</f>
        <v>0</v>
      </c>
    </row>
    <row r="9" spans="1:22" s="157" customFormat="1">
      <c r="A9" s="158">
        <v>3</v>
      </c>
      <c r="B9" s="156" t="s">
        <v>218</v>
      </c>
      <c r="C9" s="684">
        <v>0</v>
      </c>
      <c r="D9" s="679">
        <v>0</v>
      </c>
      <c r="E9" s="679">
        <v>0</v>
      </c>
      <c r="F9" s="679">
        <v>0</v>
      </c>
      <c r="G9" s="679">
        <v>0</v>
      </c>
      <c r="H9" s="679">
        <v>0</v>
      </c>
      <c r="I9" s="679">
        <v>0</v>
      </c>
      <c r="J9" s="679">
        <v>0</v>
      </c>
      <c r="K9" s="679">
        <v>0</v>
      </c>
      <c r="L9" s="681">
        <v>0</v>
      </c>
      <c r="M9" s="684">
        <v>0</v>
      </c>
      <c r="N9" s="679">
        <v>0</v>
      </c>
      <c r="O9" s="679">
        <v>0</v>
      </c>
      <c r="P9" s="679">
        <v>0</v>
      </c>
      <c r="Q9" s="679">
        <v>0</v>
      </c>
      <c r="R9" s="679">
        <v>0</v>
      </c>
      <c r="S9" s="681">
        <v>0</v>
      </c>
      <c r="T9" s="686">
        <v>0</v>
      </c>
      <c r="U9" s="686">
        <v>0</v>
      </c>
      <c r="V9" s="270">
        <f>SUM(C9:S9)</f>
        <v>0</v>
      </c>
    </row>
    <row r="10" spans="1:22" s="157" customFormat="1">
      <c r="A10" s="158">
        <v>4</v>
      </c>
      <c r="B10" s="156" t="s">
        <v>219</v>
      </c>
      <c r="C10" s="684">
        <v>0</v>
      </c>
      <c r="D10" s="679">
        <v>0</v>
      </c>
      <c r="E10" s="679">
        <v>0</v>
      </c>
      <c r="F10" s="679">
        <v>0</v>
      </c>
      <c r="G10" s="679">
        <v>0</v>
      </c>
      <c r="H10" s="679">
        <v>0</v>
      </c>
      <c r="I10" s="679">
        <v>0</v>
      </c>
      <c r="J10" s="679">
        <v>0</v>
      </c>
      <c r="K10" s="679">
        <v>0</v>
      </c>
      <c r="L10" s="681">
        <v>0</v>
      </c>
      <c r="M10" s="684">
        <v>0</v>
      </c>
      <c r="N10" s="679">
        <v>0</v>
      </c>
      <c r="O10" s="679">
        <v>0</v>
      </c>
      <c r="P10" s="679">
        <v>0</v>
      </c>
      <c r="Q10" s="679">
        <v>0</v>
      </c>
      <c r="R10" s="679">
        <v>0</v>
      </c>
      <c r="S10" s="681">
        <v>0</v>
      </c>
      <c r="T10" s="686">
        <v>0</v>
      </c>
      <c r="U10" s="686">
        <v>0</v>
      </c>
      <c r="V10" s="270">
        <f t="shared" si="0"/>
        <v>0</v>
      </c>
    </row>
    <row r="11" spans="1:22" s="157" customFormat="1">
      <c r="A11" s="158">
        <v>5</v>
      </c>
      <c r="B11" s="156" t="s">
        <v>220</v>
      </c>
      <c r="C11" s="684">
        <v>0</v>
      </c>
      <c r="D11" s="679">
        <v>0</v>
      </c>
      <c r="E11" s="679">
        <v>0</v>
      </c>
      <c r="F11" s="679">
        <v>0</v>
      </c>
      <c r="G11" s="679">
        <v>0</v>
      </c>
      <c r="H11" s="679">
        <v>0</v>
      </c>
      <c r="I11" s="679">
        <v>0</v>
      </c>
      <c r="J11" s="679">
        <v>0</v>
      </c>
      <c r="K11" s="679">
        <v>0</v>
      </c>
      <c r="L11" s="681">
        <v>0</v>
      </c>
      <c r="M11" s="684">
        <v>0</v>
      </c>
      <c r="N11" s="679">
        <v>0</v>
      </c>
      <c r="O11" s="679">
        <v>0</v>
      </c>
      <c r="P11" s="679">
        <v>0</v>
      </c>
      <c r="Q11" s="679">
        <v>0</v>
      </c>
      <c r="R11" s="679">
        <v>0</v>
      </c>
      <c r="S11" s="681">
        <v>0</v>
      </c>
      <c r="T11" s="686">
        <v>0</v>
      </c>
      <c r="U11" s="686">
        <v>0</v>
      </c>
      <c r="V11" s="270">
        <f t="shared" si="0"/>
        <v>0</v>
      </c>
    </row>
    <row r="12" spans="1:22" s="157" customFormat="1">
      <c r="A12" s="158">
        <v>6</v>
      </c>
      <c r="B12" s="156" t="s">
        <v>221</v>
      </c>
      <c r="C12" s="684">
        <v>0</v>
      </c>
      <c r="D12" s="679">
        <v>1</v>
      </c>
      <c r="E12" s="679">
        <v>0</v>
      </c>
      <c r="F12" s="679">
        <v>0</v>
      </c>
      <c r="G12" s="679">
        <v>0</v>
      </c>
      <c r="H12" s="679">
        <v>0</v>
      </c>
      <c r="I12" s="679">
        <v>0</v>
      </c>
      <c r="J12" s="679">
        <v>0</v>
      </c>
      <c r="K12" s="679">
        <v>0</v>
      </c>
      <c r="L12" s="681">
        <v>0</v>
      </c>
      <c r="M12" s="684">
        <v>0</v>
      </c>
      <c r="N12" s="679">
        <v>0</v>
      </c>
      <c r="O12" s="679">
        <v>0</v>
      </c>
      <c r="P12" s="679">
        <v>0</v>
      </c>
      <c r="Q12" s="679">
        <v>0</v>
      </c>
      <c r="R12" s="679">
        <v>77440</v>
      </c>
      <c r="S12" s="681">
        <v>0</v>
      </c>
      <c r="T12" s="686">
        <v>1</v>
      </c>
      <c r="U12" s="686">
        <v>77440</v>
      </c>
      <c r="V12" s="270">
        <f t="shared" si="0"/>
        <v>77441</v>
      </c>
    </row>
    <row r="13" spans="1:22" s="157" customFormat="1">
      <c r="A13" s="158">
        <v>7</v>
      </c>
      <c r="B13" s="156" t="s">
        <v>73</v>
      </c>
      <c r="C13" s="684">
        <v>0</v>
      </c>
      <c r="D13" s="679">
        <v>266324038.02960008</v>
      </c>
      <c r="E13" s="679">
        <v>0</v>
      </c>
      <c r="F13" s="679">
        <v>0</v>
      </c>
      <c r="G13" s="679">
        <v>0</v>
      </c>
      <c r="H13" s="679">
        <v>0</v>
      </c>
      <c r="I13" s="679">
        <v>0</v>
      </c>
      <c r="J13" s="679">
        <v>0</v>
      </c>
      <c r="K13" s="679">
        <v>0</v>
      </c>
      <c r="L13" s="681">
        <v>0</v>
      </c>
      <c r="M13" s="684">
        <v>32957082.256900001</v>
      </c>
      <c r="N13" s="679">
        <v>0</v>
      </c>
      <c r="O13" s="679">
        <v>45617247.936700001</v>
      </c>
      <c r="P13" s="679">
        <v>0</v>
      </c>
      <c r="Q13" s="679">
        <v>0</v>
      </c>
      <c r="R13" s="679">
        <v>172960730.46399999</v>
      </c>
      <c r="S13" s="681">
        <v>0</v>
      </c>
      <c r="T13" s="686">
        <v>288664834.72090006</v>
      </c>
      <c r="U13" s="686">
        <v>229194263.96630004</v>
      </c>
      <c r="V13" s="270">
        <f t="shared" si="0"/>
        <v>517859098.68720007</v>
      </c>
    </row>
    <row r="14" spans="1:22" s="157" customFormat="1">
      <c r="A14" s="158">
        <v>8</v>
      </c>
      <c r="B14" s="156" t="s">
        <v>74</v>
      </c>
      <c r="C14" s="684">
        <v>0</v>
      </c>
      <c r="D14" s="679">
        <v>55391117.540900007</v>
      </c>
      <c r="E14" s="679">
        <v>0</v>
      </c>
      <c r="F14" s="679">
        <v>0</v>
      </c>
      <c r="G14" s="679">
        <v>0</v>
      </c>
      <c r="H14" s="679">
        <v>0</v>
      </c>
      <c r="I14" s="679">
        <v>0</v>
      </c>
      <c r="J14" s="679">
        <v>0</v>
      </c>
      <c r="K14" s="679">
        <v>0</v>
      </c>
      <c r="L14" s="681">
        <v>0</v>
      </c>
      <c r="M14" s="684">
        <v>0</v>
      </c>
      <c r="N14" s="679">
        <v>0</v>
      </c>
      <c r="O14" s="679">
        <v>3640646.0200999998</v>
      </c>
      <c r="P14" s="679">
        <v>0</v>
      </c>
      <c r="Q14" s="679">
        <v>0</v>
      </c>
      <c r="R14" s="679">
        <v>0</v>
      </c>
      <c r="S14" s="681">
        <v>0</v>
      </c>
      <c r="T14" s="686">
        <v>49098466.913600005</v>
      </c>
      <c r="U14" s="686">
        <v>10068822.1446</v>
      </c>
      <c r="V14" s="270">
        <f t="shared" si="0"/>
        <v>59031763.561000004</v>
      </c>
    </row>
    <row r="15" spans="1:22" s="157" customFormat="1">
      <c r="A15" s="158">
        <v>9</v>
      </c>
      <c r="B15" s="156" t="s">
        <v>75</v>
      </c>
      <c r="C15" s="684">
        <v>0</v>
      </c>
      <c r="D15" s="679">
        <v>6781273.7819999997</v>
      </c>
      <c r="E15" s="679">
        <v>0</v>
      </c>
      <c r="F15" s="679">
        <v>0</v>
      </c>
      <c r="G15" s="679">
        <v>0</v>
      </c>
      <c r="H15" s="679">
        <v>0</v>
      </c>
      <c r="I15" s="679">
        <v>0</v>
      </c>
      <c r="J15" s="679">
        <v>0</v>
      </c>
      <c r="K15" s="679">
        <v>0</v>
      </c>
      <c r="L15" s="681">
        <v>0</v>
      </c>
      <c r="M15" s="684">
        <v>135525.49720000001</v>
      </c>
      <c r="N15" s="679">
        <v>0</v>
      </c>
      <c r="O15" s="679">
        <v>80309.597500000003</v>
      </c>
      <c r="P15" s="679">
        <v>0</v>
      </c>
      <c r="Q15" s="679">
        <v>0</v>
      </c>
      <c r="R15" s="679">
        <v>0</v>
      </c>
      <c r="S15" s="681">
        <v>0</v>
      </c>
      <c r="T15" s="686">
        <v>6519377.5528999995</v>
      </c>
      <c r="U15" s="686">
        <v>350324.22140000004</v>
      </c>
      <c r="V15" s="270">
        <f t="shared" si="0"/>
        <v>6997108.8766999999</v>
      </c>
    </row>
    <row r="16" spans="1:22" s="157" customFormat="1">
      <c r="A16" s="158">
        <v>10</v>
      </c>
      <c r="B16" s="156" t="s">
        <v>69</v>
      </c>
      <c r="C16" s="684">
        <v>0</v>
      </c>
      <c r="D16" s="679">
        <v>480755.51430000004</v>
      </c>
      <c r="E16" s="679">
        <v>0</v>
      </c>
      <c r="F16" s="679">
        <v>0</v>
      </c>
      <c r="G16" s="679">
        <v>0</v>
      </c>
      <c r="H16" s="679">
        <v>0</v>
      </c>
      <c r="I16" s="679">
        <v>0</v>
      </c>
      <c r="J16" s="679">
        <v>0</v>
      </c>
      <c r="K16" s="679">
        <v>0</v>
      </c>
      <c r="L16" s="681">
        <v>0</v>
      </c>
      <c r="M16" s="684">
        <v>0</v>
      </c>
      <c r="N16" s="679">
        <v>0</v>
      </c>
      <c r="O16" s="679">
        <v>0</v>
      </c>
      <c r="P16" s="679">
        <v>0</v>
      </c>
      <c r="Q16" s="679">
        <v>0</v>
      </c>
      <c r="R16" s="679">
        <v>0</v>
      </c>
      <c r="S16" s="681">
        <v>0</v>
      </c>
      <c r="T16" s="686">
        <v>65581.179000000004</v>
      </c>
      <c r="U16" s="686">
        <v>477144.99930000002</v>
      </c>
      <c r="V16" s="270">
        <f t="shared" si="0"/>
        <v>480755.51430000004</v>
      </c>
    </row>
    <row r="17" spans="1:22" s="157" customFormat="1">
      <c r="A17" s="158">
        <v>11</v>
      </c>
      <c r="B17" s="156" t="s">
        <v>70</v>
      </c>
      <c r="C17" s="684">
        <v>0</v>
      </c>
      <c r="D17" s="679">
        <v>57881228.692699999</v>
      </c>
      <c r="E17" s="679">
        <v>0</v>
      </c>
      <c r="F17" s="679">
        <v>0</v>
      </c>
      <c r="G17" s="679">
        <v>0</v>
      </c>
      <c r="H17" s="679">
        <v>0</v>
      </c>
      <c r="I17" s="679">
        <v>0</v>
      </c>
      <c r="J17" s="679">
        <v>0</v>
      </c>
      <c r="K17" s="679">
        <v>0</v>
      </c>
      <c r="L17" s="681">
        <v>0</v>
      </c>
      <c r="M17" s="684">
        <v>8118.3948</v>
      </c>
      <c r="N17" s="679">
        <v>0</v>
      </c>
      <c r="O17" s="679">
        <v>0</v>
      </c>
      <c r="P17" s="679">
        <v>0</v>
      </c>
      <c r="Q17" s="679">
        <v>0</v>
      </c>
      <c r="R17" s="679">
        <v>0</v>
      </c>
      <c r="S17" s="681">
        <v>0</v>
      </c>
      <c r="T17" s="686">
        <v>57881228.692699999</v>
      </c>
      <c r="U17" s="686">
        <v>0</v>
      </c>
      <c r="V17" s="270">
        <f t="shared" si="0"/>
        <v>57889347.087499999</v>
      </c>
    </row>
    <row r="18" spans="1:22" s="157" customFormat="1">
      <c r="A18" s="158">
        <v>12</v>
      </c>
      <c r="B18" s="156" t="s">
        <v>71</v>
      </c>
      <c r="C18" s="684">
        <v>0</v>
      </c>
      <c r="D18" s="679">
        <v>0</v>
      </c>
      <c r="E18" s="679">
        <v>0</v>
      </c>
      <c r="F18" s="679">
        <v>0</v>
      </c>
      <c r="G18" s="679">
        <v>0</v>
      </c>
      <c r="H18" s="679">
        <v>0</v>
      </c>
      <c r="I18" s="679">
        <v>0</v>
      </c>
      <c r="J18" s="679">
        <v>0</v>
      </c>
      <c r="K18" s="679">
        <v>0</v>
      </c>
      <c r="L18" s="681">
        <v>0</v>
      </c>
      <c r="M18" s="684">
        <v>61970.663999999997</v>
      </c>
      <c r="N18" s="679">
        <v>0</v>
      </c>
      <c r="O18" s="679">
        <v>0</v>
      </c>
      <c r="P18" s="679">
        <v>0</v>
      </c>
      <c r="Q18" s="679">
        <v>0</v>
      </c>
      <c r="R18" s="679">
        <v>0</v>
      </c>
      <c r="S18" s="681">
        <v>0</v>
      </c>
      <c r="T18" s="686">
        <v>0</v>
      </c>
      <c r="U18" s="686">
        <v>0</v>
      </c>
      <c r="V18" s="270">
        <f t="shared" si="0"/>
        <v>61970.663999999997</v>
      </c>
    </row>
    <row r="19" spans="1:22" s="157" customFormat="1">
      <c r="A19" s="158">
        <v>13</v>
      </c>
      <c r="B19" s="156" t="s">
        <v>72</v>
      </c>
      <c r="C19" s="684">
        <v>0</v>
      </c>
      <c r="D19" s="679">
        <v>0</v>
      </c>
      <c r="E19" s="679">
        <v>0</v>
      </c>
      <c r="F19" s="679">
        <v>0</v>
      </c>
      <c r="G19" s="679">
        <v>0</v>
      </c>
      <c r="H19" s="679">
        <v>0</v>
      </c>
      <c r="I19" s="679">
        <v>0</v>
      </c>
      <c r="J19" s="679">
        <v>0</v>
      </c>
      <c r="K19" s="679">
        <v>0</v>
      </c>
      <c r="L19" s="681">
        <v>0</v>
      </c>
      <c r="M19" s="684">
        <v>0</v>
      </c>
      <c r="N19" s="679">
        <v>0</v>
      </c>
      <c r="O19" s="679">
        <v>0</v>
      </c>
      <c r="P19" s="679">
        <v>0</v>
      </c>
      <c r="Q19" s="679">
        <v>0</v>
      </c>
      <c r="R19" s="679">
        <v>0</v>
      </c>
      <c r="S19" s="681">
        <v>0</v>
      </c>
      <c r="T19" s="686">
        <v>0</v>
      </c>
      <c r="U19" s="686">
        <v>0</v>
      </c>
      <c r="V19" s="270">
        <f t="shared" si="0"/>
        <v>0</v>
      </c>
    </row>
    <row r="20" spans="1:22" s="157" customFormat="1">
      <c r="A20" s="158">
        <v>14</v>
      </c>
      <c r="B20" s="156" t="s">
        <v>248</v>
      </c>
      <c r="C20" s="684">
        <v>0</v>
      </c>
      <c r="D20" s="679">
        <v>142248537.57289997</v>
      </c>
      <c r="E20" s="679">
        <v>0</v>
      </c>
      <c r="F20" s="679">
        <v>0</v>
      </c>
      <c r="G20" s="679">
        <v>0</v>
      </c>
      <c r="H20" s="679">
        <v>0</v>
      </c>
      <c r="I20" s="679">
        <v>0</v>
      </c>
      <c r="J20" s="679">
        <v>0</v>
      </c>
      <c r="K20" s="679">
        <v>0</v>
      </c>
      <c r="L20" s="681">
        <v>0</v>
      </c>
      <c r="M20" s="684">
        <v>76496549.948899999</v>
      </c>
      <c r="N20" s="679">
        <v>0</v>
      </c>
      <c r="O20" s="679">
        <v>11385906.744000001</v>
      </c>
      <c r="P20" s="679">
        <v>0</v>
      </c>
      <c r="Q20" s="679">
        <v>0</v>
      </c>
      <c r="R20" s="679">
        <v>350400</v>
      </c>
      <c r="S20" s="681">
        <v>0</v>
      </c>
      <c r="T20" s="686">
        <v>227666891.07339996</v>
      </c>
      <c r="U20" s="686">
        <v>2814503.1924000001</v>
      </c>
      <c r="V20" s="270">
        <f t="shared" si="0"/>
        <v>230481394.26579997</v>
      </c>
    </row>
    <row r="21" spans="1:22" ht="13.5" thickBot="1">
      <c r="A21" s="99"/>
      <c r="B21" s="100" t="s">
        <v>68</v>
      </c>
      <c r="C21" s="271">
        <f>SUM(C7:C20)</f>
        <v>0</v>
      </c>
      <c r="D21" s="269">
        <f t="shared" ref="D21:V21" si="1">SUM(D7:D20)</f>
        <v>529106952.13240004</v>
      </c>
      <c r="E21" s="269">
        <f t="shared" si="1"/>
        <v>0</v>
      </c>
      <c r="F21" s="269">
        <f t="shared" si="1"/>
        <v>0</v>
      </c>
      <c r="G21" s="269">
        <f t="shared" si="1"/>
        <v>0</v>
      </c>
      <c r="H21" s="269">
        <f t="shared" si="1"/>
        <v>0</v>
      </c>
      <c r="I21" s="269">
        <f t="shared" si="1"/>
        <v>0</v>
      </c>
      <c r="J21" s="269">
        <f t="shared" si="1"/>
        <v>0</v>
      </c>
      <c r="K21" s="269">
        <f t="shared" si="1"/>
        <v>0</v>
      </c>
      <c r="L21" s="272">
        <f t="shared" si="1"/>
        <v>0</v>
      </c>
      <c r="M21" s="271">
        <f t="shared" si="1"/>
        <v>109659246.76180001</v>
      </c>
      <c r="N21" s="269">
        <f t="shared" si="1"/>
        <v>0</v>
      </c>
      <c r="O21" s="269">
        <f t="shared" si="1"/>
        <v>60724110.298299998</v>
      </c>
      <c r="P21" s="269">
        <f t="shared" si="1"/>
        <v>0</v>
      </c>
      <c r="Q21" s="269">
        <f t="shared" si="1"/>
        <v>0</v>
      </c>
      <c r="R21" s="269">
        <f t="shared" si="1"/>
        <v>173388570.46399999</v>
      </c>
      <c r="S21" s="272">
        <f t="shared" si="1"/>
        <v>0</v>
      </c>
      <c r="T21" s="272">
        <f>SUM(T7:T20)</f>
        <v>629896381.13250017</v>
      </c>
      <c r="U21" s="272">
        <f t="shared" si="1"/>
        <v>242982498.52400005</v>
      </c>
      <c r="V21" s="273">
        <f t="shared" si="1"/>
        <v>872878879.6565001</v>
      </c>
    </row>
    <row r="23" spans="1:22">
      <c r="C23" s="730"/>
      <c r="D23" s="730"/>
      <c r="E23" s="730"/>
      <c r="F23" s="730"/>
      <c r="G23" s="730"/>
      <c r="H23" s="730"/>
      <c r="I23" s="730"/>
      <c r="J23" s="730"/>
      <c r="K23" s="730"/>
      <c r="L23" s="730"/>
      <c r="M23" s="730"/>
      <c r="N23" s="730"/>
      <c r="O23" s="730"/>
      <c r="P23" s="730"/>
      <c r="Q23" s="730"/>
      <c r="R23" s="730"/>
      <c r="S23" s="730"/>
      <c r="T23" s="730"/>
      <c r="U23" s="730"/>
      <c r="V23" s="730"/>
    </row>
    <row r="24" spans="1:22">
      <c r="A24" s="17"/>
      <c r="B24" s="17"/>
      <c r="C24" s="730"/>
      <c r="D24" s="730"/>
      <c r="E24" s="730"/>
      <c r="F24" s="730"/>
      <c r="G24" s="730"/>
      <c r="H24" s="730"/>
      <c r="I24" s="730"/>
      <c r="J24" s="730"/>
      <c r="K24" s="730"/>
      <c r="L24" s="730"/>
      <c r="M24" s="730"/>
      <c r="N24" s="730"/>
      <c r="O24" s="730"/>
      <c r="P24" s="730"/>
      <c r="Q24" s="730"/>
      <c r="R24" s="730"/>
      <c r="S24" s="730"/>
      <c r="T24" s="730"/>
      <c r="U24" s="730"/>
      <c r="V24" s="730"/>
    </row>
    <row r="25" spans="1:22">
      <c r="A25" s="92"/>
      <c r="B25" s="92"/>
      <c r="C25" s="730"/>
      <c r="D25" s="730"/>
      <c r="E25" s="730"/>
      <c r="F25" s="730"/>
      <c r="G25" s="730"/>
      <c r="H25" s="730"/>
      <c r="I25" s="730"/>
      <c r="J25" s="730"/>
      <c r="K25" s="730"/>
      <c r="L25" s="730"/>
      <c r="M25" s="730"/>
      <c r="N25" s="730"/>
      <c r="O25" s="730"/>
      <c r="P25" s="730"/>
      <c r="Q25" s="730"/>
      <c r="R25" s="730"/>
      <c r="S25" s="730"/>
      <c r="T25" s="730"/>
      <c r="U25" s="730"/>
      <c r="V25" s="730"/>
    </row>
    <row r="26" spans="1:22">
      <c r="A26" s="92"/>
      <c r="B26" s="93"/>
      <c r="C26" s="730"/>
      <c r="D26" s="730"/>
      <c r="E26" s="730"/>
      <c r="F26" s="730"/>
      <c r="G26" s="730"/>
      <c r="H26" s="730"/>
      <c r="I26" s="730"/>
      <c r="J26" s="730"/>
      <c r="K26" s="730"/>
      <c r="L26" s="730"/>
      <c r="M26" s="730"/>
      <c r="N26" s="730"/>
      <c r="O26" s="730"/>
      <c r="P26" s="730"/>
      <c r="Q26" s="730"/>
      <c r="R26" s="730"/>
      <c r="S26" s="730"/>
      <c r="T26" s="730"/>
      <c r="U26" s="730"/>
      <c r="V26" s="730"/>
    </row>
    <row r="27" spans="1:22">
      <c r="A27" s="92"/>
      <c r="B27" s="92"/>
      <c r="C27" s="730"/>
      <c r="D27" s="730"/>
      <c r="E27" s="730"/>
      <c r="F27" s="730"/>
      <c r="G27" s="730"/>
      <c r="H27" s="730"/>
      <c r="I27" s="730"/>
      <c r="J27" s="730"/>
      <c r="K27" s="730"/>
      <c r="L27" s="730"/>
      <c r="M27" s="730"/>
      <c r="N27" s="730"/>
      <c r="O27" s="730"/>
      <c r="P27" s="730"/>
      <c r="Q27" s="730"/>
      <c r="R27" s="730"/>
      <c r="S27" s="730"/>
      <c r="T27" s="730"/>
      <c r="U27" s="730"/>
      <c r="V27" s="730"/>
    </row>
    <row r="28" spans="1:22">
      <c r="A28" s="92"/>
      <c r="B28" s="93"/>
      <c r="C28" s="730"/>
      <c r="D28" s="730"/>
      <c r="E28" s="730"/>
      <c r="F28" s="730"/>
      <c r="G28" s="730"/>
      <c r="H28" s="730"/>
      <c r="I28" s="730"/>
      <c r="J28" s="730"/>
      <c r="K28" s="730"/>
      <c r="L28" s="730"/>
      <c r="M28" s="730"/>
      <c r="N28" s="730"/>
      <c r="O28" s="730"/>
      <c r="P28" s="730"/>
      <c r="Q28" s="730"/>
      <c r="R28" s="730"/>
      <c r="S28" s="730"/>
      <c r="T28" s="730"/>
      <c r="U28" s="730"/>
      <c r="V28" s="730"/>
    </row>
    <row r="29" spans="1:22">
      <c r="C29" s="730"/>
      <c r="D29" s="730"/>
      <c r="E29" s="730"/>
      <c r="F29" s="730"/>
      <c r="G29" s="730"/>
      <c r="H29" s="730"/>
      <c r="I29" s="730"/>
      <c r="J29" s="730"/>
      <c r="K29" s="730"/>
      <c r="L29" s="730"/>
      <c r="M29" s="730"/>
      <c r="N29" s="730"/>
      <c r="O29" s="730"/>
      <c r="P29" s="730"/>
      <c r="Q29" s="730"/>
      <c r="R29" s="730"/>
      <c r="S29" s="730"/>
      <c r="T29" s="730"/>
      <c r="U29" s="730"/>
      <c r="V29" s="730"/>
    </row>
    <row r="30" spans="1:22">
      <c r="C30" s="730"/>
      <c r="D30" s="730"/>
      <c r="E30" s="730"/>
      <c r="F30" s="730"/>
      <c r="G30" s="730"/>
      <c r="H30" s="730"/>
      <c r="I30" s="730"/>
      <c r="J30" s="730"/>
      <c r="K30" s="730"/>
      <c r="L30" s="730"/>
      <c r="M30" s="730"/>
      <c r="N30" s="730"/>
      <c r="O30" s="730"/>
      <c r="P30" s="730"/>
      <c r="Q30" s="730"/>
      <c r="R30" s="730"/>
      <c r="S30" s="730"/>
      <c r="T30" s="730"/>
      <c r="U30" s="730"/>
      <c r="V30" s="730"/>
    </row>
    <row r="31" spans="1:22">
      <c r="C31" s="730"/>
      <c r="D31" s="730"/>
      <c r="E31" s="730"/>
      <c r="F31" s="730"/>
      <c r="G31" s="730"/>
      <c r="H31" s="730"/>
      <c r="I31" s="730"/>
      <c r="J31" s="730"/>
      <c r="K31" s="730"/>
      <c r="L31" s="730"/>
      <c r="M31" s="730"/>
      <c r="N31" s="730"/>
      <c r="O31" s="730"/>
      <c r="P31" s="730"/>
      <c r="Q31" s="730"/>
      <c r="R31" s="730"/>
      <c r="S31" s="730"/>
      <c r="T31" s="730"/>
      <c r="U31" s="730"/>
      <c r="V31" s="730"/>
    </row>
    <row r="32" spans="1:22">
      <c r="C32" s="730"/>
      <c r="D32" s="730"/>
      <c r="E32" s="730"/>
      <c r="F32" s="730"/>
      <c r="G32" s="730"/>
      <c r="H32" s="730"/>
      <c r="I32" s="730"/>
      <c r="J32" s="730"/>
      <c r="K32" s="730"/>
      <c r="L32" s="730"/>
      <c r="M32" s="730"/>
      <c r="N32" s="730"/>
      <c r="O32" s="730"/>
      <c r="P32" s="730"/>
      <c r="Q32" s="730"/>
      <c r="R32" s="730"/>
      <c r="S32" s="730"/>
      <c r="T32" s="730"/>
      <c r="U32" s="730"/>
      <c r="V32" s="730"/>
    </row>
    <row r="33" spans="3:22">
      <c r="C33" s="730"/>
      <c r="D33" s="730"/>
      <c r="E33" s="730"/>
      <c r="F33" s="730"/>
      <c r="G33" s="730"/>
      <c r="H33" s="730"/>
      <c r="I33" s="730"/>
      <c r="J33" s="730"/>
      <c r="K33" s="730"/>
      <c r="L33" s="730"/>
      <c r="M33" s="730"/>
      <c r="N33" s="730"/>
      <c r="O33" s="730"/>
      <c r="P33" s="730"/>
      <c r="Q33" s="730"/>
      <c r="R33" s="730"/>
      <c r="S33" s="730"/>
      <c r="T33" s="730"/>
      <c r="U33" s="730"/>
      <c r="V33" s="730"/>
    </row>
    <row r="34" spans="3:22">
      <c r="C34" s="730"/>
      <c r="D34" s="730"/>
      <c r="E34" s="730"/>
      <c r="F34" s="730"/>
      <c r="G34" s="730"/>
      <c r="H34" s="730"/>
      <c r="I34" s="730"/>
      <c r="J34" s="730"/>
      <c r="K34" s="730"/>
      <c r="L34" s="730"/>
      <c r="M34" s="730"/>
      <c r="N34" s="730"/>
      <c r="O34" s="730"/>
      <c r="P34" s="730"/>
      <c r="Q34" s="730"/>
      <c r="R34" s="730"/>
      <c r="S34" s="730"/>
      <c r="T34" s="730"/>
      <c r="U34" s="730"/>
      <c r="V34" s="730"/>
    </row>
    <row r="35" spans="3:22">
      <c r="C35" s="730"/>
      <c r="D35" s="730"/>
      <c r="E35" s="730"/>
      <c r="F35" s="730"/>
      <c r="G35" s="730"/>
      <c r="H35" s="730"/>
      <c r="I35" s="730"/>
      <c r="J35" s="730"/>
      <c r="K35" s="730"/>
      <c r="L35" s="730"/>
      <c r="M35" s="730"/>
      <c r="N35" s="730"/>
      <c r="O35" s="730"/>
      <c r="P35" s="730"/>
      <c r="Q35" s="730"/>
      <c r="R35" s="730"/>
      <c r="S35" s="730"/>
      <c r="T35" s="730"/>
      <c r="U35" s="730"/>
      <c r="V35" s="730"/>
    </row>
    <row r="36" spans="3:22">
      <c r="C36" s="730"/>
      <c r="D36" s="730"/>
      <c r="E36" s="730"/>
      <c r="F36" s="730"/>
      <c r="G36" s="730"/>
      <c r="H36" s="730"/>
      <c r="I36" s="730"/>
      <c r="J36" s="730"/>
      <c r="K36" s="730"/>
      <c r="L36" s="730"/>
      <c r="M36" s="730"/>
      <c r="N36" s="730"/>
      <c r="O36" s="730"/>
      <c r="P36" s="730"/>
      <c r="Q36" s="730"/>
      <c r="R36" s="730"/>
      <c r="S36" s="730"/>
      <c r="T36" s="730"/>
      <c r="U36" s="730"/>
      <c r="V36" s="730"/>
    </row>
    <row r="37" spans="3:22">
      <c r="C37" s="730"/>
      <c r="D37" s="730"/>
      <c r="E37" s="730"/>
      <c r="F37" s="730"/>
      <c r="G37" s="730"/>
      <c r="H37" s="730"/>
      <c r="I37" s="730"/>
      <c r="J37" s="730"/>
      <c r="K37" s="730"/>
      <c r="L37" s="730"/>
      <c r="M37" s="730"/>
      <c r="N37" s="730"/>
      <c r="O37" s="730"/>
      <c r="P37" s="730"/>
      <c r="Q37" s="730"/>
      <c r="R37" s="730"/>
      <c r="S37" s="730"/>
      <c r="T37" s="730"/>
      <c r="U37" s="730"/>
      <c r="V37" s="730"/>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46"/>
  <sheetViews>
    <sheetView zoomScale="80" zoomScaleNormal="80" workbookViewId="0">
      <pane xSplit="1" ySplit="7" topLeftCell="C8" activePane="bottomRight" state="frozen"/>
      <selection pane="topRight"/>
      <selection pane="bottomLeft"/>
      <selection pane="bottomRight" activeCell="C8" sqref="C8:H21"/>
    </sheetView>
  </sheetViews>
  <sheetFormatPr defaultColWidth="9.140625" defaultRowHeight="12.75"/>
  <cols>
    <col min="1" max="1" width="10.5703125" style="2" bestFit="1" customWidth="1"/>
    <col min="2" max="2" width="101.85546875" style="2" customWidth="1"/>
    <col min="3" max="3" width="13.5703125" style="2" customWidth="1"/>
    <col min="4" max="4" width="16" style="2" bestFit="1" customWidth="1"/>
    <col min="5" max="5" width="17.5703125" style="2" customWidth="1"/>
    <col min="6" max="6" width="15.85546875" style="2" customWidth="1"/>
    <col min="7" max="7" width="17.42578125" style="2" customWidth="1"/>
    <col min="8" max="8" width="15.42578125" style="2" customWidth="1"/>
    <col min="9" max="16384" width="9.140625" style="11"/>
  </cols>
  <sheetData>
    <row r="1" spans="1:9" s="755" customFormat="1">
      <c r="A1" s="744" t="s">
        <v>188</v>
      </c>
      <c r="B1" s="744" t="str">
        <f>Info!C2</f>
        <v>სს თიბისი ბანკი</v>
      </c>
      <c r="C1" s="744"/>
      <c r="D1" s="744"/>
      <c r="E1" s="744"/>
      <c r="F1" s="744"/>
      <c r="G1" s="744"/>
      <c r="H1" s="744"/>
    </row>
    <row r="2" spans="1:9" s="755" customFormat="1">
      <c r="A2" s="744" t="s">
        <v>189</v>
      </c>
      <c r="B2" s="723">
        <f>'1. key ratios'!B2</f>
        <v>44561</v>
      </c>
      <c r="C2" s="744"/>
      <c r="D2" s="744"/>
      <c r="E2" s="744"/>
      <c r="F2" s="744"/>
      <c r="G2" s="744"/>
      <c r="H2" s="744"/>
    </row>
    <row r="4" spans="1:9" ht="13.5" thickBot="1">
      <c r="A4" s="2" t="s">
        <v>416</v>
      </c>
      <c r="B4" s="285" t="s">
        <v>458</v>
      </c>
    </row>
    <row r="5" spans="1:9">
      <c r="A5" s="97"/>
      <c r="B5" s="154"/>
      <c r="C5" s="160" t="s">
        <v>0</v>
      </c>
      <c r="D5" s="160" t="s">
        <v>1</v>
      </c>
      <c r="E5" s="160" t="s">
        <v>2</v>
      </c>
      <c r="F5" s="160" t="s">
        <v>3</v>
      </c>
      <c r="G5" s="283" t="s">
        <v>4</v>
      </c>
      <c r="H5" s="161" t="s">
        <v>5</v>
      </c>
      <c r="I5" s="23"/>
    </row>
    <row r="6" spans="1:9" ht="15" customHeight="1">
      <c r="A6" s="153"/>
      <c r="B6" s="21"/>
      <c r="C6" s="816" t="s">
        <v>450</v>
      </c>
      <c r="D6" s="820" t="s">
        <v>471</v>
      </c>
      <c r="E6" s="821"/>
      <c r="F6" s="816" t="s">
        <v>477</v>
      </c>
      <c r="G6" s="816" t="s">
        <v>478</v>
      </c>
      <c r="H6" s="818" t="s">
        <v>452</v>
      </c>
      <c r="I6" s="23"/>
    </row>
    <row r="7" spans="1:9" ht="63.75">
      <c r="A7" s="153"/>
      <c r="B7" s="21"/>
      <c r="C7" s="817"/>
      <c r="D7" s="284" t="s">
        <v>453</v>
      </c>
      <c r="E7" s="284" t="s">
        <v>451</v>
      </c>
      <c r="F7" s="817"/>
      <c r="G7" s="817"/>
      <c r="H7" s="819"/>
      <c r="I7" s="23"/>
    </row>
    <row r="8" spans="1:9">
      <c r="A8" s="88">
        <v>1</v>
      </c>
      <c r="B8" s="70" t="s">
        <v>216</v>
      </c>
      <c r="C8" s="687">
        <v>3464311078.5163002</v>
      </c>
      <c r="D8" s="688">
        <v>0</v>
      </c>
      <c r="E8" s="687">
        <v>0</v>
      </c>
      <c r="F8" s="687">
        <v>2093938491.5963001</v>
      </c>
      <c r="G8" s="689">
        <v>2093938491.5963001</v>
      </c>
      <c r="H8" s="290">
        <v>0.60443142781885939</v>
      </c>
    </row>
    <row r="9" spans="1:9" ht="15" customHeight="1">
      <c r="A9" s="88">
        <v>2</v>
      </c>
      <c r="B9" s="70" t="s">
        <v>217</v>
      </c>
      <c r="C9" s="687">
        <v>0</v>
      </c>
      <c r="D9" s="688">
        <v>0</v>
      </c>
      <c r="E9" s="687">
        <v>0</v>
      </c>
      <c r="F9" s="687">
        <v>0</v>
      </c>
      <c r="G9" s="689">
        <v>0</v>
      </c>
      <c r="H9" s="290" t="s">
        <v>991</v>
      </c>
    </row>
    <row r="10" spans="1:9">
      <c r="A10" s="88">
        <v>3</v>
      </c>
      <c r="B10" s="70" t="s">
        <v>218</v>
      </c>
      <c r="C10" s="687">
        <v>104064168.23999999</v>
      </c>
      <c r="D10" s="688">
        <v>0</v>
      </c>
      <c r="E10" s="687">
        <v>0</v>
      </c>
      <c r="F10" s="687">
        <v>0</v>
      </c>
      <c r="G10" s="689">
        <v>0</v>
      </c>
      <c r="H10" s="290">
        <v>0</v>
      </c>
    </row>
    <row r="11" spans="1:9">
      <c r="A11" s="88">
        <v>4</v>
      </c>
      <c r="B11" s="70" t="s">
        <v>219</v>
      </c>
      <c r="C11" s="687">
        <v>392654213.74949998</v>
      </c>
      <c r="D11" s="688">
        <v>0</v>
      </c>
      <c r="E11" s="687">
        <v>0</v>
      </c>
      <c r="F11" s="687">
        <v>0</v>
      </c>
      <c r="G11" s="689">
        <v>0</v>
      </c>
      <c r="H11" s="290">
        <v>0</v>
      </c>
    </row>
    <row r="12" spans="1:9">
      <c r="A12" s="88">
        <v>5</v>
      </c>
      <c r="B12" s="70" t="s">
        <v>220</v>
      </c>
      <c r="C12" s="687">
        <v>0</v>
      </c>
      <c r="D12" s="688">
        <v>0</v>
      </c>
      <c r="E12" s="687">
        <v>0</v>
      </c>
      <c r="F12" s="687">
        <v>0</v>
      </c>
      <c r="G12" s="689">
        <v>0</v>
      </c>
      <c r="H12" s="290" t="s">
        <v>991</v>
      </c>
    </row>
    <row r="13" spans="1:9">
      <c r="A13" s="88">
        <v>6</v>
      </c>
      <c r="B13" s="70" t="s">
        <v>221</v>
      </c>
      <c r="C13" s="687">
        <v>642381715.44380033</v>
      </c>
      <c r="D13" s="688">
        <v>155024630.0794</v>
      </c>
      <c r="E13" s="687">
        <v>87568859.039700001</v>
      </c>
      <c r="F13" s="687">
        <v>201128883.37182009</v>
      </c>
      <c r="G13" s="689">
        <v>201051442.37182009</v>
      </c>
      <c r="H13" s="290">
        <v>0.27543158317819039</v>
      </c>
    </row>
    <row r="14" spans="1:9">
      <c r="A14" s="88">
        <v>7</v>
      </c>
      <c r="B14" s="70" t="s">
        <v>73</v>
      </c>
      <c r="C14" s="687">
        <v>6524539263.1781006</v>
      </c>
      <c r="D14" s="688">
        <v>3036229299.9925003</v>
      </c>
      <c r="E14" s="687">
        <v>1164231686.1083</v>
      </c>
      <c r="F14" s="688">
        <v>7688770949.2864008</v>
      </c>
      <c r="G14" s="690">
        <v>7170911850.5992012</v>
      </c>
      <c r="H14" s="290">
        <v>0.93264734999873256</v>
      </c>
    </row>
    <row r="15" spans="1:9">
      <c r="A15" s="88">
        <v>8</v>
      </c>
      <c r="B15" s="70" t="s">
        <v>74</v>
      </c>
      <c r="C15" s="687">
        <v>3865872427.6207032</v>
      </c>
      <c r="D15" s="688">
        <v>374961542.69112527</v>
      </c>
      <c r="E15" s="687">
        <v>110914280.99780004</v>
      </c>
      <c r="F15" s="688">
        <v>2982590031.4638777</v>
      </c>
      <c r="G15" s="690">
        <v>2923422742.4056778</v>
      </c>
      <c r="H15" s="290">
        <v>0.73512183494026173</v>
      </c>
    </row>
    <row r="16" spans="1:9">
      <c r="A16" s="88">
        <v>9</v>
      </c>
      <c r="B16" s="70" t="s">
        <v>75</v>
      </c>
      <c r="C16" s="687">
        <v>3201635903.8199019</v>
      </c>
      <c r="D16" s="688">
        <v>32153104.844075438</v>
      </c>
      <c r="E16" s="687">
        <v>17699847.5405</v>
      </c>
      <c r="F16" s="688">
        <v>1126767512.9761405</v>
      </c>
      <c r="G16" s="690">
        <v>1119897811.2018404</v>
      </c>
      <c r="H16" s="290">
        <v>0.3478661120476802</v>
      </c>
    </row>
    <row r="17" spans="1:8">
      <c r="A17" s="88">
        <v>10</v>
      </c>
      <c r="B17" s="70" t="s">
        <v>69</v>
      </c>
      <c r="C17" s="687">
        <v>116033232.38800004</v>
      </c>
      <c r="D17" s="688">
        <v>4959363.2418000009</v>
      </c>
      <c r="E17" s="687">
        <v>1209043.4154999999</v>
      </c>
      <c r="F17" s="688">
        <v>103542911.79915002</v>
      </c>
      <c r="G17" s="690">
        <v>103000185.62085001</v>
      </c>
      <c r="H17" s="290">
        <v>0.87852427731341542</v>
      </c>
    </row>
    <row r="18" spans="1:8">
      <c r="A18" s="88">
        <v>11</v>
      </c>
      <c r="B18" s="70" t="s">
        <v>70</v>
      </c>
      <c r="C18" s="687">
        <v>1321245239.5167997</v>
      </c>
      <c r="D18" s="688">
        <v>2849682.580999997</v>
      </c>
      <c r="E18" s="687">
        <v>0</v>
      </c>
      <c r="F18" s="688">
        <v>1620871069.8347998</v>
      </c>
      <c r="G18" s="690">
        <v>1562989841.1420999</v>
      </c>
      <c r="H18" s="290">
        <v>1.1829672451374054</v>
      </c>
    </row>
    <row r="19" spans="1:8">
      <c r="A19" s="88">
        <v>12</v>
      </c>
      <c r="B19" s="70" t="s">
        <v>71</v>
      </c>
      <c r="C19" s="687">
        <v>0</v>
      </c>
      <c r="D19" s="688">
        <v>0</v>
      </c>
      <c r="E19" s="687">
        <v>0</v>
      </c>
      <c r="F19" s="688">
        <v>0</v>
      </c>
      <c r="G19" s="690">
        <v>0</v>
      </c>
      <c r="H19" s="290" t="s">
        <v>991</v>
      </c>
    </row>
    <row r="20" spans="1:8">
      <c r="A20" s="88">
        <v>13</v>
      </c>
      <c r="B20" s="70" t="s">
        <v>72</v>
      </c>
      <c r="C20" s="687">
        <v>0</v>
      </c>
      <c r="D20" s="688">
        <v>0</v>
      </c>
      <c r="E20" s="687">
        <v>0</v>
      </c>
      <c r="F20" s="688">
        <v>0</v>
      </c>
      <c r="G20" s="690">
        <v>0</v>
      </c>
      <c r="H20" s="290" t="s">
        <v>991</v>
      </c>
    </row>
    <row r="21" spans="1:8">
      <c r="A21" s="88">
        <v>14</v>
      </c>
      <c r="B21" s="70" t="s">
        <v>248</v>
      </c>
      <c r="C21" s="687">
        <v>3797204833.9241915</v>
      </c>
      <c r="D21" s="688">
        <v>167676051.18073928</v>
      </c>
      <c r="E21" s="687">
        <v>37851985.336539671</v>
      </c>
      <c r="F21" s="688">
        <v>3083135062.6388674</v>
      </c>
      <c r="G21" s="690">
        <v>2852653668.3730674</v>
      </c>
      <c r="H21" s="290">
        <v>0.74383608974089777</v>
      </c>
    </row>
    <row r="22" spans="1:8" ht="13.5" thickBot="1">
      <c r="A22" s="155"/>
      <c r="B22" s="162" t="s">
        <v>68</v>
      </c>
      <c r="C22" s="269">
        <f>SUM(C8:C21)</f>
        <v>23429942076.397297</v>
      </c>
      <c r="D22" s="269">
        <f>SUM(D8:D21)</f>
        <v>3773853674.61064</v>
      </c>
      <c r="E22" s="269">
        <f>SUM(E8:E21)</f>
        <v>1419475702.4383397</v>
      </c>
      <c r="F22" s="269">
        <f>SUM(F8:F21)</f>
        <v>18900744912.967358</v>
      </c>
      <c r="G22" s="269">
        <f>SUM(G8:G21)</f>
        <v>18027866033.310856</v>
      </c>
      <c r="H22" s="291">
        <f>G22/(C22+E22)</f>
        <v>0.72548444369047849</v>
      </c>
    </row>
    <row r="28" spans="1:8" ht="10.5" customHeight="1"/>
    <row r="29" spans="1:8">
      <c r="C29" s="730"/>
      <c r="D29" s="730"/>
      <c r="E29" s="730"/>
      <c r="F29" s="730"/>
      <c r="G29" s="730"/>
      <c r="H29" s="730"/>
    </row>
    <row r="30" spans="1:8">
      <c r="B30" s="316"/>
      <c r="C30" s="730"/>
      <c r="D30" s="730"/>
      <c r="E30" s="730"/>
      <c r="F30" s="730"/>
      <c r="G30" s="730"/>
      <c r="H30" s="730"/>
    </row>
    <row r="31" spans="1:8">
      <c r="B31" s="316"/>
      <c r="C31" s="730"/>
      <c r="D31" s="730"/>
      <c r="E31" s="730"/>
      <c r="F31" s="730"/>
      <c r="G31" s="730"/>
      <c r="H31" s="730"/>
    </row>
    <row r="32" spans="1:8">
      <c r="B32" s="316"/>
      <c r="C32" s="730"/>
      <c r="D32" s="730"/>
      <c r="E32" s="730"/>
      <c r="F32" s="730"/>
      <c r="G32" s="730"/>
      <c r="H32" s="730"/>
    </row>
    <row r="33" spans="2:8">
      <c r="B33" s="316"/>
      <c r="C33" s="730"/>
      <c r="D33" s="730"/>
      <c r="E33" s="730"/>
      <c r="F33" s="730"/>
      <c r="G33" s="730"/>
      <c r="H33" s="730"/>
    </row>
    <row r="34" spans="2:8">
      <c r="B34" s="316"/>
      <c r="C34" s="730"/>
      <c r="D34" s="730"/>
      <c r="E34" s="730"/>
      <c r="F34" s="730"/>
      <c r="G34" s="730"/>
      <c r="H34" s="730"/>
    </row>
    <row r="35" spans="2:8">
      <c r="B35" s="316"/>
      <c r="C35" s="730"/>
      <c r="D35" s="730"/>
      <c r="E35" s="730"/>
      <c r="F35" s="730"/>
      <c r="G35" s="730"/>
      <c r="H35" s="730"/>
    </row>
    <row r="36" spans="2:8">
      <c r="B36" s="316"/>
      <c r="C36" s="730"/>
      <c r="D36" s="730"/>
      <c r="E36" s="730"/>
      <c r="F36" s="730"/>
      <c r="G36" s="730"/>
      <c r="H36" s="730"/>
    </row>
    <row r="37" spans="2:8">
      <c r="B37" s="316"/>
      <c r="C37" s="730"/>
      <c r="D37" s="730"/>
      <c r="E37" s="730"/>
      <c r="F37" s="730"/>
      <c r="G37" s="730"/>
      <c r="H37" s="730"/>
    </row>
    <row r="38" spans="2:8">
      <c r="B38" s="316"/>
      <c r="C38" s="730"/>
      <c r="D38" s="730"/>
      <c r="E38" s="730"/>
      <c r="F38" s="730"/>
      <c r="G38" s="730"/>
      <c r="H38" s="730"/>
    </row>
    <row r="39" spans="2:8">
      <c r="B39" s="316"/>
      <c r="C39" s="730"/>
      <c r="D39" s="730"/>
      <c r="E39" s="730"/>
      <c r="F39" s="730"/>
      <c r="G39" s="730"/>
      <c r="H39" s="730"/>
    </row>
    <row r="40" spans="2:8">
      <c r="B40" s="316"/>
      <c r="C40" s="730"/>
      <c r="D40" s="730"/>
      <c r="E40" s="730"/>
      <c r="F40" s="730"/>
      <c r="G40" s="730"/>
      <c r="H40" s="730"/>
    </row>
    <row r="41" spans="2:8">
      <c r="B41" s="316"/>
      <c r="C41" s="730"/>
      <c r="D41" s="730"/>
      <c r="E41" s="730"/>
      <c r="F41" s="730"/>
      <c r="G41" s="730"/>
      <c r="H41" s="730"/>
    </row>
    <row r="42" spans="2:8">
      <c r="B42" s="316"/>
      <c r="C42" s="730"/>
      <c r="D42" s="730"/>
      <c r="E42" s="730"/>
      <c r="F42" s="730"/>
      <c r="G42" s="730"/>
      <c r="H42" s="730"/>
    </row>
    <row r="43" spans="2:8">
      <c r="B43" s="316"/>
      <c r="C43" s="730"/>
      <c r="D43" s="730"/>
      <c r="E43" s="730"/>
      <c r="F43" s="730"/>
      <c r="G43" s="730"/>
      <c r="H43" s="730"/>
    </row>
    <row r="44" spans="2:8">
      <c r="B44" s="316"/>
      <c r="C44" s="730"/>
      <c r="D44" s="730"/>
      <c r="E44" s="730"/>
      <c r="F44" s="730"/>
      <c r="G44" s="730"/>
      <c r="H44" s="730"/>
    </row>
    <row r="45" spans="2:8">
      <c r="B45" s="316"/>
      <c r="C45" s="730"/>
      <c r="D45" s="730"/>
      <c r="E45" s="730"/>
      <c r="F45" s="730"/>
      <c r="G45" s="730"/>
      <c r="H45" s="730"/>
    </row>
    <row r="46" spans="2:8">
      <c r="B46" s="316"/>
      <c r="C46" s="730"/>
      <c r="D46" s="730"/>
      <c r="E46" s="730"/>
      <c r="F46" s="730"/>
      <c r="G46" s="730"/>
      <c r="H46" s="730"/>
    </row>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51"/>
  <sheetViews>
    <sheetView zoomScale="90" zoomScaleNormal="90" workbookViewId="0">
      <pane xSplit="2" ySplit="6" topLeftCell="I10" activePane="bottomRight" state="frozen"/>
      <selection pane="topRight"/>
      <selection pane="bottomLeft"/>
      <selection pane="bottomRight" activeCell="F23" sqref="F23:K25"/>
    </sheetView>
  </sheetViews>
  <sheetFormatPr defaultColWidth="9.140625" defaultRowHeight="12.75"/>
  <cols>
    <col min="1" max="1" width="10.5703125" style="316" bestFit="1" customWidth="1"/>
    <col min="2" max="2" width="104.140625" style="316" customWidth="1"/>
    <col min="3" max="3" width="13.5703125" style="316" bestFit="1" customWidth="1"/>
    <col min="4" max="5" width="14.5703125" style="316" bestFit="1" customWidth="1"/>
    <col min="6" max="11" width="16" style="316" bestFit="1" customWidth="1"/>
    <col min="12" max="16384" width="9.140625" style="316"/>
  </cols>
  <sheetData>
    <row r="1" spans="1:11" s="744" customFormat="1">
      <c r="A1" s="744" t="s">
        <v>188</v>
      </c>
      <c r="B1" s="744" t="str">
        <f>Info!C2</f>
        <v>სს თიბისი ბანკი</v>
      </c>
    </row>
    <row r="2" spans="1:11" s="744" customFormat="1">
      <c r="A2" s="744" t="s">
        <v>189</v>
      </c>
      <c r="B2" s="723">
        <f>'1. key ratios'!B2</f>
        <v>44561</v>
      </c>
      <c r="C2" s="753"/>
      <c r="D2" s="753"/>
    </row>
    <row r="3" spans="1:11">
      <c r="B3" s="317"/>
      <c r="C3" s="317"/>
      <c r="D3" s="317"/>
    </row>
    <row r="4" spans="1:11" ht="13.5" thickBot="1">
      <c r="A4" s="316" t="s">
        <v>519</v>
      </c>
      <c r="B4" s="285" t="s">
        <v>518</v>
      </c>
      <c r="C4" s="317"/>
      <c r="D4" s="317"/>
    </row>
    <row r="5" spans="1:11" ht="30" customHeight="1">
      <c r="A5" s="825"/>
      <c r="B5" s="826"/>
      <c r="C5" s="823" t="s">
        <v>551</v>
      </c>
      <c r="D5" s="823"/>
      <c r="E5" s="823"/>
      <c r="F5" s="823" t="s">
        <v>552</v>
      </c>
      <c r="G5" s="823"/>
      <c r="H5" s="823"/>
      <c r="I5" s="823" t="s">
        <v>553</v>
      </c>
      <c r="J5" s="823"/>
      <c r="K5" s="824"/>
    </row>
    <row r="6" spans="1:11">
      <c r="A6" s="314"/>
      <c r="B6" s="315"/>
      <c r="C6" s="318" t="s">
        <v>27</v>
      </c>
      <c r="D6" s="318" t="s">
        <v>96</v>
      </c>
      <c r="E6" s="318" t="s">
        <v>68</v>
      </c>
      <c r="F6" s="318" t="s">
        <v>27</v>
      </c>
      <c r="G6" s="318" t="s">
        <v>96</v>
      </c>
      <c r="H6" s="318" t="s">
        <v>68</v>
      </c>
      <c r="I6" s="318" t="s">
        <v>27</v>
      </c>
      <c r="J6" s="318" t="s">
        <v>96</v>
      </c>
      <c r="K6" s="320" t="s">
        <v>68</v>
      </c>
    </row>
    <row r="7" spans="1:11">
      <c r="A7" s="321" t="s">
        <v>489</v>
      </c>
      <c r="B7" s="313"/>
      <c r="C7" s="313"/>
      <c r="D7" s="313"/>
      <c r="E7" s="313"/>
      <c r="F7" s="313"/>
      <c r="G7" s="313"/>
      <c r="H7" s="313"/>
      <c r="I7" s="313"/>
      <c r="J7" s="313"/>
      <c r="K7" s="322"/>
    </row>
    <row r="8" spans="1:11">
      <c r="A8" s="312">
        <v>1</v>
      </c>
      <c r="B8" s="297" t="s">
        <v>489</v>
      </c>
      <c r="C8" s="295"/>
      <c r="D8" s="295"/>
      <c r="E8" s="295"/>
      <c r="F8" s="691">
        <v>1514057781.871012</v>
      </c>
      <c r="G8" s="691">
        <v>3413397619.2100081</v>
      </c>
      <c r="H8" s="691">
        <v>4927455401.0810204</v>
      </c>
      <c r="I8" s="691">
        <v>1508472479.8208277</v>
      </c>
      <c r="J8" s="691">
        <v>2754761154.1495595</v>
      </c>
      <c r="K8" s="692">
        <v>4263233633.9703875</v>
      </c>
    </row>
    <row r="9" spans="1:11">
      <c r="A9" s="321" t="s">
        <v>490</v>
      </c>
      <c r="B9" s="313"/>
      <c r="C9" s="313"/>
      <c r="D9" s="313"/>
      <c r="E9" s="313"/>
      <c r="F9" s="313"/>
      <c r="G9" s="313"/>
      <c r="H9" s="313"/>
      <c r="I9" s="313"/>
      <c r="J9" s="313"/>
      <c r="K9" s="322"/>
    </row>
    <row r="10" spans="1:11">
      <c r="A10" s="323">
        <v>2</v>
      </c>
      <c r="B10" s="298" t="s">
        <v>491</v>
      </c>
      <c r="C10" s="471">
        <v>1487821526.1895869</v>
      </c>
      <c r="D10" s="693">
        <v>6196636669.0823126</v>
      </c>
      <c r="E10" s="693">
        <v>7684458195.2718992</v>
      </c>
      <c r="F10" s="693">
        <v>241157538.92198351</v>
      </c>
      <c r="G10" s="693">
        <v>1145156991.4335589</v>
      </c>
      <c r="H10" s="693">
        <v>1386314530.3555424</v>
      </c>
      <c r="I10" s="693">
        <v>1197958850.2060113</v>
      </c>
      <c r="J10" s="693">
        <v>1274584430.1098812</v>
      </c>
      <c r="K10" s="694">
        <v>2472543280.3158922</v>
      </c>
    </row>
    <row r="11" spans="1:11">
      <c r="A11" s="323">
        <v>3</v>
      </c>
      <c r="B11" s="298" t="s">
        <v>492</v>
      </c>
      <c r="C11" s="471">
        <v>3948801160.243948</v>
      </c>
      <c r="D11" s="693">
        <v>5790930919.6612959</v>
      </c>
      <c r="E11" s="693">
        <v>9739732079.9052429</v>
      </c>
      <c r="F11" s="693">
        <v>1306719182.2019808</v>
      </c>
      <c r="G11" s="693">
        <v>1153433223.2486677</v>
      </c>
      <c r="H11" s="693">
        <v>2460152405.4506483</v>
      </c>
      <c r="I11" s="693">
        <v>43791696.588135719</v>
      </c>
      <c r="J11" s="693">
        <v>62020479.090516329</v>
      </c>
      <c r="K11" s="694">
        <v>105812175.67865205</v>
      </c>
    </row>
    <row r="12" spans="1:11">
      <c r="A12" s="323">
        <v>4</v>
      </c>
      <c r="B12" s="298" t="s">
        <v>493</v>
      </c>
      <c r="C12" s="471">
        <v>1395317213.1147542</v>
      </c>
      <c r="D12" s="693">
        <v>0</v>
      </c>
      <c r="E12" s="693">
        <v>1395317213.1147542</v>
      </c>
      <c r="F12" s="693">
        <v>0</v>
      </c>
      <c r="G12" s="693">
        <v>0</v>
      </c>
      <c r="H12" s="693">
        <v>0</v>
      </c>
      <c r="I12" s="693">
        <v>0</v>
      </c>
      <c r="J12" s="693">
        <v>0</v>
      </c>
      <c r="K12" s="694">
        <v>0</v>
      </c>
    </row>
    <row r="13" spans="1:11">
      <c r="A13" s="323">
        <v>5</v>
      </c>
      <c r="B13" s="298" t="s">
        <v>494</v>
      </c>
      <c r="C13" s="471">
        <v>1506140974.7586451</v>
      </c>
      <c r="D13" s="693">
        <v>5945415277.7477093</v>
      </c>
      <c r="E13" s="693">
        <v>7451556252.5063543</v>
      </c>
      <c r="F13" s="693">
        <v>265841860.15261406</v>
      </c>
      <c r="G13" s="693">
        <v>1080396604.3331869</v>
      </c>
      <c r="H13" s="693">
        <v>1346238464.485801</v>
      </c>
      <c r="I13" s="693">
        <v>166575960.48085362</v>
      </c>
      <c r="J13" s="693">
        <v>785947850.8175745</v>
      </c>
      <c r="K13" s="694">
        <v>952523811.29842806</v>
      </c>
    </row>
    <row r="14" spans="1:11">
      <c r="A14" s="323">
        <v>6</v>
      </c>
      <c r="B14" s="298" t="s">
        <v>509</v>
      </c>
      <c r="C14" s="471">
        <v>0</v>
      </c>
      <c r="D14" s="693">
        <v>0</v>
      </c>
      <c r="E14" s="693">
        <v>0</v>
      </c>
      <c r="F14" s="693">
        <v>0</v>
      </c>
      <c r="G14" s="693">
        <v>0</v>
      </c>
      <c r="H14" s="693">
        <v>0</v>
      </c>
      <c r="I14" s="693">
        <v>0</v>
      </c>
      <c r="J14" s="693">
        <v>0</v>
      </c>
      <c r="K14" s="694">
        <v>0</v>
      </c>
    </row>
    <row r="15" spans="1:11">
      <c r="A15" s="323">
        <v>7</v>
      </c>
      <c r="B15" s="298" t="s">
        <v>496</v>
      </c>
      <c r="C15" s="471">
        <v>68683215.869836047</v>
      </c>
      <c r="D15" s="693">
        <v>81108955.287407696</v>
      </c>
      <c r="E15" s="693">
        <v>149792171.15724373</v>
      </c>
      <c r="F15" s="693">
        <v>68683215.869836047</v>
      </c>
      <c r="G15" s="693">
        <v>81108955.287408054</v>
      </c>
      <c r="H15" s="693">
        <v>149792171.15724409</v>
      </c>
      <c r="I15" s="693">
        <v>68900746.805081964</v>
      </c>
      <c r="J15" s="693">
        <v>81357639.500896037</v>
      </c>
      <c r="K15" s="694">
        <v>150258386.305978</v>
      </c>
    </row>
    <row r="16" spans="1:11">
      <c r="A16" s="323">
        <v>8</v>
      </c>
      <c r="B16" s="299" t="s">
        <v>497</v>
      </c>
      <c r="C16" s="471">
        <v>8406764090.1767693</v>
      </c>
      <c r="D16" s="693">
        <v>18014091821.778725</v>
      </c>
      <c r="E16" s="693">
        <v>26420855911.955498</v>
      </c>
      <c r="F16" s="693">
        <v>1882401797.1464145</v>
      </c>
      <c r="G16" s="693">
        <v>3460095774.3028212</v>
      </c>
      <c r="H16" s="693">
        <v>5342497571.449235</v>
      </c>
      <c r="I16" s="693">
        <v>1477227254.0800824</v>
      </c>
      <c r="J16" s="693">
        <v>2203910399.518868</v>
      </c>
      <c r="K16" s="694">
        <v>3681137653.5989499</v>
      </c>
    </row>
    <row r="17" spans="1:11">
      <c r="A17" s="321" t="s">
        <v>498</v>
      </c>
      <c r="B17" s="313"/>
      <c r="C17" s="695"/>
      <c r="D17" s="695"/>
      <c r="E17" s="695"/>
      <c r="F17" s="695"/>
      <c r="G17" s="695"/>
      <c r="H17" s="695"/>
      <c r="I17" s="695"/>
      <c r="J17" s="695"/>
      <c r="K17" s="696"/>
    </row>
    <row r="18" spans="1:11">
      <c r="A18" s="323">
        <v>9</v>
      </c>
      <c r="B18" s="298" t="s">
        <v>499</v>
      </c>
      <c r="C18" s="471">
        <v>704918.03278688528</v>
      </c>
      <c r="D18" s="693">
        <v>0</v>
      </c>
      <c r="E18" s="693">
        <v>704918.03278688528</v>
      </c>
      <c r="F18" s="693">
        <v>0</v>
      </c>
      <c r="G18" s="693">
        <v>0</v>
      </c>
      <c r="H18" s="693">
        <v>0</v>
      </c>
      <c r="I18" s="693">
        <v>0</v>
      </c>
      <c r="J18" s="693">
        <v>0</v>
      </c>
      <c r="K18" s="694">
        <v>0</v>
      </c>
    </row>
    <row r="19" spans="1:11">
      <c r="A19" s="323">
        <v>10</v>
      </c>
      <c r="B19" s="298" t="s">
        <v>500</v>
      </c>
      <c r="C19" s="471">
        <v>6506267195.677042</v>
      </c>
      <c r="D19" s="693">
        <v>7988559315.2625799</v>
      </c>
      <c r="E19" s="693">
        <v>14494826510.939621</v>
      </c>
      <c r="F19" s="693">
        <v>204357587.98654446</v>
      </c>
      <c r="G19" s="693">
        <v>114447821.64518005</v>
      </c>
      <c r="H19" s="693">
        <v>318805409.63172448</v>
      </c>
      <c r="I19" s="693">
        <v>208500902.29232442</v>
      </c>
      <c r="J19" s="693">
        <v>793393312.80443347</v>
      </c>
      <c r="K19" s="694">
        <v>1001894215.0967579</v>
      </c>
    </row>
    <row r="20" spans="1:11">
      <c r="A20" s="323">
        <v>11</v>
      </c>
      <c r="B20" s="298" t="s">
        <v>501</v>
      </c>
      <c r="C20" s="471">
        <v>1767950.0837409841</v>
      </c>
      <c r="D20" s="693">
        <v>2039950.7948565136</v>
      </c>
      <c r="E20" s="693">
        <v>3807900.8785974979</v>
      </c>
      <c r="F20" s="693">
        <v>279358667.50981802</v>
      </c>
      <c r="G20" s="693">
        <v>490327872.61765343</v>
      </c>
      <c r="H20" s="693">
        <v>769686540.12747145</v>
      </c>
      <c r="I20" s="693">
        <v>215928767.59257054</v>
      </c>
      <c r="J20" s="693">
        <v>509031976.76218039</v>
      </c>
      <c r="K20" s="694">
        <v>724960744.35475087</v>
      </c>
    </row>
    <row r="21" spans="1:11" ht="13.5" thickBot="1">
      <c r="A21" s="216">
        <v>12</v>
      </c>
      <c r="B21" s="324" t="s">
        <v>502</v>
      </c>
      <c r="C21" s="697">
        <v>6508740063.7935705</v>
      </c>
      <c r="D21" s="698">
        <v>7990599266.057436</v>
      </c>
      <c r="E21" s="697">
        <v>14499339329.851006</v>
      </c>
      <c r="F21" s="698">
        <v>483716255.49636245</v>
      </c>
      <c r="G21" s="698">
        <v>604775694.26283348</v>
      </c>
      <c r="H21" s="698">
        <v>1088491949.7591958</v>
      </c>
      <c r="I21" s="698">
        <v>424429669.88489497</v>
      </c>
      <c r="J21" s="698">
        <v>1302425289.5666139</v>
      </c>
      <c r="K21" s="699">
        <v>1726854959.4515088</v>
      </c>
    </row>
    <row r="22" spans="1:11" ht="38.25" customHeight="1" thickBot="1">
      <c r="A22" s="310"/>
      <c r="B22" s="311"/>
      <c r="C22" s="311"/>
      <c r="D22" s="311"/>
      <c r="E22" s="311"/>
      <c r="F22" s="822" t="s">
        <v>503</v>
      </c>
      <c r="G22" s="823"/>
      <c r="H22" s="823"/>
      <c r="I22" s="822" t="s">
        <v>504</v>
      </c>
      <c r="J22" s="823"/>
      <c r="K22" s="824"/>
    </row>
    <row r="23" spans="1:11">
      <c r="A23" s="303">
        <v>13</v>
      </c>
      <c r="B23" s="300" t="s">
        <v>489</v>
      </c>
      <c r="C23" s="309"/>
      <c r="D23" s="309"/>
      <c r="E23" s="309"/>
      <c r="F23" s="734">
        <v>1514057781.871012</v>
      </c>
      <c r="G23" s="734">
        <v>3413397619.2100081</v>
      </c>
      <c r="H23" s="734">
        <v>4927455401.0810204</v>
      </c>
      <c r="I23" s="734">
        <v>1508472479.8208277</v>
      </c>
      <c r="J23" s="734">
        <v>2754761154.1495595</v>
      </c>
      <c r="K23" s="735">
        <v>4263233633.9703875</v>
      </c>
    </row>
    <row r="24" spans="1:11" ht="13.5" thickBot="1">
      <c r="A24" s="304">
        <v>14</v>
      </c>
      <c r="B24" s="301" t="s">
        <v>505</v>
      </c>
      <c r="C24" s="325"/>
      <c r="D24" s="307"/>
      <c r="E24" s="308"/>
      <c r="F24" s="736">
        <v>1398685541.6500521</v>
      </c>
      <c r="G24" s="736">
        <v>2855320080.0399876</v>
      </c>
      <c r="H24" s="736">
        <v>4254005621.6900392</v>
      </c>
      <c r="I24" s="736">
        <v>1052797584.1951874</v>
      </c>
      <c r="J24" s="736">
        <v>901485109.95225406</v>
      </c>
      <c r="K24" s="737">
        <v>1954282694.1474411</v>
      </c>
    </row>
    <row r="25" spans="1:11" ht="13.5" thickBot="1">
      <c r="A25" s="305">
        <v>15</v>
      </c>
      <c r="B25" s="302" t="s">
        <v>506</v>
      </c>
      <c r="C25" s="306"/>
      <c r="D25" s="306"/>
      <c r="E25" s="306"/>
      <c r="F25" s="732">
        <v>1.0824861892007931</v>
      </c>
      <c r="G25" s="732">
        <v>1.195451831502619</v>
      </c>
      <c r="H25" s="732">
        <v>1.1583095649797077</v>
      </c>
      <c r="I25" s="732">
        <v>1.432822892516401</v>
      </c>
      <c r="J25" s="732">
        <v>3.0558032780990265</v>
      </c>
      <c r="K25" s="733">
        <v>2.1814825699156231</v>
      </c>
    </row>
    <row r="28" spans="1:11" ht="38.25">
      <c r="B28" s="22" t="s">
        <v>550</v>
      </c>
    </row>
    <row r="32" spans="1:11">
      <c r="C32" s="731"/>
      <c r="D32" s="731"/>
      <c r="E32" s="731"/>
      <c r="F32" s="731"/>
      <c r="G32" s="731"/>
      <c r="H32" s="731"/>
      <c r="I32" s="731"/>
      <c r="J32" s="731"/>
      <c r="K32" s="731"/>
    </row>
    <row r="33" spans="3:11">
      <c r="C33" s="731"/>
      <c r="D33" s="731"/>
      <c r="E33" s="731"/>
      <c r="F33" s="731"/>
      <c r="G33" s="731"/>
      <c r="H33" s="731"/>
      <c r="I33" s="731"/>
      <c r="J33" s="731"/>
      <c r="K33" s="731"/>
    </row>
    <row r="34" spans="3:11">
      <c r="C34" s="731"/>
      <c r="D34" s="731"/>
      <c r="E34" s="731"/>
      <c r="F34" s="731"/>
      <c r="G34" s="731"/>
      <c r="H34" s="731"/>
      <c r="I34" s="731"/>
      <c r="J34" s="731"/>
      <c r="K34" s="731"/>
    </row>
    <row r="35" spans="3:11">
      <c r="C35" s="731"/>
      <c r="D35" s="731"/>
      <c r="E35" s="731"/>
      <c r="F35" s="731"/>
      <c r="G35" s="731"/>
      <c r="H35" s="731"/>
      <c r="I35" s="731"/>
      <c r="J35" s="731"/>
      <c r="K35" s="731"/>
    </row>
    <row r="36" spans="3:11">
      <c r="C36" s="731"/>
      <c r="D36" s="731"/>
      <c r="E36" s="731"/>
      <c r="F36" s="731"/>
      <c r="G36" s="731"/>
      <c r="H36" s="731"/>
      <c r="I36" s="731"/>
      <c r="J36" s="731"/>
      <c r="K36" s="731"/>
    </row>
    <row r="37" spans="3:11">
      <c r="C37" s="731"/>
      <c r="D37" s="731"/>
      <c r="E37" s="731"/>
      <c r="F37" s="731"/>
      <c r="G37" s="731"/>
      <c r="H37" s="731"/>
      <c r="I37" s="731"/>
      <c r="J37" s="731"/>
      <c r="K37" s="731"/>
    </row>
    <row r="38" spans="3:11">
      <c r="C38" s="731"/>
      <c r="D38" s="731"/>
      <c r="E38" s="731"/>
      <c r="F38" s="731"/>
      <c r="G38" s="731"/>
      <c r="H38" s="731"/>
      <c r="I38" s="731"/>
      <c r="J38" s="731"/>
      <c r="K38" s="731"/>
    </row>
    <row r="39" spans="3:11">
      <c r="C39" s="731"/>
      <c r="D39" s="731"/>
      <c r="E39" s="731"/>
      <c r="F39" s="731"/>
      <c r="G39" s="731"/>
      <c r="H39" s="731"/>
      <c r="I39" s="731"/>
      <c r="J39" s="731"/>
      <c r="K39" s="731"/>
    </row>
    <row r="40" spans="3:11">
      <c r="C40" s="731"/>
      <c r="D40" s="731"/>
      <c r="E40" s="731"/>
      <c r="F40" s="731"/>
      <c r="G40" s="731"/>
      <c r="H40" s="731"/>
      <c r="I40" s="731"/>
      <c r="J40" s="731"/>
      <c r="K40" s="731"/>
    </row>
    <row r="41" spans="3:11">
      <c r="C41" s="731"/>
      <c r="D41" s="731"/>
      <c r="E41" s="731"/>
      <c r="F41" s="731"/>
      <c r="G41" s="731"/>
      <c r="H41" s="731"/>
      <c r="I41" s="731"/>
      <c r="J41" s="731"/>
      <c r="K41" s="731"/>
    </row>
    <row r="42" spans="3:11">
      <c r="C42" s="731"/>
      <c r="D42" s="731"/>
      <c r="E42" s="731"/>
      <c r="F42" s="731"/>
      <c r="G42" s="731"/>
      <c r="H42" s="731"/>
      <c r="I42" s="731"/>
      <c r="J42" s="731"/>
      <c r="K42" s="731"/>
    </row>
    <row r="43" spans="3:11">
      <c r="C43" s="731"/>
      <c r="D43" s="731"/>
      <c r="E43" s="731"/>
      <c r="F43" s="731"/>
      <c r="G43" s="731"/>
      <c r="H43" s="731"/>
      <c r="I43" s="731"/>
      <c r="J43" s="731"/>
      <c r="K43" s="731"/>
    </row>
    <row r="44" spans="3:11">
      <c r="C44" s="731"/>
      <c r="D44" s="731"/>
      <c r="E44" s="731"/>
      <c r="F44" s="731"/>
      <c r="G44" s="731"/>
      <c r="H44" s="731"/>
      <c r="I44" s="731"/>
      <c r="J44" s="731"/>
      <c r="K44" s="731"/>
    </row>
    <row r="45" spans="3:11">
      <c r="C45" s="731"/>
      <c r="D45" s="731"/>
      <c r="E45" s="731"/>
      <c r="F45" s="731"/>
      <c r="G45" s="731"/>
      <c r="H45" s="731"/>
      <c r="I45" s="731"/>
      <c r="J45" s="731"/>
      <c r="K45" s="731"/>
    </row>
    <row r="46" spans="3:11">
      <c r="C46" s="731"/>
      <c r="D46" s="731"/>
      <c r="E46" s="731"/>
      <c r="F46" s="731"/>
      <c r="G46" s="731"/>
      <c r="H46" s="731"/>
      <c r="I46" s="731"/>
      <c r="J46" s="731"/>
      <c r="K46" s="731"/>
    </row>
    <row r="47" spans="3:11">
      <c r="C47" s="731"/>
      <c r="D47" s="731"/>
      <c r="E47" s="731"/>
      <c r="F47" s="731"/>
      <c r="G47" s="731"/>
      <c r="H47" s="731"/>
      <c r="I47" s="731"/>
      <c r="J47" s="731"/>
      <c r="K47" s="731"/>
    </row>
    <row r="48" spans="3:11">
      <c r="C48" s="731"/>
      <c r="D48" s="731"/>
      <c r="E48" s="731"/>
      <c r="F48" s="731"/>
      <c r="G48" s="731"/>
      <c r="H48" s="731"/>
      <c r="I48" s="731"/>
      <c r="J48" s="731"/>
      <c r="K48" s="731"/>
    </row>
    <row r="49" spans="3:11">
      <c r="C49" s="731"/>
      <c r="D49" s="731"/>
      <c r="E49" s="731"/>
      <c r="F49" s="731"/>
      <c r="G49" s="731"/>
      <c r="H49" s="731"/>
      <c r="I49" s="731"/>
      <c r="J49" s="731"/>
      <c r="K49" s="731"/>
    </row>
    <row r="50" spans="3:11">
      <c r="C50" s="731"/>
      <c r="D50" s="731"/>
      <c r="E50" s="731"/>
      <c r="F50" s="731"/>
      <c r="G50" s="731"/>
      <c r="H50" s="731"/>
      <c r="I50" s="731"/>
      <c r="J50" s="731"/>
      <c r="K50" s="731"/>
    </row>
    <row r="51" spans="3:11">
      <c r="C51" s="731"/>
      <c r="D51" s="731"/>
      <c r="E51" s="731"/>
      <c r="F51" s="731"/>
      <c r="G51" s="731"/>
      <c r="H51" s="731"/>
      <c r="I51" s="731"/>
      <c r="J51" s="731"/>
      <c r="K51" s="731"/>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39"/>
  <sheetViews>
    <sheetView zoomScale="90" zoomScaleNormal="90" workbookViewId="0">
      <pane xSplit="1" ySplit="5" topLeftCell="C6" activePane="bottomRight" state="frozen"/>
      <selection pane="topRight"/>
      <selection pane="bottomLeft"/>
      <selection pane="bottomRight" activeCell="F8" sqref="F8:M21"/>
    </sheetView>
  </sheetViews>
  <sheetFormatPr defaultColWidth="9.140625" defaultRowHeight="15"/>
  <cols>
    <col min="1" max="1" width="10.5703125" style="66" bestFit="1" customWidth="1"/>
    <col min="2" max="2" width="59.140625" style="66" customWidth="1"/>
    <col min="3" max="3" width="14.85546875" style="66" bestFit="1" customWidth="1"/>
    <col min="4" max="4" width="10" style="66" bestFit="1" customWidth="1"/>
    <col min="5" max="5" width="18.42578125" style="66" bestFit="1" customWidth="1"/>
    <col min="6" max="13" width="10.5703125" style="66" customWidth="1"/>
    <col min="14" max="14" width="31" style="66" bestFit="1" customWidth="1"/>
    <col min="15" max="16384" width="9.140625" style="11"/>
  </cols>
  <sheetData>
    <row r="1" spans="1:14" s="755" customFormat="1">
      <c r="A1" s="753" t="s">
        <v>188</v>
      </c>
      <c r="B1" s="754" t="str">
        <f>Info!C2</f>
        <v>სს თიბისი ბანკი</v>
      </c>
      <c r="C1" s="754"/>
      <c r="D1" s="754"/>
      <c r="E1" s="754"/>
      <c r="F1" s="754"/>
      <c r="G1" s="754"/>
      <c r="H1" s="754"/>
      <c r="I1" s="754"/>
      <c r="J1" s="754"/>
      <c r="K1" s="754"/>
      <c r="L1" s="754"/>
      <c r="M1" s="754"/>
      <c r="N1" s="754"/>
    </row>
    <row r="2" spans="1:14" s="755" customFormat="1" ht="14.25" customHeight="1">
      <c r="A2" s="754" t="s">
        <v>189</v>
      </c>
      <c r="B2" s="723">
        <f>'1. key ratios'!B2</f>
        <v>44561</v>
      </c>
      <c r="C2" s="754"/>
      <c r="D2" s="754"/>
      <c r="E2" s="754"/>
      <c r="F2" s="754"/>
      <c r="G2" s="754"/>
      <c r="H2" s="754"/>
      <c r="I2" s="754"/>
      <c r="J2" s="754"/>
      <c r="K2" s="754"/>
      <c r="L2" s="754"/>
      <c r="M2" s="754"/>
      <c r="N2" s="754"/>
    </row>
    <row r="3" spans="1:14" ht="14.25" customHeight="1"/>
    <row r="4" spans="1:14" ht="15.75" thickBot="1">
      <c r="A4" s="2" t="s">
        <v>417</v>
      </c>
      <c r="B4" s="90" t="s">
        <v>77</v>
      </c>
    </row>
    <row r="5" spans="1:14" s="24" customFormat="1" ht="12.75">
      <c r="A5" s="171"/>
      <c r="B5" s="172"/>
      <c r="C5" s="173" t="s">
        <v>0</v>
      </c>
      <c r="D5" s="173" t="s">
        <v>1</v>
      </c>
      <c r="E5" s="173" t="s">
        <v>2</v>
      </c>
      <c r="F5" s="173" t="s">
        <v>3</v>
      </c>
      <c r="G5" s="173" t="s">
        <v>4</v>
      </c>
      <c r="H5" s="173" t="s">
        <v>5</v>
      </c>
      <c r="I5" s="173" t="s">
        <v>237</v>
      </c>
      <c r="J5" s="173" t="s">
        <v>238</v>
      </c>
      <c r="K5" s="173" t="s">
        <v>239</v>
      </c>
      <c r="L5" s="173" t="s">
        <v>240</v>
      </c>
      <c r="M5" s="173" t="s">
        <v>241</v>
      </c>
      <c r="N5" s="174" t="s">
        <v>242</v>
      </c>
    </row>
    <row r="6" spans="1:14" ht="45">
      <c r="A6" s="163"/>
      <c r="B6" s="102"/>
      <c r="C6" s="103" t="s">
        <v>87</v>
      </c>
      <c r="D6" s="104" t="s">
        <v>76</v>
      </c>
      <c r="E6" s="105" t="s">
        <v>86</v>
      </c>
      <c r="F6" s="106">
        <v>0</v>
      </c>
      <c r="G6" s="106">
        <v>0.2</v>
      </c>
      <c r="H6" s="106">
        <v>0.35</v>
      </c>
      <c r="I6" s="106">
        <v>0.5</v>
      </c>
      <c r="J6" s="106">
        <v>0.75</v>
      </c>
      <c r="K6" s="106">
        <v>1</v>
      </c>
      <c r="L6" s="106">
        <v>1.5</v>
      </c>
      <c r="M6" s="106">
        <v>2.5</v>
      </c>
      <c r="N6" s="164" t="s">
        <v>77</v>
      </c>
    </row>
    <row r="7" spans="1:14">
      <c r="A7" s="165">
        <v>1</v>
      </c>
      <c r="B7" s="107" t="s">
        <v>78</v>
      </c>
      <c r="C7" s="274">
        <f>SUM(C8:C13)</f>
        <v>4294895752.8003006</v>
      </c>
      <c r="D7" s="102"/>
      <c r="E7" s="277">
        <f t="shared" ref="E7:M7" si="0">SUM(E8:E13)</f>
        <v>115606381.35378902</v>
      </c>
      <c r="F7" s="274">
        <f>SUM(F8:F13)</f>
        <v>6512303.6661999999</v>
      </c>
      <c r="G7" s="274">
        <f t="shared" si="0"/>
        <v>6582265.4014000008</v>
      </c>
      <c r="H7" s="274">
        <f t="shared" si="0"/>
        <v>0</v>
      </c>
      <c r="I7" s="274">
        <f t="shared" si="0"/>
        <v>81003532.181799978</v>
      </c>
      <c r="J7" s="274">
        <f t="shared" si="0"/>
        <v>0</v>
      </c>
      <c r="K7" s="274">
        <f t="shared" si="0"/>
        <v>21508280.104500003</v>
      </c>
      <c r="L7" s="274">
        <f t="shared" si="0"/>
        <v>0</v>
      </c>
      <c r="M7" s="274">
        <f t="shared" si="0"/>
        <v>0</v>
      </c>
      <c r="N7" s="166">
        <f>SUM(N8:N13)</f>
        <v>63326499.275680006</v>
      </c>
    </row>
    <row r="8" spans="1:14">
      <c r="A8" s="165">
        <v>1.1000000000000001</v>
      </c>
      <c r="B8" s="108" t="s">
        <v>79</v>
      </c>
      <c r="C8" s="275">
        <v>3738976893.1558003</v>
      </c>
      <c r="D8" s="109">
        <v>0.02</v>
      </c>
      <c r="E8" s="277">
        <f>C8*D8</f>
        <v>74779537.863116011</v>
      </c>
      <c r="F8" s="275">
        <v>0</v>
      </c>
      <c r="G8" s="275">
        <v>6582265.4014000008</v>
      </c>
      <c r="H8" s="275">
        <v>0</v>
      </c>
      <c r="I8" s="275">
        <v>63316236.181799985</v>
      </c>
      <c r="J8" s="275">
        <v>0</v>
      </c>
      <c r="K8" s="275">
        <v>4881036.28</v>
      </c>
      <c r="L8" s="275">
        <v>0</v>
      </c>
      <c r="M8" s="275">
        <v>0</v>
      </c>
      <c r="N8" s="166">
        <f>SUMPRODUCT($F$6:$M$6,F8:M8)</f>
        <v>37855607.451179996</v>
      </c>
    </row>
    <row r="9" spans="1:14">
      <c r="A9" s="165">
        <v>1.2</v>
      </c>
      <c r="B9" s="108" t="s">
        <v>80</v>
      </c>
      <c r="C9" s="275">
        <v>214588418.87969998</v>
      </c>
      <c r="D9" s="109">
        <v>0.05</v>
      </c>
      <c r="E9" s="277">
        <f>C9*D9</f>
        <v>10729420.943985</v>
      </c>
      <c r="F9" s="275">
        <v>0</v>
      </c>
      <c r="G9" s="275">
        <v>0</v>
      </c>
      <c r="H9" s="275">
        <v>0</v>
      </c>
      <c r="I9" s="275">
        <v>2323200</v>
      </c>
      <c r="J9" s="275">
        <v>0</v>
      </c>
      <c r="K9" s="275">
        <v>8406220.944000002</v>
      </c>
      <c r="L9" s="275">
        <v>0</v>
      </c>
      <c r="M9" s="275">
        <v>0</v>
      </c>
      <c r="N9" s="166">
        <f t="shared" ref="N9:N12" si="1">SUMPRODUCT($F$6:$M$6,F9:M9)</f>
        <v>9567820.944000002</v>
      </c>
    </row>
    <row r="10" spans="1:14">
      <c r="A10" s="165">
        <v>1.3</v>
      </c>
      <c r="B10" s="108" t="s">
        <v>81</v>
      </c>
      <c r="C10" s="275">
        <v>294813986.00639999</v>
      </c>
      <c r="D10" s="109">
        <v>0.08</v>
      </c>
      <c r="E10" s="277">
        <f>C10*D10</f>
        <v>23585118.880511999</v>
      </c>
      <c r="F10" s="275">
        <v>0</v>
      </c>
      <c r="G10" s="275">
        <v>0</v>
      </c>
      <c r="H10" s="275">
        <v>0</v>
      </c>
      <c r="I10" s="275">
        <v>15364096</v>
      </c>
      <c r="J10" s="275">
        <v>0</v>
      </c>
      <c r="K10" s="275">
        <v>8221022.8805</v>
      </c>
      <c r="L10" s="275">
        <v>0</v>
      </c>
      <c r="M10" s="275">
        <v>0</v>
      </c>
      <c r="N10" s="166">
        <f>SUMPRODUCT($F$6:$M$6,F10:M10)</f>
        <v>15903070.8805</v>
      </c>
    </row>
    <row r="11" spans="1:14">
      <c r="A11" s="165">
        <v>1.4</v>
      </c>
      <c r="B11" s="108" t="s">
        <v>82</v>
      </c>
      <c r="C11" s="275">
        <v>0</v>
      </c>
      <c r="D11" s="109">
        <v>0.11</v>
      </c>
      <c r="E11" s="277">
        <f>C11*D11</f>
        <v>0</v>
      </c>
      <c r="F11" s="275">
        <v>0</v>
      </c>
      <c r="G11" s="275">
        <v>0</v>
      </c>
      <c r="H11" s="275">
        <v>0</v>
      </c>
      <c r="I11" s="275">
        <v>0</v>
      </c>
      <c r="J11" s="275">
        <v>0</v>
      </c>
      <c r="K11" s="275">
        <v>0</v>
      </c>
      <c r="L11" s="275">
        <v>0</v>
      </c>
      <c r="M11" s="275">
        <v>0</v>
      </c>
      <c r="N11" s="166">
        <f t="shared" si="1"/>
        <v>0</v>
      </c>
    </row>
    <row r="12" spans="1:14">
      <c r="A12" s="165">
        <v>1.5</v>
      </c>
      <c r="B12" s="108" t="s">
        <v>83</v>
      </c>
      <c r="C12" s="275">
        <v>46516454.758400001</v>
      </c>
      <c r="D12" s="109">
        <v>0.14000000000000001</v>
      </c>
      <c r="E12" s="277">
        <f>C12*D12</f>
        <v>6512303.6661760006</v>
      </c>
      <c r="F12" s="275">
        <v>6512303.6661999999</v>
      </c>
      <c r="G12" s="275">
        <v>0</v>
      </c>
      <c r="H12" s="275">
        <v>0</v>
      </c>
      <c r="I12" s="275">
        <v>0</v>
      </c>
      <c r="J12" s="275">
        <v>0</v>
      </c>
      <c r="K12" s="275">
        <v>0</v>
      </c>
      <c r="L12" s="275">
        <v>0</v>
      </c>
      <c r="M12" s="275">
        <v>0</v>
      </c>
      <c r="N12" s="166">
        <f t="shared" si="1"/>
        <v>0</v>
      </c>
    </row>
    <row r="13" spans="1:14">
      <c r="A13" s="165">
        <v>1.6</v>
      </c>
      <c r="B13" s="110" t="s">
        <v>84</v>
      </c>
      <c r="C13" s="275">
        <v>0</v>
      </c>
      <c r="D13" s="111"/>
      <c r="E13" s="275"/>
      <c r="F13" s="275">
        <v>0</v>
      </c>
      <c r="G13" s="275">
        <v>0</v>
      </c>
      <c r="H13" s="275">
        <v>0</v>
      </c>
      <c r="I13" s="275">
        <v>0</v>
      </c>
      <c r="J13" s="275">
        <v>0</v>
      </c>
      <c r="K13" s="275">
        <v>0</v>
      </c>
      <c r="L13" s="275">
        <v>0</v>
      </c>
      <c r="M13" s="275">
        <v>0</v>
      </c>
      <c r="N13" s="166">
        <f>SUMPRODUCT($F$6:$M$6,F13:M13)</f>
        <v>0</v>
      </c>
    </row>
    <row r="14" spans="1:14" ht="30">
      <c r="A14" s="165">
        <v>2</v>
      </c>
      <c r="B14" s="112" t="s">
        <v>85</v>
      </c>
      <c r="C14" s="274">
        <f>SUM(C15:C20)</f>
        <v>32937600</v>
      </c>
      <c r="D14" s="102"/>
      <c r="E14" s="277">
        <f t="shared" ref="E14" si="2">SUM(E15:E20)</f>
        <v>1121280</v>
      </c>
      <c r="F14" s="275">
        <v>0</v>
      </c>
      <c r="G14" s="275">
        <v>0</v>
      </c>
      <c r="H14" s="275">
        <v>0</v>
      </c>
      <c r="I14" s="275">
        <v>1121280</v>
      </c>
      <c r="J14" s="275">
        <v>0</v>
      </c>
      <c r="K14" s="275">
        <v>0</v>
      </c>
      <c r="L14" s="275">
        <v>0</v>
      </c>
      <c r="M14" s="275">
        <v>0</v>
      </c>
      <c r="N14" s="166">
        <f>SUM(N15:N20)</f>
        <v>560640</v>
      </c>
    </row>
    <row r="15" spans="1:14">
      <c r="A15" s="165">
        <v>2.1</v>
      </c>
      <c r="B15" s="110" t="s">
        <v>79</v>
      </c>
      <c r="C15" s="275">
        <v>0</v>
      </c>
      <c r="D15" s="109">
        <v>5.0000000000000001E-3</v>
      </c>
      <c r="E15" s="277">
        <f>C15*D15</f>
        <v>0</v>
      </c>
      <c r="F15" s="275">
        <v>0</v>
      </c>
      <c r="G15" s="275">
        <v>0</v>
      </c>
      <c r="H15" s="275">
        <v>0</v>
      </c>
      <c r="I15" s="275">
        <v>0</v>
      </c>
      <c r="J15" s="275">
        <v>0</v>
      </c>
      <c r="K15" s="275">
        <v>0</v>
      </c>
      <c r="L15" s="275">
        <v>0</v>
      </c>
      <c r="M15" s="275">
        <v>0</v>
      </c>
      <c r="N15" s="166">
        <f>SUMPRODUCT($F$6:$M$6,F15:M15)</f>
        <v>0</v>
      </c>
    </row>
    <row r="16" spans="1:14">
      <c r="A16" s="165">
        <v>2.2000000000000002</v>
      </c>
      <c r="B16" s="110" t="s">
        <v>80</v>
      </c>
      <c r="C16" s="275">
        <v>0</v>
      </c>
      <c r="D16" s="109">
        <v>0.01</v>
      </c>
      <c r="E16" s="277">
        <f>C16*D16</f>
        <v>0</v>
      </c>
      <c r="F16" s="275">
        <v>0</v>
      </c>
      <c r="G16" s="275">
        <v>0</v>
      </c>
      <c r="H16" s="275">
        <v>0</v>
      </c>
      <c r="I16" s="275">
        <v>0</v>
      </c>
      <c r="J16" s="275">
        <v>0</v>
      </c>
      <c r="K16" s="275">
        <v>0</v>
      </c>
      <c r="L16" s="275">
        <v>0</v>
      </c>
      <c r="M16" s="275">
        <v>0</v>
      </c>
      <c r="N16" s="166">
        <f t="shared" ref="N16:N20" si="3">SUMPRODUCT($F$6:$M$6,F16:M16)</f>
        <v>0</v>
      </c>
    </row>
    <row r="17" spans="1:14">
      <c r="A17" s="165">
        <v>2.2999999999999998</v>
      </c>
      <c r="B17" s="110" t="s">
        <v>81</v>
      </c>
      <c r="C17" s="275">
        <v>9811200</v>
      </c>
      <c r="D17" s="109">
        <v>0.02</v>
      </c>
      <c r="E17" s="277">
        <f>C17*D17</f>
        <v>196224</v>
      </c>
      <c r="F17" s="275">
        <v>0</v>
      </c>
      <c r="G17" s="275">
        <v>0</v>
      </c>
      <c r="H17" s="275">
        <v>0</v>
      </c>
      <c r="I17" s="275">
        <v>196224</v>
      </c>
      <c r="J17" s="275">
        <v>0</v>
      </c>
      <c r="K17" s="275">
        <v>0</v>
      </c>
      <c r="L17" s="275">
        <v>0</v>
      </c>
      <c r="M17" s="275">
        <v>0</v>
      </c>
      <c r="N17" s="166">
        <f t="shared" si="3"/>
        <v>98112</v>
      </c>
    </row>
    <row r="18" spans="1:14">
      <c r="A18" s="165">
        <v>2.4</v>
      </c>
      <c r="B18" s="110" t="s">
        <v>82</v>
      </c>
      <c r="C18" s="275">
        <v>0</v>
      </c>
      <c r="D18" s="109">
        <v>0.03</v>
      </c>
      <c r="E18" s="277">
        <f>C18*D18</f>
        <v>0</v>
      </c>
      <c r="F18" s="275">
        <v>0</v>
      </c>
      <c r="G18" s="275">
        <v>0</v>
      </c>
      <c r="H18" s="275">
        <v>0</v>
      </c>
      <c r="I18" s="275">
        <v>0</v>
      </c>
      <c r="J18" s="275">
        <v>0</v>
      </c>
      <c r="K18" s="275">
        <v>0</v>
      </c>
      <c r="L18" s="275">
        <v>0</v>
      </c>
      <c r="M18" s="275">
        <v>0</v>
      </c>
      <c r="N18" s="166">
        <f t="shared" si="3"/>
        <v>0</v>
      </c>
    </row>
    <row r="19" spans="1:14">
      <c r="A19" s="165">
        <v>2.5</v>
      </c>
      <c r="B19" s="110" t="s">
        <v>83</v>
      </c>
      <c r="C19" s="275">
        <v>23126400</v>
      </c>
      <c r="D19" s="109">
        <v>0.04</v>
      </c>
      <c r="E19" s="277">
        <f>C19*D19</f>
        <v>925056</v>
      </c>
      <c r="F19" s="275">
        <v>0</v>
      </c>
      <c r="G19" s="275">
        <v>0</v>
      </c>
      <c r="H19" s="275">
        <v>0</v>
      </c>
      <c r="I19" s="275">
        <v>925056</v>
      </c>
      <c r="J19" s="275">
        <v>0</v>
      </c>
      <c r="K19" s="275">
        <v>0</v>
      </c>
      <c r="L19" s="275">
        <v>0</v>
      </c>
      <c r="M19" s="275">
        <v>0</v>
      </c>
      <c r="N19" s="166">
        <f t="shared" si="3"/>
        <v>462528</v>
      </c>
    </row>
    <row r="20" spans="1:14">
      <c r="A20" s="165">
        <v>2.6</v>
      </c>
      <c r="B20" s="110" t="s">
        <v>84</v>
      </c>
      <c r="C20" s="275">
        <v>0</v>
      </c>
      <c r="D20" s="111"/>
      <c r="E20" s="278"/>
      <c r="F20" s="275">
        <v>0</v>
      </c>
      <c r="G20" s="275">
        <v>0</v>
      </c>
      <c r="H20" s="275">
        <v>0</v>
      </c>
      <c r="I20" s="275">
        <v>0</v>
      </c>
      <c r="J20" s="275">
        <v>0</v>
      </c>
      <c r="K20" s="275">
        <v>0</v>
      </c>
      <c r="L20" s="275">
        <v>0</v>
      </c>
      <c r="M20" s="275">
        <v>0</v>
      </c>
      <c r="N20" s="166">
        <f t="shared" si="3"/>
        <v>0</v>
      </c>
    </row>
    <row r="21" spans="1:14" ht="15.75" thickBot="1">
      <c r="A21" s="167">
        <v>3</v>
      </c>
      <c r="B21" s="168" t="s">
        <v>68</v>
      </c>
      <c r="C21" s="276">
        <f>C14+C7</f>
        <v>4327833352.8003006</v>
      </c>
      <c r="D21" s="169"/>
      <c r="E21" s="279">
        <f>E14+E7</f>
        <v>116727661.35378902</v>
      </c>
      <c r="F21" s="280">
        <v>0</v>
      </c>
      <c r="G21" s="280">
        <v>0</v>
      </c>
      <c r="H21" s="280">
        <v>0</v>
      </c>
      <c r="I21" s="280">
        <v>0</v>
      </c>
      <c r="J21" s="280">
        <v>0</v>
      </c>
      <c r="K21" s="280">
        <v>0</v>
      </c>
      <c r="L21" s="280">
        <v>0</v>
      </c>
      <c r="M21" s="280">
        <v>0</v>
      </c>
      <c r="N21" s="170">
        <f>N14+N7</f>
        <v>63887139.275680006</v>
      </c>
    </row>
    <row r="22" spans="1:14">
      <c r="E22" s="281"/>
      <c r="F22" s="281"/>
      <c r="G22" s="281"/>
      <c r="H22" s="281"/>
      <c r="I22" s="281"/>
      <c r="J22" s="281"/>
      <c r="K22" s="281"/>
      <c r="L22" s="281"/>
      <c r="M22" s="281"/>
    </row>
    <row r="25" spans="1:14">
      <c r="C25" s="281"/>
      <c r="D25" s="281"/>
      <c r="E25" s="281"/>
      <c r="F25" s="281"/>
      <c r="G25" s="281"/>
      <c r="H25" s="281"/>
      <c r="I25" s="281"/>
      <c r="J25" s="281"/>
      <c r="K25" s="281"/>
      <c r="L25" s="281"/>
      <c r="M25" s="281"/>
      <c r="N25" s="281"/>
    </row>
    <row r="26" spans="1:14">
      <c r="C26" s="281"/>
      <c r="D26" s="281"/>
      <c r="E26" s="281"/>
      <c r="F26" s="281"/>
      <c r="G26" s="281"/>
      <c r="H26" s="281"/>
      <c r="I26" s="281"/>
      <c r="J26" s="281"/>
      <c r="K26" s="281"/>
      <c r="L26" s="281"/>
      <c r="M26" s="281"/>
      <c r="N26" s="281"/>
    </row>
    <row r="27" spans="1:14">
      <c r="C27" s="281"/>
      <c r="D27" s="281"/>
      <c r="E27" s="281"/>
      <c r="F27" s="281"/>
      <c r="G27" s="281"/>
      <c r="H27" s="281"/>
      <c r="I27" s="281"/>
      <c r="J27" s="281"/>
      <c r="K27" s="281"/>
      <c r="L27" s="281"/>
      <c r="M27" s="281"/>
      <c r="N27" s="281"/>
    </row>
    <row r="28" spans="1:14">
      <c r="C28" s="281"/>
      <c r="D28" s="281"/>
      <c r="E28" s="281"/>
      <c r="F28" s="281"/>
      <c r="G28" s="281"/>
      <c r="H28" s="281"/>
      <c r="I28" s="281"/>
      <c r="J28" s="281"/>
      <c r="K28" s="281"/>
      <c r="L28" s="281"/>
      <c r="M28" s="281"/>
      <c r="N28" s="281"/>
    </row>
    <row r="29" spans="1:14">
      <c r="C29" s="281"/>
      <c r="D29" s="281"/>
      <c r="E29" s="281"/>
      <c r="F29" s="281"/>
      <c r="G29" s="281"/>
      <c r="H29" s="281"/>
      <c r="I29" s="281"/>
      <c r="J29" s="281"/>
      <c r="K29" s="281"/>
      <c r="L29" s="281"/>
      <c r="M29" s="281"/>
      <c r="N29" s="281"/>
    </row>
    <row r="30" spans="1:14">
      <c r="C30" s="281"/>
      <c r="D30" s="281"/>
      <c r="E30" s="281"/>
      <c r="F30" s="281"/>
      <c r="G30" s="281"/>
      <c r="H30" s="281"/>
      <c r="I30" s="281"/>
      <c r="J30" s="281"/>
      <c r="K30" s="281"/>
      <c r="L30" s="281"/>
      <c r="M30" s="281"/>
      <c r="N30" s="281"/>
    </row>
    <row r="31" spans="1:14">
      <c r="C31" s="281"/>
      <c r="D31" s="281"/>
      <c r="E31" s="281"/>
      <c r="F31" s="281"/>
      <c r="G31" s="281"/>
      <c r="H31" s="281"/>
      <c r="I31" s="281"/>
      <c r="J31" s="281"/>
      <c r="K31" s="281"/>
      <c r="L31" s="281"/>
      <c r="M31" s="281"/>
      <c r="N31" s="281"/>
    </row>
    <row r="32" spans="1:14">
      <c r="C32" s="281"/>
      <c r="D32" s="281"/>
      <c r="E32" s="281"/>
      <c r="F32" s="281"/>
      <c r="G32" s="281"/>
      <c r="H32" s="281"/>
      <c r="I32" s="281"/>
      <c r="J32" s="281"/>
      <c r="K32" s="281"/>
      <c r="L32" s="281"/>
      <c r="M32" s="281"/>
      <c r="N32" s="281"/>
    </row>
    <row r="33" spans="3:14">
      <c r="C33" s="281"/>
      <c r="D33" s="281"/>
      <c r="E33" s="281"/>
      <c r="F33" s="281"/>
      <c r="G33" s="281"/>
      <c r="H33" s="281"/>
      <c r="I33" s="281"/>
      <c r="J33" s="281"/>
      <c r="K33" s="281"/>
      <c r="L33" s="281"/>
      <c r="M33" s="281"/>
      <c r="N33" s="281"/>
    </row>
    <row r="34" spans="3:14">
      <c r="C34" s="281"/>
      <c r="D34" s="281"/>
      <c r="E34" s="281"/>
      <c r="F34" s="281"/>
      <c r="G34" s="281"/>
      <c r="H34" s="281"/>
      <c r="I34" s="281"/>
      <c r="J34" s="281"/>
      <c r="K34" s="281"/>
      <c r="L34" s="281"/>
      <c r="M34" s="281"/>
      <c r="N34" s="281"/>
    </row>
    <row r="35" spans="3:14">
      <c r="C35" s="281"/>
      <c r="D35" s="281"/>
      <c r="E35" s="281"/>
      <c r="F35" s="281"/>
      <c r="G35" s="281"/>
      <c r="H35" s="281"/>
      <c r="I35" s="281"/>
      <c r="J35" s="281"/>
      <c r="K35" s="281"/>
      <c r="L35" s="281"/>
      <c r="M35" s="281"/>
      <c r="N35" s="281"/>
    </row>
    <row r="36" spans="3:14">
      <c r="C36" s="281"/>
      <c r="D36" s="281"/>
      <c r="E36" s="281"/>
      <c r="F36" s="281"/>
      <c r="G36" s="281"/>
      <c r="H36" s="281"/>
      <c r="I36" s="281"/>
      <c r="J36" s="281"/>
      <c r="K36" s="281"/>
      <c r="L36" s="281"/>
      <c r="M36" s="281"/>
      <c r="N36" s="281"/>
    </row>
    <row r="37" spans="3:14">
      <c r="C37" s="281"/>
      <c r="D37" s="281"/>
      <c r="E37" s="281"/>
      <c r="F37" s="281"/>
      <c r="G37" s="281"/>
      <c r="H37" s="281"/>
      <c r="I37" s="281"/>
      <c r="J37" s="281"/>
      <c r="K37" s="281"/>
      <c r="L37" s="281"/>
      <c r="M37" s="281"/>
      <c r="N37" s="281"/>
    </row>
    <row r="38" spans="3:14">
      <c r="C38" s="281"/>
      <c r="D38" s="281"/>
      <c r="E38" s="281"/>
      <c r="F38" s="281"/>
      <c r="G38" s="281"/>
      <c r="H38" s="281"/>
      <c r="I38" s="281"/>
      <c r="J38" s="281"/>
      <c r="K38" s="281"/>
      <c r="L38" s="281"/>
      <c r="M38" s="281"/>
      <c r="N38" s="281"/>
    </row>
    <row r="39" spans="3:14">
      <c r="C39" s="281"/>
      <c r="D39" s="281"/>
      <c r="E39" s="281"/>
      <c r="F39" s="281"/>
      <c r="G39" s="281"/>
      <c r="H39" s="281"/>
      <c r="I39" s="281"/>
      <c r="J39" s="281"/>
      <c r="K39" s="281"/>
      <c r="L39" s="281"/>
      <c r="M39" s="281"/>
      <c r="N39" s="281"/>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43"/>
  <sheetViews>
    <sheetView workbookViewId="0">
      <selection activeCell="C6" sqref="C6:C38"/>
    </sheetView>
  </sheetViews>
  <sheetFormatPr defaultRowHeight="15"/>
  <cols>
    <col min="1" max="1" width="11.42578125" customWidth="1"/>
    <col min="2" max="2" width="76.85546875" style="4" customWidth="1"/>
    <col min="3" max="3" width="14.5703125" bestFit="1" customWidth="1"/>
  </cols>
  <sheetData>
    <row r="1" spans="1:4" s="745" customFormat="1">
      <c r="A1" s="744" t="s">
        <v>188</v>
      </c>
      <c r="B1" s="745" t="str">
        <f>Info!C2</f>
        <v>სს თიბისი ბანკი</v>
      </c>
    </row>
    <row r="2" spans="1:4" s="745" customFormat="1">
      <c r="A2" s="744" t="s">
        <v>189</v>
      </c>
      <c r="B2" s="723">
        <f>'1. key ratios'!B2</f>
        <v>44561</v>
      </c>
    </row>
    <row r="3" spans="1:4">
      <c r="A3" s="316"/>
      <c r="B3"/>
    </row>
    <row r="4" spans="1:4">
      <c r="A4" s="316" t="s">
        <v>595</v>
      </c>
      <c r="B4" t="s">
        <v>554</v>
      </c>
    </row>
    <row r="5" spans="1:4">
      <c r="A5" s="373"/>
      <c r="B5" s="373" t="s">
        <v>555</v>
      </c>
      <c r="C5" s="385"/>
    </row>
    <row r="6" spans="1:4">
      <c r="A6" s="374">
        <v>1</v>
      </c>
      <c r="B6" s="386" t="s">
        <v>607</v>
      </c>
      <c r="C6" s="387">
        <v>23713764112.437298</v>
      </c>
      <c r="D6" s="701"/>
    </row>
    <row r="7" spans="1:4">
      <c r="A7" s="374">
        <v>2</v>
      </c>
      <c r="B7" s="386" t="s">
        <v>556</v>
      </c>
      <c r="C7" s="387">
        <v>-283822036.04000002</v>
      </c>
      <c r="D7" s="701"/>
    </row>
    <row r="8" spans="1:4">
      <c r="A8" s="375">
        <v>3</v>
      </c>
      <c r="B8" s="388" t="s">
        <v>557</v>
      </c>
      <c r="C8" s="389">
        <v>23429942076.397297</v>
      </c>
      <c r="D8" s="701"/>
    </row>
    <row r="9" spans="1:4">
      <c r="A9" s="376"/>
      <c r="B9" s="376" t="s">
        <v>558</v>
      </c>
      <c r="C9" s="390"/>
      <c r="D9" s="701"/>
    </row>
    <row r="10" spans="1:4">
      <c r="A10" s="377">
        <v>4</v>
      </c>
      <c r="B10" s="391" t="s">
        <v>559</v>
      </c>
      <c r="C10" s="387"/>
      <c r="D10" s="701"/>
    </row>
    <row r="11" spans="1:4">
      <c r="A11" s="377">
        <v>5</v>
      </c>
      <c r="B11" s="392" t="s">
        <v>560</v>
      </c>
      <c r="C11" s="387"/>
      <c r="D11" s="701"/>
    </row>
    <row r="12" spans="1:4">
      <c r="A12" s="377" t="s">
        <v>561</v>
      </c>
      <c r="B12" s="386" t="s">
        <v>562</v>
      </c>
      <c r="C12" s="389">
        <v>116727661.35378902</v>
      </c>
      <c r="D12" s="701"/>
    </row>
    <row r="13" spans="1:4">
      <c r="A13" s="378">
        <v>6</v>
      </c>
      <c r="B13" s="393" t="s">
        <v>563</v>
      </c>
      <c r="C13" s="387"/>
      <c r="D13" s="701"/>
    </row>
    <row r="14" spans="1:4">
      <c r="A14" s="378">
        <v>7</v>
      </c>
      <c r="B14" s="394" t="s">
        <v>564</v>
      </c>
      <c r="C14" s="387"/>
      <c r="D14" s="701"/>
    </row>
    <row r="15" spans="1:4">
      <c r="A15" s="379">
        <v>8</v>
      </c>
      <c r="B15" s="386" t="s">
        <v>565</v>
      </c>
      <c r="C15" s="387"/>
      <c r="D15" s="701"/>
    </row>
    <row r="16" spans="1:4" ht="24">
      <c r="A16" s="378">
        <v>9</v>
      </c>
      <c r="B16" s="394" t="s">
        <v>566</v>
      </c>
      <c r="C16" s="387"/>
      <c r="D16" s="701"/>
    </row>
    <row r="17" spans="1:4">
      <c r="A17" s="378">
        <v>10</v>
      </c>
      <c r="B17" s="394" t="s">
        <v>567</v>
      </c>
      <c r="C17" s="387"/>
      <c r="D17" s="701"/>
    </row>
    <row r="18" spans="1:4">
      <c r="A18" s="380">
        <v>11</v>
      </c>
      <c r="B18" s="395" t="s">
        <v>568</v>
      </c>
      <c r="C18" s="389">
        <v>116727661.35378902</v>
      </c>
      <c r="D18" s="701"/>
    </row>
    <row r="19" spans="1:4">
      <c r="A19" s="376"/>
      <c r="B19" s="376" t="s">
        <v>569</v>
      </c>
      <c r="C19" s="396"/>
      <c r="D19" s="701"/>
    </row>
    <row r="20" spans="1:4">
      <c r="A20" s="378">
        <v>12</v>
      </c>
      <c r="B20" s="391" t="s">
        <v>570</v>
      </c>
      <c r="C20" s="387"/>
      <c r="D20" s="701"/>
    </row>
    <row r="21" spans="1:4">
      <c r="A21" s="378">
        <v>13</v>
      </c>
      <c r="B21" s="391" t="s">
        <v>571</v>
      </c>
      <c r="C21" s="387"/>
      <c r="D21" s="701"/>
    </row>
    <row r="22" spans="1:4">
      <c r="A22" s="378">
        <v>14</v>
      </c>
      <c r="B22" s="391" t="s">
        <v>572</v>
      </c>
      <c r="C22" s="387"/>
      <c r="D22" s="701"/>
    </row>
    <row r="23" spans="1:4" ht="24">
      <c r="A23" s="378" t="s">
        <v>573</v>
      </c>
      <c r="B23" s="391" t="s">
        <v>574</v>
      </c>
      <c r="C23" s="387"/>
      <c r="D23" s="701"/>
    </row>
    <row r="24" spans="1:4">
      <c r="A24" s="378">
        <v>15</v>
      </c>
      <c r="B24" s="391" t="s">
        <v>575</v>
      </c>
      <c r="C24" s="387"/>
      <c r="D24" s="701"/>
    </row>
    <row r="25" spans="1:4">
      <c r="A25" s="378" t="s">
        <v>576</v>
      </c>
      <c r="B25" s="386" t="s">
        <v>577</v>
      </c>
      <c r="C25" s="387"/>
      <c r="D25" s="701"/>
    </row>
    <row r="26" spans="1:4">
      <c r="A26" s="380">
        <v>16</v>
      </c>
      <c r="B26" s="395" t="s">
        <v>578</v>
      </c>
      <c r="C26" s="389">
        <v>0</v>
      </c>
      <c r="D26" s="701"/>
    </row>
    <row r="27" spans="1:4">
      <c r="A27" s="376"/>
      <c r="B27" s="376" t="s">
        <v>579</v>
      </c>
      <c r="C27" s="390"/>
      <c r="D27" s="701"/>
    </row>
    <row r="28" spans="1:4">
      <c r="A28" s="377">
        <v>17</v>
      </c>
      <c r="B28" s="386" t="s">
        <v>580</v>
      </c>
      <c r="C28" s="387">
        <v>3773853674.61374</v>
      </c>
      <c r="D28" s="701"/>
    </row>
    <row r="29" spans="1:4">
      <c r="A29" s="377">
        <v>18</v>
      </c>
      <c r="B29" s="386" t="s">
        <v>581</v>
      </c>
      <c r="C29" s="387">
        <v>-2212281826.7664104</v>
      </c>
      <c r="D29" s="701"/>
    </row>
    <row r="30" spans="1:4">
      <c r="A30" s="380">
        <v>19</v>
      </c>
      <c r="B30" s="395" t="s">
        <v>582</v>
      </c>
      <c r="C30" s="389">
        <v>1561571847.8473296</v>
      </c>
      <c r="D30" s="701"/>
    </row>
    <row r="31" spans="1:4">
      <c r="A31" s="381"/>
      <c r="B31" s="376" t="s">
        <v>583</v>
      </c>
      <c r="C31" s="390"/>
      <c r="D31" s="701"/>
    </row>
    <row r="32" spans="1:4">
      <c r="A32" s="377" t="s">
        <v>584</v>
      </c>
      <c r="B32" s="391" t="s">
        <v>585</v>
      </c>
      <c r="C32" s="397"/>
      <c r="D32" s="701"/>
    </row>
    <row r="33" spans="1:4">
      <c r="A33" s="377" t="s">
        <v>586</v>
      </c>
      <c r="B33" s="392" t="s">
        <v>587</v>
      </c>
      <c r="C33" s="397"/>
      <c r="D33" s="701"/>
    </row>
    <row r="34" spans="1:4">
      <c r="A34" s="376"/>
      <c r="B34" s="376" t="s">
        <v>588</v>
      </c>
      <c r="C34" s="390"/>
      <c r="D34" s="701"/>
    </row>
    <row r="35" spans="1:4">
      <c r="A35" s="380">
        <v>20</v>
      </c>
      <c r="B35" s="395" t="s">
        <v>89</v>
      </c>
      <c r="C35" s="389">
        <v>3379414403.9200001</v>
      </c>
      <c r="D35" s="701"/>
    </row>
    <row r="36" spans="1:4">
      <c r="A36" s="380">
        <v>21</v>
      </c>
      <c r="B36" s="395" t="s">
        <v>589</v>
      </c>
      <c r="C36" s="389">
        <v>25108241585.598415</v>
      </c>
      <c r="D36" s="701"/>
    </row>
    <row r="37" spans="1:4">
      <c r="A37" s="382"/>
      <c r="B37" s="382" t="s">
        <v>554</v>
      </c>
      <c r="C37" s="390"/>
      <c r="D37" s="701"/>
    </row>
    <row r="38" spans="1:4">
      <c r="A38" s="380">
        <v>22</v>
      </c>
      <c r="B38" s="395" t="s">
        <v>554</v>
      </c>
      <c r="C38" s="700">
        <v>0.13459383017321153</v>
      </c>
      <c r="D38" s="701"/>
    </row>
    <row r="39" spans="1:4">
      <c r="A39" s="382"/>
      <c r="B39" s="382" t="s">
        <v>590</v>
      </c>
      <c r="C39" s="390"/>
      <c r="D39" s="701"/>
    </row>
    <row r="40" spans="1:4">
      <c r="A40" s="383" t="s">
        <v>591</v>
      </c>
      <c r="B40" s="391" t="s">
        <v>592</v>
      </c>
      <c r="C40" s="397">
        <v>0</v>
      </c>
      <c r="D40" s="701"/>
    </row>
    <row r="41" spans="1:4">
      <c r="A41" s="384" t="s">
        <v>593</v>
      </c>
      <c r="B41" s="392" t="s">
        <v>594</v>
      </c>
      <c r="C41" s="397">
        <v>0</v>
      </c>
      <c r="D41" s="701"/>
    </row>
    <row r="43" spans="1:4">
      <c r="B43" s="405" t="s">
        <v>608</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M42"/>
  <sheetViews>
    <sheetView zoomScale="50" zoomScaleNormal="50" workbookViewId="0">
      <pane xSplit="2" ySplit="6" topLeftCell="C7" activePane="bottomRight" state="frozen"/>
      <selection pane="topRight"/>
      <selection pane="bottomLeft"/>
      <selection pane="bottomRight" activeCell="B1" sqref="B1"/>
    </sheetView>
  </sheetViews>
  <sheetFormatPr defaultRowHeight="15"/>
  <cols>
    <col min="1" max="1" width="9.85546875" style="316" bestFit="1" customWidth="1"/>
    <col min="2" max="2" width="82.5703125" style="22" customWidth="1"/>
    <col min="3" max="6" width="17.5703125" style="316" customWidth="1"/>
    <col min="7" max="7" width="22.42578125" style="316" bestFit="1" customWidth="1"/>
  </cols>
  <sheetData>
    <row r="1" spans="1:13" s="745" customFormat="1">
      <c r="A1" s="744" t="s">
        <v>188</v>
      </c>
      <c r="B1" s="744" t="str">
        <f>Info!C2</f>
        <v>სს თიბისი ბანკი</v>
      </c>
      <c r="C1" s="744"/>
      <c r="D1" s="744"/>
      <c r="E1" s="744"/>
      <c r="F1" s="744"/>
      <c r="G1" s="744"/>
    </row>
    <row r="2" spans="1:13" s="745" customFormat="1">
      <c r="A2" s="744" t="s">
        <v>189</v>
      </c>
      <c r="B2" s="723">
        <f>'1. key ratios'!B2</f>
        <v>44561</v>
      </c>
      <c r="C2" s="744"/>
      <c r="D2" s="744"/>
      <c r="E2" s="744"/>
      <c r="F2" s="744"/>
      <c r="G2" s="744"/>
    </row>
    <row r="3" spans="1:13">
      <c r="B3" s="441"/>
    </row>
    <row r="4" spans="1:13" ht="15.75" thickBot="1">
      <c r="A4" s="316" t="s">
        <v>657</v>
      </c>
      <c r="B4" s="445" t="s">
        <v>622</v>
      </c>
    </row>
    <row r="5" spans="1:13">
      <c r="A5" s="446"/>
      <c r="B5" s="447"/>
      <c r="C5" s="827" t="s">
        <v>623</v>
      </c>
      <c r="D5" s="827"/>
      <c r="E5" s="827"/>
      <c r="F5" s="827"/>
      <c r="G5" s="828" t="s">
        <v>624</v>
      </c>
    </row>
    <row r="6" spans="1:13">
      <c r="A6" s="448"/>
      <c r="B6" s="449"/>
      <c r="C6" s="450" t="s">
        <v>625</v>
      </c>
      <c r="D6" s="451" t="s">
        <v>626</v>
      </c>
      <c r="E6" s="451" t="s">
        <v>627</v>
      </c>
      <c r="F6" s="451" t="s">
        <v>628</v>
      </c>
      <c r="G6" s="829"/>
    </row>
    <row r="7" spans="1:13">
      <c r="A7" s="452"/>
      <c r="B7" s="453" t="s">
        <v>629</v>
      </c>
      <c r="C7" s="454"/>
      <c r="D7" s="454"/>
      <c r="E7" s="454"/>
      <c r="F7" s="454"/>
      <c r="G7" s="455"/>
    </row>
    <row r="8" spans="1:13">
      <c r="A8" s="456">
        <v>1</v>
      </c>
      <c r="B8" s="457" t="s">
        <v>630</v>
      </c>
      <c r="C8" s="458">
        <f>SUM(C9:C10)</f>
        <v>3379414403.9200001</v>
      </c>
      <c r="D8" s="458">
        <f>SUM(D9:D10)</f>
        <v>0</v>
      </c>
      <c r="E8" s="458">
        <f>SUM(E9:E10)</f>
        <v>0</v>
      </c>
      <c r="F8" s="458">
        <f>SUM(F9:F10)</f>
        <v>4153330634.960989</v>
      </c>
      <c r="G8" s="459">
        <f>SUM(G9:G10)</f>
        <v>7532745038.8809891</v>
      </c>
      <c r="H8" s="738"/>
      <c r="I8" s="701"/>
      <c r="J8" s="701"/>
      <c r="K8" s="701"/>
      <c r="L8" s="701"/>
      <c r="M8" s="701"/>
    </row>
    <row r="9" spans="1:13">
      <c r="A9" s="456">
        <v>2</v>
      </c>
      <c r="B9" s="460" t="s">
        <v>88</v>
      </c>
      <c r="C9" s="458">
        <v>3379414403.9200001</v>
      </c>
      <c r="D9" s="458"/>
      <c r="E9" s="458"/>
      <c r="F9" s="458">
        <v>497366144</v>
      </c>
      <c r="G9" s="459">
        <v>3876780547.9200001</v>
      </c>
      <c r="H9" s="738"/>
      <c r="I9" s="701"/>
      <c r="J9" s="701"/>
      <c r="K9" s="701"/>
      <c r="L9" s="701"/>
      <c r="M9" s="701"/>
    </row>
    <row r="10" spans="1:13">
      <c r="A10" s="456">
        <v>3</v>
      </c>
      <c r="B10" s="460" t="s">
        <v>631</v>
      </c>
      <c r="C10" s="461"/>
      <c r="D10" s="461"/>
      <c r="E10" s="461"/>
      <c r="F10" s="458">
        <v>3655964490.960989</v>
      </c>
      <c r="G10" s="459">
        <v>3655964490.960989</v>
      </c>
      <c r="H10" s="738"/>
      <c r="I10" s="701"/>
      <c r="J10" s="701"/>
      <c r="K10" s="701"/>
      <c r="L10" s="701"/>
      <c r="M10" s="701"/>
    </row>
    <row r="11" spans="1:13" ht="26.25">
      <c r="A11" s="456">
        <v>4</v>
      </c>
      <c r="B11" s="457" t="s">
        <v>632</v>
      </c>
      <c r="C11" s="458">
        <f t="shared" ref="C11:F11" si="0">SUM(C12:C13)</f>
        <v>4381385023.2177687</v>
      </c>
      <c r="D11" s="458">
        <f t="shared" si="0"/>
        <v>1551503453.1349719</v>
      </c>
      <c r="E11" s="458">
        <f t="shared" si="0"/>
        <v>1089685279.9543371</v>
      </c>
      <c r="F11" s="458">
        <f t="shared" si="0"/>
        <v>447357631.87965202</v>
      </c>
      <c r="G11" s="459">
        <f>SUM(G12:G13)</f>
        <v>6368504281.5042343</v>
      </c>
      <c r="H11" s="738"/>
      <c r="I11" s="701"/>
      <c r="J11" s="701"/>
      <c r="K11" s="701"/>
      <c r="L11" s="701"/>
      <c r="M11" s="701"/>
    </row>
    <row r="12" spans="1:13">
      <c r="A12" s="456">
        <v>5</v>
      </c>
      <c r="B12" s="460" t="s">
        <v>633</v>
      </c>
      <c r="C12" s="458">
        <v>3327952034.9044876</v>
      </c>
      <c r="D12" s="462">
        <v>1304009265.9296358</v>
      </c>
      <c r="E12" s="458">
        <v>938815948.73705101</v>
      </c>
      <c r="F12" s="458">
        <v>281530722.45297903</v>
      </c>
      <c r="G12" s="459">
        <v>5559692573.422946</v>
      </c>
      <c r="H12" s="738"/>
      <c r="I12" s="701"/>
      <c r="J12" s="701"/>
      <c r="K12" s="701"/>
      <c r="L12" s="701"/>
      <c r="M12" s="701"/>
    </row>
    <row r="13" spans="1:13">
      <c r="A13" s="456">
        <v>6</v>
      </c>
      <c r="B13" s="460" t="s">
        <v>634</v>
      </c>
      <c r="C13" s="458">
        <v>1053432988.3132807</v>
      </c>
      <c r="D13" s="462">
        <v>247494187.205336</v>
      </c>
      <c r="E13" s="458">
        <v>150869331.21728602</v>
      </c>
      <c r="F13" s="458">
        <v>165826909.426673</v>
      </c>
      <c r="G13" s="459">
        <v>808811708.08128786</v>
      </c>
      <c r="H13" s="738"/>
      <c r="I13" s="701"/>
      <c r="J13" s="701"/>
      <c r="K13" s="701"/>
      <c r="L13" s="701"/>
      <c r="M13" s="701"/>
    </row>
    <row r="14" spans="1:13">
      <c r="A14" s="456">
        <v>7</v>
      </c>
      <c r="B14" s="457" t="s">
        <v>635</v>
      </c>
      <c r="C14" s="458">
        <f t="shared" ref="C14:F14" si="1">SUM(C15:C16)</f>
        <v>5278377006.3133278</v>
      </c>
      <c r="D14" s="458">
        <f t="shared" si="1"/>
        <v>1599437601.6396925</v>
      </c>
      <c r="E14" s="458">
        <f t="shared" si="1"/>
        <v>667941604.43120456</v>
      </c>
      <c r="F14" s="458">
        <f t="shared" si="1"/>
        <v>3408752.6</v>
      </c>
      <c r="G14" s="459">
        <f>SUM(G15:G16)</f>
        <v>2938453622.5804386</v>
      </c>
      <c r="H14" s="738"/>
      <c r="I14" s="701"/>
      <c r="J14" s="701"/>
      <c r="K14" s="701"/>
      <c r="L14" s="701"/>
      <c r="M14" s="701"/>
    </row>
    <row r="15" spans="1:13" ht="51.75">
      <c r="A15" s="456">
        <v>8</v>
      </c>
      <c r="B15" s="460" t="s">
        <v>636</v>
      </c>
      <c r="C15" s="462">
        <v>4694578624.7961082</v>
      </c>
      <c r="D15" s="462">
        <v>442915360.53702044</v>
      </c>
      <c r="E15" s="462">
        <v>411809122.09854048</v>
      </c>
      <c r="F15" s="462">
        <v>2976540.6</v>
      </c>
      <c r="G15" s="778">
        <v>2813174276.3191948</v>
      </c>
      <c r="H15" s="738"/>
      <c r="I15" s="701"/>
      <c r="J15" s="701"/>
      <c r="K15" s="701"/>
      <c r="L15" s="701"/>
      <c r="M15" s="701"/>
    </row>
    <row r="16" spans="1:13" ht="26.25">
      <c r="A16" s="456">
        <v>9</v>
      </c>
      <c r="B16" s="460" t="s">
        <v>637</v>
      </c>
      <c r="C16" s="462">
        <v>583798381.51721931</v>
      </c>
      <c r="D16" s="462">
        <v>1156522241.1026721</v>
      </c>
      <c r="E16" s="462">
        <v>256132482.33266401</v>
      </c>
      <c r="F16" s="462">
        <v>432212</v>
      </c>
      <c r="G16" s="778">
        <v>125279346.261244</v>
      </c>
      <c r="H16" s="738"/>
      <c r="I16" s="701"/>
      <c r="J16" s="701"/>
      <c r="K16" s="701"/>
      <c r="L16" s="701"/>
      <c r="M16" s="701"/>
    </row>
    <row r="17" spans="1:13">
      <c r="A17" s="456">
        <v>10</v>
      </c>
      <c r="B17" s="457" t="s">
        <v>638</v>
      </c>
      <c r="C17" s="458"/>
      <c r="D17" s="462"/>
      <c r="E17" s="458"/>
      <c r="F17" s="458"/>
      <c r="G17" s="459">
        <v>0</v>
      </c>
      <c r="H17" s="738"/>
      <c r="I17" s="701"/>
      <c r="J17" s="701"/>
      <c r="K17" s="701"/>
      <c r="L17" s="701"/>
      <c r="M17" s="701"/>
    </row>
    <row r="18" spans="1:13">
      <c r="A18" s="456">
        <v>11</v>
      </c>
      <c r="B18" s="457" t="s">
        <v>95</v>
      </c>
      <c r="C18" s="458">
        <f>SUM(C19:C20)</f>
        <v>226146914.65738297</v>
      </c>
      <c r="D18" s="462">
        <f t="shared" ref="D18:G18" si="2">SUM(D19:D20)</f>
        <v>567242022.38583732</v>
      </c>
      <c r="E18" s="458">
        <f t="shared" si="2"/>
        <v>2063677.8072655997</v>
      </c>
      <c r="F18" s="458">
        <f t="shared" si="2"/>
        <v>17880934.769611202</v>
      </c>
      <c r="G18" s="459">
        <f t="shared" si="2"/>
        <v>0</v>
      </c>
      <c r="H18" s="738"/>
      <c r="I18" s="701"/>
      <c r="J18" s="701"/>
      <c r="K18" s="701"/>
      <c r="L18" s="701"/>
      <c r="M18" s="701"/>
    </row>
    <row r="19" spans="1:13">
      <c r="A19" s="456">
        <v>12</v>
      </c>
      <c r="B19" s="460" t="s">
        <v>639</v>
      </c>
      <c r="C19" s="461"/>
      <c r="D19" s="462">
        <v>3330294.7838055016</v>
      </c>
      <c r="E19" s="458">
        <v>2063677.8072655997</v>
      </c>
      <c r="F19" s="458">
        <v>17880934.769611202</v>
      </c>
      <c r="G19" s="459">
        <v>0</v>
      </c>
      <c r="H19" s="738"/>
      <c r="I19" s="701"/>
      <c r="J19" s="701"/>
      <c r="K19" s="701"/>
      <c r="L19" s="701"/>
      <c r="M19" s="701"/>
    </row>
    <row r="20" spans="1:13" ht="26.25">
      <c r="A20" s="456">
        <v>13</v>
      </c>
      <c r="B20" s="460" t="s">
        <v>640</v>
      </c>
      <c r="C20" s="458">
        <v>226146914.65738297</v>
      </c>
      <c r="D20" s="458">
        <v>563911727.60203183</v>
      </c>
      <c r="E20" s="458">
        <v>0</v>
      </c>
      <c r="F20" s="458">
        <v>0</v>
      </c>
      <c r="G20" s="459">
        <v>0</v>
      </c>
      <c r="H20" s="738"/>
      <c r="I20" s="701"/>
      <c r="J20" s="701"/>
      <c r="K20" s="701"/>
      <c r="L20" s="701"/>
      <c r="M20" s="701"/>
    </row>
    <row r="21" spans="1:13">
      <c r="A21" s="463">
        <v>14</v>
      </c>
      <c r="B21" s="464" t="s">
        <v>641</v>
      </c>
      <c r="C21" s="461"/>
      <c r="D21" s="461"/>
      <c r="E21" s="461"/>
      <c r="F21" s="461"/>
      <c r="G21" s="465">
        <f>SUM(G8,G11,G14,G17,G18)</f>
        <v>16839702942.965662</v>
      </c>
      <c r="H21" s="738"/>
      <c r="I21" s="701"/>
      <c r="J21" s="701"/>
      <c r="K21" s="701"/>
      <c r="L21" s="701"/>
      <c r="M21" s="701"/>
    </row>
    <row r="22" spans="1:13">
      <c r="A22" s="466"/>
      <c r="B22" s="486" t="s">
        <v>642</v>
      </c>
      <c r="C22" s="467"/>
      <c r="D22" s="468"/>
      <c r="E22" s="467"/>
      <c r="F22" s="467"/>
      <c r="G22" s="469"/>
      <c r="H22" s="738"/>
      <c r="I22" s="701"/>
      <c r="J22" s="701"/>
      <c r="K22" s="701"/>
      <c r="L22" s="701"/>
      <c r="M22" s="701"/>
    </row>
    <row r="23" spans="1:13">
      <c r="A23" s="456">
        <v>15</v>
      </c>
      <c r="B23" s="457" t="s">
        <v>489</v>
      </c>
      <c r="C23" s="470">
        <v>5003048478.9765425</v>
      </c>
      <c r="D23" s="471">
        <v>1033755750</v>
      </c>
      <c r="E23" s="470">
        <v>0</v>
      </c>
      <c r="F23" s="470">
        <v>0</v>
      </c>
      <c r="G23" s="459">
        <v>150987654.74430501</v>
      </c>
      <c r="H23" s="738"/>
      <c r="I23" s="701"/>
      <c r="J23" s="701"/>
      <c r="K23" s="701"/>
      <c r="L23" s="701"/>
      <c r="M23" s="701"/>
    </row>
    <row r="24" spans="1:13">
      <c r="A24" s="456">
        <v>16</v>
      </c>
      <c r="B24" s="457" t="s">
        <v>643</v>
      </c>
      <c r="C24" s="458">
        <v>1629931.2955</v>
      </c>
      <c r="D24" s="462">
        <v>2118342277.549052</v>
      </c>
      <c r="E24" s="458">
        <v>1786989378.0738389</v>
      </c>
      <c r="F24" s="458">
        <v>8083276954.7359552</v>
      </c>
      <c r="G24" s="459">
        <v>8357746313.6958714</v>
      </c>
      <c r="H24" s="738"/>
      <c r="I24" s="701"/>
      <c r="J24" s="701"/>
      <c r="K24" s="701"/>
      <c r="L24" s="701"/>
      <c r="M24" s="701"/>
    </row>
    <row r="25" spans="1:13" ht="26.25">
      <c r="A25" s="456">
        <v>17</v>
      </c>
      <c r="B25" s="460" t="s">
        <v>644</v>
      </c>
      <c r="C25" s="458">
        <v>0</v>
      </c>
      <c r="D25" s="462">
        <v>0</v>
      </c>
      <c r="E25" s="458">
        <v>0</v>
      </c>
      <c r="F25" s="458">
        <v>0</v>
      </c>
      <c r="G25" s="459">
        <v>0</v>
      </c>
      <c r="H25" s="738"/>
      <c r="I25" s="701"/>
      <c r="J25" s="701"/>
      <c r="K25" s="701"/>
      <c r="L25" s="701"/>
      <c r="M25" s="701"/>
    </row>
    <row r="26" spans="1:13" ht="26.25">
      <c r="A26" s="456">
        <v>18</v>
      </c>
      <c r="B26" s="460" t="s">
        <v>645</v>
      </c>
      <c r="C26" s="458">
        <v>1629931.2955</v>
      </c>
      <c r="D26" s="462">
        <v>57639488.867649004</v>
      </c>
      <c r="E26" s="458">
        <v>45637494.183159001</v>
      </c>
      <c r="F26" s="458">
        <v>59775491.075993001</v>
      </c>
      <c r="G26" s="459">
        <v>91484651.192044854</v>
      </c>
      <c r="H26" s="738"/>
      <c r="I26" s="701"/>
      <c r="J26" s="701"/>
      <c r="K26" s="701"/>
      <c r="L26" s="701"/>
      <c r="M26" s="701"/>
    </row>
    <row r="27" spans="1:13">
      <c r="A27" s="456">
        <v>19</v>
      </c>
      <c r="B27" s="460" t="s">
        <v>646</v>
      </c>
      <c r="C27" s="458">
        <v>0</v>
      </c>
      <c r="D27" s="462">
        <v>1751175978.402981</v>
      </c>
      <c r="E27" s="458">
        <v>1444936144.2149079</v>
      </c>
      <c r="F27" s="458">
        <v>5578743831.954114</v>
      </c>
      <c r="G27" s="459">
        <v>6339988318.4699411</v>
      </c>
      <c r="H27" s="738"/>
      <c r="I27" s="701"/>
      <c r="J27" s="701"/>
      <c r="K27" s="701"/>
      <c r="L27" s="701"/>
      <c r="M27" s="701"/>
    </row>
    <row r="28" spans="1:13">
      <c r="A28" s="456">
        <v>20</v>
      </c>
      <c r="B28" s="472" t="s">
        <v>647</v>
      </c>
      <c r="C28" s="458">
        <v>0</v>
      </c>
      <c r="D28" s="462">
        <v>0</v>
      </c>
      <c r="E28" s="458">
        <v>0</v>
      </c>
      <c r="F28" s="458">
        <v>0</v>
      </c>
      <c r="G28" s="459">
        <v>0</v>
      </c>
      <c r="H28" s="738"/>
      <c r="I28" s="701"/>
      <c r="J28" s="701"/>
      <c r="K28" s="701"/>
      <c r="L28" s="701"/>
      <c r="M28" s="701"/>
    </row>
    <row r="29" spans="1:13">
      <c r="A29" s="456">
        <v>21</v>
      </c>
      <c r="B29" s="460" t="s">
        <v>648</v>
      </c>
      <c r="C29" s="458">
        <v>0</v>
      </c>
      <c r="D29" s="462">
        <v>278063310.32832199</v>
      </c>
      <c r="E29" s="458">
        <v>296415739.67577189</v>
      </c>
      <c r="F29" s="458">
        <v>2273650784.460052</v>
      </c>
      <c r="G29" s="459">
        <v>1765100773.8999076</v>
      </c>
      <c r="H29" s="738"/>
      <c r="I29" s="701"/>
      <c r="J29" s="701"/>
      <c r="K29" s="701"/>
      <c r="L29" s="701"/>
      <c r="M29" s="701"/>
    </row>
    <row r="30" spans="1:13">
      <c r="A30" s="456">
        <v>22</v>
      </c>
      <c r="B30" s="472" t="s">
        <v>647</v>
      </c>
      <c r="C30" s="458">
        <v>0</v>
      </c>
      <c r="D30" s="462">
        <v>142072993.552293</v>
      </c>
      <c r="E30" s="458">
        <v>161056538.50681022</v>
      </c>
      <c r="F30" s="458">
        <v>2273633448.6787591</v>
      </c>
      <c r="G30" s="459">
        <v>1629417347.0367661</v>
      </c>
      <c r="H30" s="738"/>
      <c r="I30" s="701"/>
      <c r="J30" s="701"/>
      <c r="K30" s="701"/>
      <c r="L30" s="701"/>
      <c r="M30" s="701"/>
    </row>
    <row r="31" spans="1:13" ht="26.25">
      <c r="A31" s="456">
        <v>23</v>
      </c>
      <c r="B31" s="460" t="s">
        <v>649</v>
      </c>
      <c r="C31" s="458">
        <v>0</v>
      </c>
      <c r="D31" s="462">
        <v>31463499.950100001</v>
      </c>
      <c r="E31" s="458">
        <v>0</v>
      </c>
      <c r="F31" s="458">
        <v>171106847.24579751</v>
      </c>
      <c r="G31" s="459">
        <v>161172570.13397789</v>
      </c>
      <c r="H31" s="738"/>
      <c r="I31" s="701"/>
      <c r="J31" s="701"/>
      <c r="K31" s="701"/>
      <c r="L31" s="701"/>
      <c r="M31" s="701"/>
    </row>
    <row r="32" spans="1:13">
      <c r="A32" s="456">
        <v>24</v>
      </c>
      <c r="B32" s="457" t="s">
        <v>650</v>
      </c>
      <c r="C32" s="458"/>
      <c r="D32" s="462"/>
      <c r="E32" s="458"/>
      <c r="F32" s="458"/>
      <c r="G32" s="459"/>
      <c r="H32" s="738"/>
      <c r="I32" s="701"/>
      <c r="J32" s="701"/>
      <c r="K32" s="701"/>
      <c r="L32" s="701"/>
      <c r="M32" s="701"/>
    </row>
    <row r="33" spans="1:13">
      <c r="A33" s="456">
        <v>25</v>
      </c>
      <c r="B33" s="457" t="s">
        <v>165</v>
      </c>
      <c r="C33" s="458">
        <f>SUM(C34:C35)</f>
        <v>580617453.687904</v>
      </c>
      <c r="D33" s="458">
        <f>SUM(D34:D35)</f>
        <v>2224687880.748106</v>
      </c>
      <c r="E33" s="458">
        <f>SUM(E34:E35)</f>
        <v>293482902.33394027</v>
      </c>
      <c r="F33" s="458">
        <f>SUM(F34:F35)</f>
        <v>2212117266.9405975</v>
      </c>
      <c r="G33" s="459">
        <f>SUM(G34:G35)</f>
        <v>4346282155.7514791</v>
      </c>
      <c r="H33" s="738"/>
      <c r="I33" s="701"/>
      <c r="J33" s="701"/>
      <c r="K33" s="701"/>
      <c r="L33" s="701"/>
      <c r="M33" s="701"/>
    </row>
    <row r="34" spans="1:13">
      <c r="A34" s="456">
        <v>26</v>
      </c>
      <c r="B34" s="460" t="s">
        <v>651</v>
      </c>
      <c r="C34" s="461"/>
      <c r="D34" s="462">
        <v>22347751.333333101</v>
      </c>
      <c r="E34" s="458">
        <v>165563851.71747208</v>
      </c>
      <c r="F34" s="458">
        <v>28657593.178184301</v>
      </c>
      <c r="G34" s="459">
        <v>216569196.22898948</v>
      </c>
      <c r="H34" s="738"/>
      <c r="I34" s="701"/>
      <c r="J34" s="701"/>
      <c r="K34" s="701"/>
      <c r="L34" s="701"/>
      <c r="M34" s="701"/>
    </row>
    <row r="35" spans="1:13">
      <c r="A35" s="456">
        <v>27</v>
      </c>
      <c r="B35" s="460" t="s">
        <v>652</v>
      </c>
      <c r="C35" s="458">
        <v>580617453.687904</v>
      </c>
      <c r="D35" s="462">
        <v>2202340129.414773</v>
      </c>
      <c r="E35" s="458">
        <v>127919050.61646821</v>
      </c>
      <c r="F35" s="458">
        <v>2183459673.762413</v>
      </c>
      <c r="G35" s="459">
        <v>4129712959.5224895</v>
      </c>
      <c r="H35" s="738"/>
      <c r="I35" s="701"/>
      <c r="J35" s="701"/>
      <c r="K35" s="701"/>
      <c r="L35" s="701"/>
      <c r="M35" s="701"/>
    </row>
    <row r="36" spans="1:13">
      <c r="A36" s="456">
        <v>28</v>
      </c>
      <c r="B36" s="457" t="s">
        <v>653</v>
      </c>
      <c r="C36" s="458">
        <v>1697422981.942193</v>
      </c>
      <c r="D36" s="462">
        <v>449425941.16619205</v>
      </c>
      <c r="E36" s="458">
        <v>569053893.64924002</v>
      </c>
      <c r="F36" s="458">
        <v>1041969824.0290941</v>
      </c>
      <c r="G36" s="459">
        <v>343014606.18301702</v>
      </c>
      <c r="H36" s="738"/>
      <c r="I36" s="701"/>
      <c r="J36" s="701"/>
      <c r="K36" s="701"/>
      <c r="L36" s="701"/>
      <c r="M36" s="701"/>
    </row>
    <row r="37" spans="1:13">
      <c r="A37" s="463">
        <v>29</v>
      </c>
      <c r="B37" s="464" t="s">
        <v>654</v>
      </c>
      <c r="C37" s="461"/>
      <c r="D37" s="461"/>
      <c r="E37" s="461"/>
      <c r="F37" s="461"/>
      <c r="G37" s="465">
        <f>SUM(G23:G24,G32:G33,G36)</f>
        <v>13198030730.374672</v>
      </c>
      <c r="H37" s="738"/>
      <c r="I37" s="701"/>
      <c r="J37" s="701"/>
      <c r="K37" s="701"/>
      <c r="L37" s="701"/>
      <c r="M37" s="701"/>
    </row>
    <row r="38" spans="1:13">
      <c r="A38" s="452"/>
      <c r="B38" s="473"/>
      <c r="C38" s="474"/>
      <c r="D38" s="474"/>
      <c r="E38" s="474"/>
      <c r="F38" s="474"/>
      <c r="G38" s="475"/>
      <c r="H38" s="738"/>
      <c r="I38" s="701"/>
      <c r="J38" s="701"/>
      <c r="K38" s="701"/>
      <c r="L38" s="701"/>
      <c r="M38" s="701"/>
    </row>
    <row r="39" spans="1:13" ht="15.75" thickBot="1">
      <c r="A39" s="476">
        <v>30</v>
      </c>
      <c r="B39" s="477" t="s">
        <v>622</v>
      </c>
      <c r="C39" s="325"/>
      <c r="D39" s="307"/>
      <c r="E39" s="307"/>
      <c r="F39" s="478"/>
      <c r="G39" s="479">
        <f>IFERROR(G21/G37,0)</f>
        <v>1.2759254230413213</v>
      </c>
      <c r="H39" s="738"/>
      <c r="I39" s="701"/>
      <c r="J39" s="701"/>
      <c r="K39" s="701"/>
      <c r="L39" s="701"/>
      <c r="M39" s="701"/>
    </row>
    <row r="42" spans="1:13" ht="39">
      <c r="B42" s="22" t="s">
        <v>655</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M51"/>
  <sheetViews>
    <sheetView zoomScale="70" zoomScaleNormal="70" workbookViewId="0">
      <pane xSplit="1" ySplit="5" topLeftCell="B6" activePane="bottomRight" state="frozen"/>
      <selection pane="topRight"/>
      <selection pane="bottomLeft"/>
      <selection pane="bottomRight" activeCell="B3" sqref="B3"/>
    </sheetView>
  </sheetViews>
  <sheetFormatPr defaultRowHeight="15.75"/>
  <cols>
    <col min="1" max="1" width="9.5703125" style="18" bestFit="1" customWidth="1"/>
    <col min="2" max="2" width="92.5703125" style="15" bestFit="1" customWidth="1"/>
    <col min="3" max="3" width="13.85546875" style="15" bestFit="1" customWidth="1"/>
    <col min="4" max="7" width="13.85546875" style="2" bestFit="1" customWidth="1"/>
    <col min="8" max="13" width="6.5703125" customWidth="1"/>
  </cols>
  <sheetData>
    <row r="1" spans="1:13" s="745" customFormat="1">
      <c r="A1" s="186" t="s">
        <v>188</v>
      </c>
      <c r="B1" s="740" t="str">
        <f>Info!C2</f>
        <v>სს თიბისი ბანკი</v>
      </c>
      <c r="C1" s="743"/>
      <c r="D1" s="744"/>
      <c r="E1" s="744"/>
      <c r="F1" s="744"/>
      <c r="G1" s="744"/>
    </row>
    <row r="2" spans="1:13" s="745" customFormat="1">
      <c r="A2" s="186" t="s">
        <v>189</v>
      </c>
      <c r="B2" s="746">
        <v>44561</v>
      </c>
      <c r="C2" s="747"/>
      <c r="D2" s="748"/>
      <c r="E2" s="748"/>
      <c r="F2" s="748"/>
      <c r="G2" s="748"/>
      <c r="H2" s="749"/>
    </row>
    <row r="3" spans="1:13">
      <c r="A3" s="16"/>
      <c r="C3" s="28"/>
      <c r="D3" s="17"/>
      <c r="E3" s="17"/>
      <c r="F3" s="17"/>
      <c r="G3" s="17"/>
      <c r="H3" s="1"/>
    </row>
    <row r="4" spans="1:13" ht="16.5" thickBot="1">
      <c r="A4" s="67" t="s">
        <v>404</v>
      </c>
      <c r="B4" s="203" t="s">
        <v>223</v>
      </c>
      <c r="C4" s="204"/>
      <c r="D4" s="205"/>
      <c r="E4" s="205"/>
      <c r="F4" s="205"/>
      <c r="G4" s="205"/>
      <c r="H4" s="1"/>
    </row>
    <row r="5" spans="1:13" ht="15">
      <c r="A5" s="293" t="s">
        <v>26</v>
      </c>
      <c r="B5" s="294"/>
      <c r="C5" s="424" t="s">
        <v>1015</v>
      </c>
      <c r="D5" s="424" t="s">
        <v>1016</v>
      </c>
      <c r="E5" s="424" t="s">
        <v>1017</v>
      </c>
      <c r="F5" s="424" t="s">
        <v>1018</v>
      </c>
      <c r="G5" s="425" t="s">
        <v>1019</v>
      </c>
    </row>
    <row r="6" spans="1:13" ht="15">
      <c r="A6" s="426"/>
      <c r="B6" s="427" t="s">
        <v>186</v>
      </c>
      <c r="C6" s="295"/>
      <c r="D6" s="295"/>
      <c r="E6" s="295"/>
      <c r="F6" s="295"/>
      <c r="G6" s="296"/>
    </row>
    <row r="7" spans="1:13" ht="15">
      <c r="A7" s="426"/>
      <c r="B7" s="428" t="s">
        <v>190</v>
      </c>
      <c r="C7" s="295"/>
      <c r="D7" s="295"/>
      <c r="E7" s="295"/>
      <c r="F7" s="295"/>
      <c r="G7" s="296"/>
    </row>
    <row r="8" spans="1:13" ht="15">
      <c r="A8" s="409">
        <v>1</v>
      </c>
      <c r="B8" s="410" t="s">
        <v>23</v>
      </c>
      <c r="C8" s="429">
        <v>2759894403.9200001</v>
      </c>
      <c r="D8" s="430">
        <v>2565560231.3100004</v>
      </c>
      <c r="E8" s="430">
        <v>2382595125.34481</v>
      </c>
      <c r="F8" s="430">
        <v>2059599051.9195499</v>
      </c>
      <c r="G8" s="431">
        <v>1911233102.7799997</v>
      </c>
      <c r="H8" s="651"/>
      <c r="I8" s="651"/>
      <c r="J8" s="651"/>
      <c r="K8" s="651"/>
      <c r="L8" s="651"/>
      <c r="M8" s="651"/>
    </row>
    <row r="9" spans="1:13" ht="15">
      <c r="A9" s="409">
        <v>2</v>
      </c>
      <c r="B9" s="410" t="s">
        <v>89</v>
      </c>
      <c r="C9" s="429">
        <v>3379414403.9200001</v>
      </c>
      <c r="D9" s="430">
        <v>2955910231.3100004</v>
      </c>
      <c r="E9" s="430">
        <v>2837805425.34481</v>
      </c>
      <c r="F9" s="430">
        <v>2550144451.9195499</v>
      </c>
      <c r="G9" s="431">
        <v>2385180902.7799997</v>
      </c>
      <c r="H9" s="651"/>
      <c r="I9" s="651"/>
      <c r="J9" s="651"/>
      <c r="K9" s="651"/>
      <c r="L9" s="651"/>
    </row>
    <row r="10" spans="1:13" ht="15">
      <c r="A10" s="409">
        <v>3</v>
      </c>
      <c r="B10" s="410" t="s">
        <v>88</v>
      </c>
      <c r="C10" s="429">
        <v>4102927462.577383</v>
      </c>
      <c r="D10" s="430">
        <v>3693637215.8302498</v>
      </c>
      <c r="E10" s="430">
        <v>3573282274.6748295</v>
      </c>
      <c r="F10" s="430">
        <v>3327134195.2195749</v>
      </c>
      <c r="G10" s="431">
        <v>3137911884.9541736</v>
      </c>
      <c r="H10" s="651"/>
      <c r="I10" s="651"/>
      <c r="J10" s="651"/>
      <c r="K10" s="651"/>
      <c r="L10" s="651"/>
    </row>
    <row r="11" spans="1:13" ht="15">
      <c r="A11" s="409">
        <v>4</v>
      </c>
      <c r="B11" s="410" t="s">
        <v>613</v>
      </c>
      <c r="C11" s="429">
        <v>2372447925.7895789</v>
      </c>
      <c r="D11" s="430">
        <v>2156458640.9932799</v>
      </c>
      <c r="E11" s="430">
        <v>1428148446.7993999</v>
      </c>
      <c r="F11" s="430">
        <v>1477253555.6977777</v>
      </c>
      <c r="G11" s="431">
        <v>1353638560.4449975</v>
      </c>
      <c r="H11" s="651"/>
      <c r="I11" s="651"/>
      <c r="J11" s="651"/>
      <c r="K11" s="651"/>
      <c r="L11" s="651"/>
    </row>
    <row r="12" spans="1:13" ht="15">
      <c r="A12" s="409">
        <v>5</v>
      </c>
      <c r="B12" s="410" t="s">
        <v>614</v>
      </c>
      <c r="C12" s="429">
        <v>2827914672.6412525</v>
      </c>
      <c r="D12" s="430">
        <v>2589673996.5854273</v>
      </c>
      <c r="E12" s="430">
        <v>1782864445.8309722</v>
      </c>
      <c r="F12" s="430">
        <v>1844039362.1174757</v>
      </c>
      <c r="G12" s="431">
        <v>1683349154.2235415</v>
      </c>
      <c r="H12" s="651"/>
      <c r="I12" s="651"/>
      <c r="J12" s="651"/>
      <c r="K12" s="651"/>
      <c r="L12" s="651"/>
    </row>
    <row r="13" spans="1:13" ht="15">
      <c r="A13" s="409">
        <v>6</v>
      </c>
      <c r="B13" s="410" t="s">
        <v>615</v>
      </c>
      <c r="C13" s="429">
        <v>3715274771.3849239</v>
      </c>
      <c r="D13" s="430">
        <v>3435725658.25107</v>
      </c>
      <c r="E13" s="430">
        <v>2496888111.2449532</v>
      </c>
      <c r="F13" s="430">
        <v>2584233728.472764</v>
      </c>
      <c r="G13" s="431">
        <v>2507543596.5061212</v>
      </c>
      <c r="H13" s="651"/>
      <c r="I13" s="651"/>
      <c r="J13" s="651"/>
      <c r="K13" s="651"/>
      <c r="L13" s="651"/>
    </row>
    <row r="14" spans="1:13" ht="15">
      <c r="A14" s="426"/>
      <c r="B14" s="427" t="s">
        <v>617</v>
      </c>
      <c r="C14" s="295"/>
      <c r="D14" s="295"/>
      <c r="E14" s="295"/>
      <c r="F14" s="295"/>
      <c r="G14" s="296"/>
      <c r="H14" s="651"/>
      <c r="I14" s="651"/>
      <c r="J14" s="651"/>
      <c r="K14" s="651"/>
      <c r="L14" s="651"/>
    </row>
    <row r="15" spans="1:13" ht="15" customHeight="1">
      <c r="A15" s="409">
        <v>7</v>
      </c>
      <c r="B15" s="410" t="s">
        <v>616</v>
      </c>
      <c r="C15" s="432">
        <v>20217629285.009296</v>
      </c>
      <c r="D15" s="430">
        <v>19143450202.99036</v>
      </c>
      <c r="E15" s="430">
        <v>18275844514.860657</v>
      </c>
      <c r="F15" s="430">
        <v>18921230602.813911</v>
      </c>
      <c r="G15" s="431">
        <v>18301476970.635738</v>
      </c>
      <c r="H15" s="651"/>
      <c r="I15" s="651"/>
      <c r="J15" s="651"/>
      <c r="K15" s="651"/>
      <c r="L15" s="651"/>
    </row>
    <row r="16" spans="1:13" ht="15">
      <c r="A16" s="426"/>
      <c r="B16" s="427" t="s">
        <v>621</v>
      </c>
      <c r="C16" s="295"/>
      <c r="D16" s="295"/>
      <c r="E16" s="295"/>
      <c r="F16" s="295"/>
      <c r="G16" s="296"/>
      <c r="H16" s="651"/>
      <c r="I16" s="651"/>
      <c r="J16" s="651"/>
      <c r="K16" s="651"/>
      <c r="L16" s="651"/>
    </row>
    <row r="17" spans="1:12" s="3" customFormat="1" ht="15">
      <c r="A17" s="409"/>
      <c r="B17" s="428" t="s">
        <v>602</v>
      </c>
      <c r="C17" s="295"/>
      <c r="D17" s="295"/>
      <c r="E17" s="295"/>
      <c r="F17" s="295"/>
      <c r="G17" s="296"/>
      <c r="H17" s="651"/>
      <c r="I17" s="651"/>
      <c r="J17" s="651"/>
      <c r="K17" s="651"/>
      <c r="L17" s="651"/>
    </row>
    <row r="18" spans="1:12" ht="15">
      <c r="A18" s="408">
        <v>8</v>
      </c>
      <c r="B18" s="433" t="s">
        <v>611</v>
      </c>
      <c r="C18" s="442">
        <v>0.13650929913757243</v>
      </c>
      <c r="D18" s="443">
        <v>0.13401765116035558</v>
      </c>
      <c r="E18" s="443">
        <v>0.13036853773884144</v>
      </c>
      <c r="F18" s="443">
        <v>0.10885122089327806</v>
      </c>
      <c r="G18" s="444">
        <v>0.10443053890385598</v>
      </c>
      <c r="H18" s="651"/>
      <c r="I18" s="651"/>
      <c r="J18" s="651"/>
      <c r="K18" s="651"/>
      <c r="L18" s="651"/>
    </row>
    <row r="19" spans="1:12" ht="15" customHeight="1">
      <c r="A19" s="408">
        <v>9</v>
      </c>
      <c r="B19" s="433" t="s">
        <v>610</v>
      </c>
      <c r="C19" s="442">
        <v>0.16715186317248262</v>
      </c>
      <c r="D19" s="443">
        <v>0.15440843734888832</v>
      </c>
      <c r="E19" s="443">
        <v>0.15527629505915869</v>
      </c>
      <c r="F19" s="443">
        <v>0.13477688134831461</v>
      </c>
      <c r="G19" s="444">
        <v>0.13032723569835172</v>
      </c>
      <c r="H19" s="651"/>
      <c r="I19" s="651"/>
      <c r="J19" s="651"/>
      <c r="K19" s="651"/>
      <c r="L19" s="651"/>
    </row>
    <row r="20" spans="1:12" ht="15">
      <c r="A20" s="408">
        <v>10</v>
      </c>
      <c r="B20" s="433" t="s">
        <v>612</v>
      </c>
      <c r="C20" s="442">
        <v>0.20293810934694442</v>
      </c>
      <c r="D20" s="443">
        <v>0.19294522025362357</v>
      </c>
      <c r="E20" s="443">
        <v>0.19551940660084313</v>
      </c>
      <c r="F20" s="443">
        <v>0.17584132158532928</v>
      </c>
      <c r="G20" s="444">
        <v>0.17145675674093816</v>
      </c>
      <c r="H20" s="651"/>
      <c r="I20" s="651"/>
      <c r="J20" s="651"/>
      <c r="K20" s="651"/>
      <c r="L20" s="651"/>
    </row>
    <row r="21" spans="1:12" ht="15">
      <c r="A21" s="408">
        <v>11</v>
      </c>
      <c r="B21" s="410" t="s">
        <v>613</v>
      </c>
      <c r="C21" s="442">
        <v>0.11734550536786578</v>
      </c>
      <c r="D21" s="443">
        <v>0.11264733463022375</v>
      </c>
      <c r="E21" s="443">
        <v>7.8144046675278286E-2</v>
      </c>
      <c r="F21" s="443">
        <v>7.8073862462100366E-2</v>
      </c>
      <c r="G21" s="444">
        <v>7.396335075124684E-2</v>
      </c>
      <c r="H21" s="651"/>
      <c r="I21" s="651"/>
      <c r="J21" s="651"/>
      <c r="K21" s="651"/>
      <c r="L21" s="651"/>
    </row>
    <row r="22" spans="1:12" ht="15">
      <c r="A22" s="408">
        <v>12</v>
      </c>
      <c r="B22" s="410" t="s">
        <v>614</v>
      </c>
      <c r="C22" s="442">
        <v>0.13987370293400611</v>
      </c>
      <c r="D22" s="443">
        <v>0.13527728644133855</v>
      </c>
      <c r="E22" s="443">
        <v>9.7553053944033602E-2</v>
      </c>
      <c r="F22" s="443">
        <v>9.7458743610642079E-2</v>
      </c>
      <c r="G22" s="444">
        <v>9.1978869078404607E-2</v>
      </c>
      <c r="H22" s="651"/>
      <c r="I22" s="651"/>
      <c r="J22" s="651"/>
      <c r="K22" s="651"/>
      <c r="L22" s="651"/>
    </row>
    <row r="23" spans="1:12" ht="15">
      <c r="A23" s="408">
        <v>13</v>
      </c>
      <c r="B23" s="410" t="s">
        <v>615</v>
      </c>
      <c r="C23" s="442">
        <v>0.18376411591143763</v>
      </c>
      <c r="D23" s="443">
        <v>0.17947264583028938</v>
      </c>
      <c r="E23" s="443">
        <v>0.13662231089866494</v>
      </c>
      <c r="F23" s="443">
        <v>0.13657852296818601</v>
      </c>
      <c r="G23" s="444">
        <v>0.13701318207975302</v>
      </c>
      <c r="H23" s="651"/>
      <c r="I23" s="651"/>
      <c r="J23" s="651"/>
      <c r="K23" s="651"/>
      <c r="L23" s="651"/>
    </row>
    <row r="24" spans="1:12" ht="15">
      <c r="A24" s="426"/>
      <c r="B24" s="427" t="s">
        <v>6</v>
      </c>
      <c r="C24" s="295"/>
      <c r="D24" s="295"/>
      <c r="E24" s="295"/>
      <c r="F24" s="295"/>
      <c r="G24" s="296"/>
      <c r="H24" s="651"/>
      <c r="I24" s="651"/>
      <c r="J24" s="651"/>
      <c r="K24" s="651"/>
      <c r="L24" s="651"/>
    </row>
    <row r="25" spans="1:12" ht="15" customHeight="1">
      <c r="A25" s="434">
        <v>14</v>
      </c>
      <c r="B25" s="435" t="s">
        <v>7</v>
      </c>
      <c r="C25" s="615">
        <v>7.6213303683416764E-2</v>
      </c>
      <c r="D25" s="616">
        <v>7.5472918063993893E-2</v>
      </c>
      <c r="E25" s="616">
        <v>7.5067965837580811E-2</v>
      </c>
      <c r="F25" s="616">
        <v>7.417333842283072E-2</v>
      </c>
      <c r="G25" s="617">
        <v>7.5107042017526701E-2</v>
      </c>
      <c r="H25" s="651"/>
      <c r="I25" s="651"/>
      <c r="J25" s="651"/>
      <c r="K25" s="651"/>
      <c r="L25" s="651"/>
    </row>
    <row r="26" spans="1:12" ht="15">
      <c r="A26" s="434">
        <v>15</v>
      </c>
      <c r="B26" s="435" t="s">
        <v>8</v>
      </c>
      <c r="C26" s="615">
        <v>3.8921732485210664E-2</v>
      </c>
      <c r="D26" s="616">
        <v>3.8641340915080931E-2</v>
      </c>
      <c r="E26" s="616">
        <v>3.886506878130945E-2</v>
      </c>
      <c r="F26" s="616">
        <v>3.8739866943781204E-2</v>
      </c>
      <c r="G26" s="617">
        <v>4.2587171709542126E-2</v>
      </c>
      <c r="H26" s="651"/>
      <c r="I26" s="651"/>
      <c r="J26" s="651"/>
      <c r="K26" s="651"/>
      <c r="L26" s="651"/>
    </row>
    <row r="27" spans="1:12" ht="15">
      <c r="A27" s="434">
        <v>16</v>
      </c>
      <c r="B27" s="435" t="s">
        <v>9</v>
      </c>
      <c r="C27" s="615">
        <v>3.7919610391211979E-2</v>
      </c>
      <c r="D27" s="616">
        <v>3.6714213686904786E-2</v>
      </c>
      <c r="E27" s="616">
        <v>3.3261956473097418E-2</v>
      </c>
      <c r="F27" s="616">
        <v>2.0716582007172815E-2</v>
      </c>
      <c r="G27" s="617">
        <v>1.5874579092175468E-2</v>
      </c>
      <c r="H27" s="651"/>
      <c r="I27" s="651"/>
      <c r="J27" s="651"/>
      <c r="K27" s="651"/>
      <c r="L27" s="651"/>
    </row>
    <row r="28" spans="1:12" ht="15">
      <c r="A28" s="434">
        <v>17</v>
      </c>
      <c r="B28" s="435" t="s">
        <v>224</v>
      </c>
      <c r="C28" s="615">
        <v>3.72915711982061E-2</v>
      </c>
      <c r="D28" s="616">
        <v>3.6831577148912942E-2</v>
      </c>
      <c r="E28" s="616">
        <v>3.6202897056271367E-2</v>
      </c>
      <c r="F28" s="616">
        <v>3.5433471479049523E-2</v>
      </c>
      <c r="G28" s="617">
        <v>3.2519870307984582E-2</v>
      </c>
      <c r="H28" s="651"/>
      <c r="I28" s="651"/>
      <c r="J28" s="651"/>
      <c r="K28" s="651"/>
      <c r="L28" s="651"/>
    </row>
    <row r="29" spans="1:12" ht="15">
      <c r="A29" s="434">
        <v>18</v>
      </c>
      <c r="B29" s="435" t="s">
        <v>10</v>
      </c>
      <c r="C29" s="615">
        <v>4.2050247712113138E-2</v>
      </c>
      <c r="D29" s="616">
        <v>4.4261720106789033E-2</v>
      </c>
      <c r="E29" s="616">
        <v>4.4167598821485514E-2</v>
      </c>
      <c r="F29" s="616">
        <v>2.8871699057090177E-2</v>
      </c>
      <c r="G29" s="617">
        <v>6.3033425248853444E-3</v>
      </c>
      <c r="H29" s="651"/>
      <c r="I29" s="651"/>
      <c r="J29" s="651"/>
      <c r="K29" s="651"/>
      <c r="L29" s="651"/>
    </row>
    <row r="30" spans="1:12" ht="15">
      <c r="A30" s="434">
        <v>19</v>
      </c>
      <c r="B30" s="435" t="s">
        <v>11</v>
      </c>
      <c r="C30" s="615">
        <v>0.36115406009618917</v>
      </c>
      <c r="D30" s="616">
        <v>0.39342671685917985</v>
      </c>
      <c r="E30" s="616">
        <v>0.41125068228915068</v>
      </c>
      <c r="F30" s="616">
        <v>0.28454478073593387</v>
      </c>
      <c r="G30" s="617">
        <v>6.0807948669729828E-2</v>
      </c>
      <c r="H30" s="651"/>
      <c r="I30" s="651"/>
      <c r="J30" s="651"/>
      <c r="K30" s="651"/>
      <c r="L30" s="651"/>
    </row>
    <row r="31" spans="1:12" ht="15">
      <c r="A31" s="426"/>
      <c r="B31" s="427" t="s">
        <v>12</v>
      </c>
      <c r="C31" s="618"/>
      <c r="D31" s="618"/>
      <c r="E31" s="618"/>
      <c r="F31" s="618"/>
      <c r="G31" s="619"/>
      <c r="H31" s="651"/>
      <c r="I31" s="651"/>
      <c r="J31" s="651"/>
      <c r="K31" s="651"/>
      <c r="L31" s="651"/>
    </row>
    <row r="32" spans="1:12" ht="15">
      <c r="A32" s="434">
        <v>20</v>
      </c>
      <c r="B32" s="435" t="s">
        <v>13</v>
      </c>
      <c r="C32" s="615">
        <v>3.8778049708739513E-2</v>
      </c>
      <c r="D32" s="616">
        <v>5.195814989292092E-2</v>
      </c>
      <c r="E32" s="616">
        <v>5.9977806053455318E-2</v>
      </c>
      <c r="F32" s="616">
        <v>7.8112042669359644E-2</v>
      </c>
      <c r="G32" s="617">
        <v>7.6600566938825526E-2</v>
      </c>
      <c r="H32" s="651"/>
      <c r="I32" s="651"/>
      <c r="J32" s="651"/>
      <c r="K32" s="651"/>
      <c r="L32" s="651"/>
    </row>
    <row r="33" spans="1:12" ht="15" customHeight="1">
      <c r="A33" s="434">
        <v>21</v>
      </c>
      <c r="B33" s="435" t="s">
        <v>14</v>
      </c>
      <c r="C33" s="615">
        <v>4.1747377070381307E-2</v>
      </c>
      <c r="D33" s="616">
        <v>4.7327722802421687E-2</v>
      </c>
      <c r="E33" s="616">
        <v>5.0815297134892412E-2</v>
      </c>
      <c r="F33" s="616">
        <v>5.9418019571526912E-2</v>
      </c>
      <c r="G33" s="617">
        <v>6.2028557513449177E-2</v>
      </c>
      <c r="H33" s="651"/>
      <c r="I33" s="651"/>
      <c r="J33" s="651"/>
      <c r="K33" s="651"/>
      <c r="L33" s="651"/>
    </row>
    <row r="34" spans="1:12" ht="15">
      <c r="A34" s="434">
        <v>22</v>
      </c>
      <c r="B34" s="435" t="s">
        <v>15</v>
      </c>
      <c r="C34" s="615">
        <v>0.53543089626322471</v>
      </c>
      <c r="D34" s="616">
        <v>0.54716153085896657</v>
      </c>
      <c r="E34" s="616">
        <v>0.56330594689590363</v>
      </c>
      <c r="F34" s="616">
        <v>0.59280919028781098</v>
      </c>
      <c r="G34" s="617">
        <v>0.59411780641931344</v>
      </c>
      <c r="H34" s="651"/>
      <c r="I34" s="651"/>
      <c r="J34" s="651"/>
      <c r="K34" s="651"/>
      <c r="L34" s="651"/>
    </row>
    <row r="35" spans="1:12" ht="15" customHeight="1">
      <c r="A35" s="434">
        <v>23</v>
      </c>
      <c r="B35" s="435" t="s">
        <v>16</v>
      </c>
      <c r="C35" s="615">
        <v>0.51803561004442622</v>
      </c>
      <c r="D35" s="616">
        <v>0.53641454248949483</v>
      </c>
      <c r="E35" s="616">
        <v>0.53560694089961314</v>
      </c>
      <c r="F35" s="616">
        <v>0.57848589203160738</v>
      </c>
      <c r="G35" s="617">
        <v>0.55055475428764489</v>
      </c>
      <c r="H35" s="651"/>
      <c r="I35" s="651"/>
      <c r="J35" s="651"/>
      <c r="K35" s="651"/>
      <c r="L35" s="651"/>
    </row>
    <row r="36" spans="1:12" ht="15">
      <c r="A36" s="434">
        <v>24</v>
      </c>
      <c r="B36" s="435" t="s">
        <v>17</v>
      </c>
      <c r="C36" s="615">
        <v>0.12253030523267486</v>
      </c>
      <c r="D36" s="616">
        <v>5.4553826509223052E-2</v>
      </c>
      <c r="E36" s="616">
        <v>3.4253359410007589E-3</v>
      </c>
      <c r="F36" s="616">
        <v>7.5326646741140282E-3</v>
      </c>
      <c r="G36" s="617">
        <v>0.18197833824083853</v>
      </c>
      <c r="H36" s="651"/>
      <c r="I36" s="651"/>
      <c r="J36" s="651"/>
      <c r="K36" s="651"/>
      <c r="L36" s="651"/>
    </row>
    <row r="37" spans="1:12" ht="15" customHeight="1">
      <c r="A37" s="426"/>
      <c r="B37" s="427" t="s">
        <v>18</v>
      </c>
      <c r="C37" s="618"/>
      <c r="D37" s="618"/>
      <c r="E37" s="618"/>
      <c r="F37" s="618"/>
      <c r="G37" s="619"/>
      <c r="H37" s="651"/>
      <c r="I37" s="651"/>
      <c r="J37" s="651"/>
      <c r="K37" s="651"/>
      <c r="L37" s="651"/>
    </row>
    <row r="38" spans="1:12" ht="15" customHeight="1">
      <c r="A38" s="434">
        <v>25</v>
      </c>
      <c r="B38" s="435" t="s">
        <v>19</v>
      </c>
      <c r="C38" s="615">
        <v>0.20387313326897655</v>
      </c>
      <c r="D38" s="615">
        <v>0.19468094170677719</v>
      </c>
      <c r="E38" s="615">
        <v>0.20866715989119572</v>
      </c>
      <c r="F38" s="615">
        <v>0.23825641760917263</v>
      </c>
      <c r="G38" s="620">
        <v>0.19909445105195905</v>
      </c>
      <c r="H38" s="651"/>
      <c r="I38" s="651"/>
      <c r="J38" s="651"/>
      <c r="K38" s="651"/>
      <c r="L38" s="651"/>
    </row>
    <row r="39" spans="1:12" ht="15" customHeight="1">
      <c r="A39" s="434">
        <v>26</v>
      </c>
      <c r="B39" s="435" t="s">
        <v>20</v>
      </c>
      <c r="C39" s="615">
        <v>0.62833188161545617</v>
      </c>
      <c r="D39" s="615">
        <v>0.62257864069307478</v>
      </c>
      <c r="E39" s="615">
        <v>0.63528472051006712</v>
      </c>
      <c r="F39" s="615">
        <v>0.68249209098745989</v>
      </c>
      <c r="G39" s="620">
        <v>0.63112168282069203</v>
      </c>
      <c r="H39" s="651"/>
      <c r="I39" s="651"/>
      <c r="J39" s="651"/>
      <c r="K39" s="651"/>
      <c r="L39" s="651"/>
    </row>
    <row r="40" spans="1:12" ht="15" customHeight="1">
      <c r="A40" s="434">
        <v>27</v>
      </c>
      <c r="B40" s="436" t="s">
        <v>21</v>
      </c>
      <c r="C40" s="615">
        <v>0.42920080019589141</v>
      </c>
      <c r="D40" s="615">
        <v>0.39820830089321446</v>
      </c>
      <c r="E40" s="615">
        <v>0.38080354024350738</v>
      </c>
      <c r="F40" s="615">
        <v>0.38303573582885181</v>
      </c>
      <c r="G40" s="620">
        <v>0.3564439442291964</v>
      </c>
      <c r="H40" s="651"/>
      <c r="I40" s="651"/>
      <c r="J40" s="651"/>
      <c r="K40" s="651"/>
      <c r="L40" s="651"/>
    </row>
    <row r="41" spans="1:12" ht="15" customHeight="1">
      <c r="A41" s="440"/>
      <c r="B41" s="427" t="s">
        <v>523</v>
      </c>
      <c r="C41" s="295"/>
      <c r="D41" s="295"/>
      <c r="E41" s="295"/>
      <c r="F41" s="295"/>
      <c r="G41" s="296"/>
      <c r="H41" s="651"/>
      <c r="I41" s="651"/>
      <c r="J41" s="651"/>
      <c r="K41" s="651"/>
      <c r="L41" s="651"/>
    </row>
    <row r="42" spans="1:12" ht="15" customHeight="1">
      <c r="A42" s="434">
        <v>28</v>
      </c>
      <c r="B42" s="485" t="s">
        <v>507</v>
      </c>
      <c r="C42" s="436">
        <v>4927455401.0810204</v>
      </c>
      <c r="D42" s="436">
        <v>4914953741</v>
      </c>
      <c r="E42" s="436">
        <v>4848580890.0532522</v>
      </c>
      <c r="F42" s="436">
        <v>4897144595.0385437</v>
      </c>
      <c r="G42" s="439">
        <v>4101094758.2726893</v>
      </c>
      <c r="H42" s="651"/>
      <c r="I42" s="651"/>
      <c r="J42" s="651"/>
      <c r="K42" s="651"/>
      <c r="L42" s="651"/>
    </row>
    <row r="43" spans="1:12" ht="15">
      <c r="A43" s="434">
        <v>29</v>
      </c>
      <c r="B43" s="435" t="s">
        <v>508</v>
      </c>
      <c r="C43" s="436">
        <v>4254005621.6900392</v>
      </c>
      <c r="D43" s="437">
        <v>3888397448</v>
      </c>
      <c r="E43" s="437">
        <v>3820629986.0560265</v>
      </c>
      <c r="F43" s="437">
        <v>3637316697.7147493</v>
      </c>
      <c r="G43" s="438">
        <v>3218154429.2803812</v>
      </c>
      <c r="H43" s="651"/>
      <c r="I43" s="651"/>
      <c r="J43" s="651"/>
      <c r="K43" s="651"/>
      <c r="L43" s="651"/>
    </row>
    <row r="44" spans="1:12" ht="15">
      <c r="A44" s="480">
        <v>30</v>
      </c>
      <c r="B44" s="481" t="s">
        <v>506</v>
      </c>
      <c r="C44" s="759">
        <v>1.1583095649797077</v>
      </c>
      <c r="D44" s="759">
        <v>1.2640049806451781</v>
      </c>
      <c r="E44" s="759">
        <v>1.2690527236997275</v>
      </c>
      <c r="F44" s="759">
        <v>1.3463618931272381</v>
      </c>
      <c r="G44" s="760">
        <v>1.274362324243633</v>
      </c>
      <c r="H44" s="651"/>
      <c r="I44" s="651"/>
      <c r="J44" s="651"/>
      <c r="K44" s="651"/>
      <c r="L44" s="651"/>
    </row>
    <row r="45" spans="1:12" ht="15">
      <c r="A45" s="480"/>
      <c r="B45" s="427" t="s">
        <v>622</v>
      </c>
      <c r="C45" s="295"/>
      <c r="D45" s="295"/>
      <c r="E45" s="295"/>
      <c r="F45" s="295"/>
      <c r="G45" s="296"/>
      <c r="H45" s="651"/>
      <c r="I45" s="651"/>
      <c r="J45" s="651"/>
      <c r="K45" s="651"/>
      <c r="L45" s="651"/>
    </row>
    <row r="46" spans="1:12" ht="15">
      <c r="A46" s="480">
        <v>31</v>
      </c>
      <c r="B46" s="481" t="s">
        <v>629</v>
      </c>
      <c r="C46" s="482">
        <v>16800168490.662302</v>
      </c>
      <c r="D46" s="483">
        <v>15801937585.688618</v>
      </c>
      <c r="E46" s="483">
        <v>15211829718.015596</v>
      </c>
      <c r="F46" s="483">
        <v>15612804828.715546</v>
      </c>
      <c r="G46" s="484">
        <v>14643134461.109547</v>
      </c>
      <c r="H46" s="651"/>
      <c r="I46" s="651"/>
      <c r="J46" s="651"/>
      <c r="K46" s="651"/>
      <c r="L46" s="651"/>
    </row>
    <row r="47" spans="1:12" ht="15">
      <c r="A47" s="480">
        <v>32</v>
      </c>
      <c r="B47" s="481" t="s">
        <v>642</v>
      </c>
      <c r="C47" s="482">
        <v>13198030730.374672</v>
      </c>
      <c r="D47" s="483">
        <v>12434602911.729895</v>
      </c>
      <c r="E47" s="483">
        <v>11651330461.87318</v>
      </c>
      <c r="F47" s="483">
        <v>11880535934.461479</v>
      </c>
      <c r="G47" s="484">
        <v>11620216345.122879</v>
      </c>
      <c r="H47" s="651"/>
      <c r="I47" s="651"/>
      <c r="J47" s="651"/>
      <c r="K47" s="651"/>
      <c r="L47" s="651"/>
    </row>
    <row r="48" spans="1:12" thickBot="1">
      <c r="A48" s="118">
        <v>33</v>
      </c>
      <c r="B48" s="234" t="s">
        <v>656</v>
      </c>
      <c r="C48" s="621">
        <v>1.2729299418887905</v>
      </c>
      <c r="D48" s="622">
        <v>1.2708035550361021</v>
      </c>
      <c r="E48" s="622">
        <v>1.305587354834153</v>
      </c>
      <c r="F48" s="622">
        <v>1.3141498763054953</v>
      </c>
      <c r="G48" s="623">
        <v>1.2601430150872721</v>
      </c>
      <c r="H48" s="651"/>
      <c r="I48" s="651"/>
      <c r="J48" s="651"/>
      <c r="K48" s="651"/>
      <c r="L48" s="651"/>
    </row>
    <row r="49" spans="1:7">
      <c r="A49" s="19"/>
    </row>
    <row r="50" spans="1:7" ht="39.75">
      <c r="B50" s="22" t="s">
        <v>601</v>
      </c>
    </row>
    <row r="51" spans="1:7" ht="65.25">
      <c r="B51" s="339" t="s">
        <v>522</v>
      </c>
      <c r="D51" s="316"/>
      <c r="E51" s="316"/>
      <c r="F51" s="316"/>
      <c r="G51" s="316"/>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topLeftCell="B1" zoomScale="80" zoomScaleNormal="80" workbookViewId="0">
      <selection activeCell="C8" sqref="C8:G21"/>
    </sheetView>
  </sheetViews>
  <sheetFormatPr defaultColWidth="9.140625" defaultRowHeight="12.75"/>
  <cols>
    <col min="1" max="1" width="11.85546875" style="491" bestFit="1" customWidth="1"/>
    <col min="2" max="2" width="105.140625" style="491" bestFit="1" customWidth="1"/>
    <col min="3" max="4" width="19.5703125" style="491" bestFit="1" customWidth="1"/>
    <col min="5" max="5" width="20" style="491" bestFit="1" customWidth="1"/>
    <col min="6" max="6" width="19" style="491" bestFit="1" customWidth="1"/>
    <col min="7" max="7" width="30.42578125" style="491" customWidth="1"/>
    <col min="8" max="8" width="20.85546875" style="491" bestFit="1" customWidth="1"/>
    <col min="9" max="16384" width="9.140625" style="491"/>
  </cols>
  <sheetData>
    <row r="1" spans="1:9" s="751" customFormat="1" ht="13.5">
      <c r="A1" s="750" t="s">
        <v>188</v>
      </c>
      <c r="B1" s="740" t="str">
        <f>Info!C2</f>
        <v>სს თიბისი ბანკი</v>
      </c>
    </row>
    <row r="2" spans="1:9" s="751" customFormat="1">
      <c r="A2" s="750" t="s">
        <v>189</v>
      </c>
      <c r="B2" s="739">
        <f>'1. key ratios'!B2</f>
        <v>44561</v>
      </c>
    </row>
    <row r="3" spans="1:9">
      <c r="A3" s="493" t="s">
        <v>662</v>
      </c>
    </row>
    <row r="5" spans="1:9">
      <c r="A5" s="830" t="s">
        <v>663</v>
      </c>
      <c r="B5" s="831"/>
      <c r="C5" s="836" t="s">
        <v>664</v>
      </c>
      <c r="D5" s="837"/>
      <c r="E5" s="837"/>
      <c r="F5" s="837"/>
      <c r="G5" s="837"/>
      <c r="H5" s="838"/>
    </row>
    <row r="6" spans="1:9">
      <c r="A6" s="832"/>
      <c r="B6" s="833"/>
      <c r="C6" s="839"/>
      <c r="D6" s="840"/>
      <c r="E6" s="840"/>
      <c r="F6" s="840"/>
      <c r="G6" s="840"/>
      <c r="H6" s="841"/>
    </row>
    <row r="7" spans="1:9" ht="25.5">
      <c r="A7" s="834"/>
      <c r="B7" s="835"/>
      <c r="C7" s="495" t="s">
        <v>665</v>
      </c>
      <c r="D7" s="495" t="s">
        <v>666</v>
      </c>
      <c r="E7" s="495" t="s">
        <v>667</v>
      </c>
      <c r="F7" s="495" t="s">
        <v>668</v>
      </c>
      <c r="G7" s="604" t="s">
        <v>940</v>
      </c>
      <c r="H7" s="495" t="s">
        <v>68</v>
      </c>
    </row>
    <row r="8" spans="1:9">
      <c r="A8" s="496">
        <v>1</v>
      </c>
      <c r="B8" s="497" t="s">
        <v>216</v>
      </c>
      <c r="C8" s="702">
        <v>2220211808.8375998</v>
      </c>
      <c r="D8" s="702">
        <v>226499847.70410001</v>
      </c>
      <c r="E8" s="702">
        <v>735528742.91830003</v>
      </c>
      <c r="F8" s="702">
        <v>282070679.10280001</v>
      </c>
      <c r="G8" s="702">
        <v>0</v>
      </c>
      <c r="H8" s="703">
        <f>SUM(C8:G8)</f>
        <v>3464311078.5627999</v>
      </c>
      <c r="I8" s="704"/>
    </row>
    <row r="9" spans="1:9">
      <c r="A9" s="496">
        <v>2</v>
      </c>
      <c r="B9" s="497" t="s">
        <v>217</v>
      </c>
      <c r="C9" s="702">
        <v>0</v>
      </c>
      <c r="D9" s="702">
        <v>0</v>
      </c>
      <c r="E9" s="702">
        <v>0</v>
      </c>
      <c r="F9" s="702">
        <v>0</v>
      </c>
      <c r="G9" s="702">
        <v>0</v>
      </c>
      <c r="H9" s="703">
        <f t="shared" ref="H9:H21" si="0">SUM(C9:G9)</f>
        <v>0</v>
      </c>
      <c r="I9" s="704"/>
    </row>
    <row r="10" spans="1:9">
      <c r="A10" s="496">
        <v>3</v>
      </c>
      <c r="B10" s="497" t="s">
        <v>218</v>
      </c>
      <c r="C10" s="702">
        <v>0</v>
      </c>
      <c r="D10" s="702">
        <v>0</v>
      </c>
      <c r="E10" s="702">
        <v>104064168.23999999</v>
      </c>
      <c r="F10" s="702">
        <v>0</v>
      </c>
      <c r="G10" s="702">
        <v>0</v>
      </c>
      <c r="H10" s="703">
        <f t="shared" si="0"/>
        <v>104064168.23999999</v>
      </c>
      <c r="I10" s="704"/>
    </row>
    <row r="11" spans="1:9">
      <c r="A11" s="496">
        <v>4</v>
      </c>
      <c r="B11" s="497" t="s">
        <v>219</v>
      </c>
      <c r="C11" s="702">
        <v>0</v>
      </c>
      <c r="D11" s="702">
        <v>248204059.22999999</v>
      </c>
      <c r="E11" s="702">
        <v>144450154.11000001</v>
      </c>
      <c r="F11" s="702">
        <v>0</v>
      </c>
      <c r="G11" s="702">
        <v>0</v>
      </c>
      <c r="H11" s="703">
        <f t="shared" si="0"/>
        <v>392654213.34000003</v>
      </c>
      <c r="I11" s="704"/>
    </row>
    <row r="12" spans="1:9">
      <c r="A12" s="496">
        <v>5</v>
      </c>
      <c r="B12" s="497" t="s">
        <v>220</v>
      </c>
      <c r="C12" s="702">
        <v>0</v>
      </c>
      <c r="D12" s="702">
        <v>0</v>
      </c>
      <c r="E12" s="702">
        <v>0</v>
      </c>
      <c r="F12" s="702">
        <v>0</v>
      </c>
      <c r="G12" s="702">
        <v>0</v>
      </c>
      <c r="H12" s="703">
        <f t="shared" si="0"/>
        <v>0</v>
      </c>
      <c r="I12" s="704"/>
    </row>
    <row r="13" spans="1:9">
      <c r="A13" s="496">
        <v>6</v>
      </c>
      <c r="B13" s="497" t="s">
        <v>221</v>
      </c>
      <c r="C13" s="702">
        <v>620358133.44060004</v>
      </c>
      <c r="D13" s="702">
        <v>256592.7936</v>
      </c>
      <c r="E13" s="702">
        <v>5754100.4948000005</v>
      </c>
      <c r="F13" s="702">
        <v>14858030.104499999</v>
      </c>
      <c r="G13" s="702">
        <v>1154858.6195999999</v>
      </c>
      <c r="H13" s="703">
        <f t="shared" si="0"/>
        <v>642381715.45310009</v>
      </c>
      <c r="I13" s="704"/>
    </row>
    <row r="14" spans="1:9">
      <c r="A14" s="496">
        <v>7</v>
      </c>
      <c r="B14" s="497" t="s">
        <v>73</v>
      </c>
      <c r="C14" s="702">
        <v>20.5061</v>
      </c>
      <c r="D14" s="702">
        <v>1814102865.5252004</v>
      </c>
      <c r="E14" s="702">
        <v>1952013594.4385993</v>
      </c>
      <c r="F14" s="702">
        <v>2758759043.4481997</v>
      </c>
      <c r="G14" s="702">
        <v>16938576.407900002</v>
      </c>
      <c r="H14" s="703">
        <f t="shared" si="0"/>
        <v>6541814100.3259993</v>
      </c>
      <c r="I14" s="704"/>
    </row>
    <row r="15" spans="1:9">
      <c r="A15" s="496">
        <v>8</v>
      </c>
      <c r="B15" s="499" t="s">
        <v>74</v>
      </c>
      <c r="C15" s="702">
        <v>485481.23909999995</v>
      </c>
      <c r="D15" s="702">
        <v>315426687.96100044</v>
      </c>
      <c r="E15" s="702">
        <v>1946965754.6877983</v>
      </c>
      <c r="F15" s="702">
        <v>1564105644.9483986</v>
      </c>
      <c r="G15" s="702">
        <v>103920776.31849992</v>
      </c>
      <c r="H15" s="703">
        <f t="shared" si="0"/>
        <v>3930904345.1547971</v>
      </c>
      <c r="I15" s="704"/>
    </row>
    <row r="16" spans="1:9">
      <c r="A16" s="496">
        <v>9</v>
      </c>
      <c r="B16" s="497" t="s">
        <v>75</v>
      </c>
      <c r="C16" s="702">
        <v>0</v>
      </c>
      <c r="D16" s="702">
        <v>71382383.909899965</v>
      </c>
      <c r="E16" s="702">
        <v>574328269.24950027</v>
      </c>
      <c r="F16" s="702">
        <v>2555699972.0016003</v>
      </c>
      <c r="G16" s="702">
        <v>225278.6637</v>
      </c>
      <c r="H16" s="703">
        <f t="shared" si="0"/>
        <v>3201635903.8247004</v>
      </c>
      <c r="I16" s="704"/>
    </row>
    <row r="17" spans="1:9">
      <c r="A17" s="496">
        <v>10</v>
      </c>
      <c r="B17" s="608" t="s">
        <v>690</v>
      </c>
      <c r="C17" s="702">
        <v>10318.3308</v>
      </c>
      <c r="D17" s="702">
        <v>4674988.5111000016</v>
      </c>
      <c r="E17" s="702">
        <v>39191519.589999989</v>
      </c>
      <c r="F17" s="702">
        <v>55625361.269699998</v>
      </c>
      <c r="G17" s="702">
        <v>16531044.687100003</v>
      </c>
      <c r="H17" s="703">
        <f t="shared" si="0"/>
        <v>116033232.38869999</v>
      </c>
      <c r="I17" s="704"/>
    </row>
    <row r="18" spans="1:9">
      <c r="A18" s="496">
        <v>11</v>
      </c>
      <c r="B18" s="497" t="s">
        <v>70</v>
      </c>
      <c r="C18" s="702">
        <v>1716153.7791000002</v>
      </c>
      <c r="D18" s="702">
        <v>70891982.745200023</v>
      </c>
      <c r="E18" s="702">
        <v>381205795.20409989</v>
      </c>
      <c r="F18" s="702">
        <v>826086784.64730012</v>
      </c>
      <c r="G18" s="702">
        <v>41380660.360399991</v>
      </c>
      <c r="H18" s="703">
        <f t="shared" si="0"/>
        <v>1321281376.7361</v>
      </c>
      <c r="I18" s="704"/>
    </row>
    <row r="19" spans="1:9">
      <c r="A19" s="496">
        <v>12</v>
      </c>
      <c r="B19" s="497" t="s">
        <v>71</v>
      </c>
      <c r="C19" s="702">
        <v>0</v>
      </c>
      <c r="D19" s="702">
        <v>0</v>
      </c>
      <c r="E19" s="702">
        <v>0</v>
      </c>
      <c r="F19" s="702">
        <v>0</v>
      </c>
      <c r="G19" s="702">
        <v>0</v>
      </c>
      <c r="H19" s="703">
        <f t="shared" si="0"/>
        <v>0</v>
      </c>
      <c r="I19" s="704"/>
    </row>
    <row r="20" spans="1:9">
      <c r="A20" s="500">
        <v>13</v>
      </c>
      <c r="B20" s="499" t="s">
        <v>72</v>
      </c>
      <c r="C20" s="702">
        <v>0</v>
      </c>
      <c r="D20" s="702">
        <v>0</v>
      </c>
      <c r="E20" s="702">
        <v>0</v>
      </c>
      <c r="F20" s="702">
        <v>0</v>
      </c>
      <c r="G20" s="702">
        <v>0</v>
      </c>
      <c r="H20" s="703">
        <f t="shared" si="0"/>
        <v>0</v>
      </c>
      <c r="I20" s="704"/>
    </row>
    <row r="21" spans="1:9">
      <c r="A21" s="496">
        <v>14</v>
      </c>
      <c r="B21" s="497" t="s">
        <v>669</v>
      </c>
      <c r="C21" s="702">
        <v>797277904.00390005</v>
      </c>
      <c r="D21" s="702">
        <v>337081084.87329996</v>
      </c>
      <c r="E21" s="702">
        <v>376059402.53829998</v>
      </c>
      <c r="F21" s="702">
        <v>1228611277.2765</v>
      </c>
      <c r="G21" s="702">
        <v>1091865505.6204917</v>
      </c>
      <c r="H21" s="703">
        <f t="shared" si="0"/>
        <v>3830895174.3124924</v>
      </c>
      <c r="I21" s="704"/>
    </row>
    <row r="22" spans="1:9">
      <c r="A22" s="501">
        <v>15</v>
      </c>
      <c r="B22" s="498" t="s">
        <v>68</v>
      </c>
      <c r="C22" s="703">
        <f>SUM(C18:C21)+SUM(C8:C16)</f>
        <v>3640049501.8063998</v>
      </c>
      <c r="D22" s="703">
        <f t="shared" ref="D22:G22" si="1">SUM(D18:D21)+SUM(D8:D16)</f>
        <v>3083845504.742301</v>
      </c>
      <c r="E22" s="703">
        <f t="shared" si="1"/>
        <v>6220369981.8813982</v>
      </c>
      <c r="F22" s="703">
        <f t="shared" si="1"/>
        <v>9230191431.5292988</v>
      </c>
      <c r="G22" s="703">
        <f t="shared" si="1"/>
        <v>1255485655.9905915</v>
      </c>
      <c r="H22" s="703">
        <f>SUM(H18:H21)+SUM(H8:H16)</f>
        <v>23429942075.949986</v>
      </c>
      <c r="I22" s="704"/>
    </row>
    <row r="26" spans="1:9" ht="38.25">
      <c r="B26" s="607" t="s">
        <v>939</v>
      </c>
    </row>
    <row r="35" spans="3:8">
      <c r="C35" s="704"/>
      <c r="D35" s="704"/>
      <c r="E35" s="704"/>
      <c r="F35" s="704"/>
      <c r="G35" s="704"/>
      <c r="H35" s="704"/>
    </row>
    <row r="36" spans="3:8">
      <c r="C36" s="704"/>
      <c r="D36" s="704"/>
      <c r="E36" s="704"/>
      <c r="F36" s="704"/>
      <c r="G36" s="704"/>
      <c r="H36" s="704"/>
    </row>
    <row r="37" spans="3:8">
      <c r="C37" s="704"/>
      <c r="D37" s="704"/>
      <c r="E37" s="704"/>
      <c r="F37" s="704"/>
      <c r="G37" s="704"/>
      <c r="H37" s="704"/>
    </row>
    <row r="38" spans="3:8">
      <c r="C38" s="704"/>
      <c r="D38" s="704"/>
      <c r="E38" s="704"/>
      <c r="F38" s="704"/>
      <c r="G38" s="704"/>
      <c r="H38" s="704"/>
    </row>
    <row r="39" spans="3:8">
      <c r="C39" s="704"/>
      <c r="D39" s="704"/>
      <c r="E39" s="704"/>
      <c r="F39" s="704"/>
      <c r="G39" s="704"/>
      <c r="H39" s="704"/>
    </row>
    <row r="40" spans="3:8">
      <c r="C40" s="704"/>
      <c r="D40" s="704"/>
      <c r="E40" s="704"/>
      <c r="F40" s="704"/>
      <c r="G40" s="704"/>
      <c r="H40" s="704"/>
    </row>
    <row r="41" spans="3:8">
      <c r="C41" s="704"/>
      <c r="D41" s="704"/>
      <c r="E41" s="704"/>
      <c r="F41" s="704"/>
      <c r="G41" s="704"/>
      <c r="H41" s="704"/>
    </row>
    <row r="42" spans="3:8">
      <c r="C42" s="704"/>
      <c r="D42" s="704"/>
      <c r="E42" s="704"/>
      <c r="F42" s="704"/>
      <c r="G42" s="704"/>
      <c r="H42" s="704"/>
    </row>
    <row r="43" spans="3:8">
      <c r="C43" s="704"/>
      <c r="D43" s="704"/>
      <c r="E43" s="704"/>
      <c r="F43" s="704"/>
      <c r="G43" s="704"/>
      <c r="H43" s="704"/>
    </row>
    <row r="44" spans="3:8">
      <c r="C44" s="704"/>
      <c r="D44" s="704"/>
      <c r="E44" s="704"/>
      <c r="F44" s="704"/>
      <c r="G44" s="704"/>
      <c r="H44" s="704"/>
    </row>
    <row r="45" spans="3:8">
      <c r="C45" s="704"/>
      <c r="D45" s="704"/>
      <c r="E45" s="704"/>
      <c r="F45" s="704"/>
      <c r="G45" s="704"/>
      <c r="H45" s="704"/>
    </row>
    <row r="46" spans="3:8">
      <c r="C46" s="704"/>
      <c r="D46" s="704"/>
      <c r="E46" s="704"/>
      <c r="F46" s="704"/>
      <c r="G46" s="704"/>
      <c r="H46" s="704"/>
    </row>
    <row r="47" spans="3:8">
      <c r="C47" s="704"/>
      <c r="D47" s="704"/>
      <c r="E47" s="704"/>
      <c r="F47" s="704"/>
      <c r="G47" s="704"/>
      <c r="H47" s="704"/>
    </row>
    <row r="48" spans="3:8">
      <c r="C48" s="704"/>
      <c r="D48" s="704"/>
      <c r="E48" s="704"/>
      <c r="F48" s="704"/>
      <c r="G48" s="704"/>
      <c r="H48" s="704"/>
    </row>
    <row r="49" spans="3:8">
      <c r="C49" s="704"/>
      <c r="D49" s="704"/>
      <c r="E49" s="704"/>
      <c r="F49" s="704"/>
      <c r="G49" s="704"/>
      <c r="H49" s="704"/>
    </row>
    <row r="50" spans="3:8">
      <c r="C50" s="704"/>
      <c r="D50" s="704"/>
      <c r="E50" s="704"/>
      <c r="F50" s="704"/>
      <c r="G50" s="704"/>
      <c r="H50" s="704"/>
    </row>
    <row r="51" spans="3:8">
      <c r="C51" s="704"/>
      <c r="D51" s="704"/>
      <c r="E51" s="704"/>
      <c r="F51" s="704"/>
      <c r="G51" s="704"/>
      <c r="H51" s="704"/>
    </row>
    <row r="52" spans="3:8">
      <c r="C52" s="704"/>
      <c r="D52" s="704"/>
      <c r="E52" s="704"/>
      <c r="F52" s="704"/>
      <c r="G52" s="704"/>
      <c r="H52" s="704"/>
    </row>
    <row r="53" spans="3:8">
      <c r="C53" s="704"/>
      <c r="D53" s="704"/>
      <c r="E53" s="704"/>
      <c r="F53" s="704"/>
      <c r="G53" s="704"/>
      <c r="H53" s="704"/>
    </row>
    <row r="54" spans="3:8">
      <c r="C54" s="704"/>
      <c r="D54" s="704"/>
      <c r="E54" s="704"/>
      <c r="F54" s="704"/>
      <c r="G54" s="704"/>
      <c r="H54" s="704"/>
    </row>
    <row r="55" spans="3:8">
      <c r="C55" s="704"/>
      <c r="D55" s="704"/>
      <c r="E55" s="704"/>
      <c r="F55" s="704"/>
      <c r="G55" s="704"/>
      <c r="H55" s="704"/>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topLeftCell="B1" zoomScale="80" zoomScaleNormal="80" workbookViewId="0">
      <selection activeCell="C22" sqref="C22:H23"/>
    </sheetView>
  </sheetViews>
  <sheetFormatPr defaultColWidth="9.140625" defaultRowHeight="12.75"/>
  <cols>
    <col min="1" max="1" width="11.85546875" style="502" bestFit="1" customWidth="1"/>
    <col min="2" max="2" width="114.5703125" style="491" customWidth="1"/>
    <col min="3" max="3" width="22.42578125" style="491" customWidth="1"/>
    <col min="4" max="4" width="23.5703125" style="491" customWidth="1"/>
    <col min="5" max="7" width="22.140625" style="513" customWidth="1"/>
    <col min="8" max="8" width="22.140625" style="491" customWidth="1"/>
    <col min="9" max="9" width="41.42578125" style="491" customWidth="1"/>
    <col min="10" max="16384" width="9.140625" style="491"/>
  </cols>
  <sheetData>
    <row r="1" spans="1:9" s="751" customFormat="1" ht="13.5">
      <c r="A1" s="750" t="s">
        <v>188</v>
      </c>
      <c r="B1" s="740" t="str">
        <f>Info!C2</f>
        <v>სს თიბისი ბანკი</v>
      </c>
    </row>
    <row r="2" spans="1:9" s="751" customFormat="1">
      <c r="A2" s="750" t="s">
        <v>189</v>
      </c>
      <c r="B2" s="739">
        <f>'1. key ratios'!B2</f>
        <v>44561</v>
      </c>
    </row>
    <row r="3" spans="1:9">
      <c r="A3" s="493" t="s">
        <v>670</v>
      </c>
      <c r="E3" s="491"/>
      <c r="F3" s="491"/>
      <c r="G3" s="491"/>
    </row>
    <row r="4" spans="1:9">
      <c r="C4" s="503" t="s">
        <v>671</v>
      </c>
      <c r="D4" s="503" t="s">
        <v>672</v>
      </c>
      <c r="E4" s="503" t="s">
        <v>673</v>
      </c>
      <c r="F4" s="503" t="s">
        <v>674</v>
      </c>
      <c r="G4" s="503" t="s">
        <v>675</v>
      </c>
      <c r="H4" s="503" t="s">
        <v>676</v>
      </c>
      <c r="I4" s="503" t="s">
        <v>677</v>
      </c>
    </row>
    <row r="5" spans="1:9" ht="33.950000000000003" customHeight="1">
      <c r="A5" s="830" t="s">
        <v>680</v>
      </c>
      <c r="B5" s="831"/>
      <c r="C5" s="844" t="s">
        <v>681</v>
      </c>
      <c r="D5" s="844"/>
      <c r="E5" s="844" t="s">
        <v>682</v>
      </c>
      <c r="F5" s="844" t="s">
        <v>683</v>
      </c>
      <c r="G5" s="842" t="s">
        <v>684</v>
      </c>
      <c r="H5" s="842" t="s">
        <v>685</v>
      </c>
      <c r="I5" s="504" t="s">
        <v>686</v>
      </c>
    </row>
    <row r="6" spans="1:9" ht="38.25">
      <c r="A6" s="834"/>
      <c r="B6" s="835"/>
      <c r="C6" s="553" t="s">
        <v>687</v>
      </c>
      <c r="D6" s="553" t="s">
        <v>688</v>
      </c>
      <c r="E6" s="844"/>
      <c r="F6" s="844"/>
      <c r="G6" s="843"/>
      <c r="H6" s="843"/>
      <c r="I6" s="504" t="s">
        <v>689</v>
      </c>
    </row>
    <row r="7" spans="1:9">
      <c r="A7" s="505">
        <v>1</v>
      </c>
      <c r="B7" s="497" t="s">
        <v>216</v>
      </c>
      <c r="C7" s="702">
        <v>0</v>
      </c>
      <c r="D7" s="702">
        <v>3463943666.9167995</v>
      </c>
      <c r="E7" s="705">
        <v>0</v>
      </c>
      <c r="F7" s="705">
        <v>0</v>
      </c>
      <c r="G7" s="705"/>
      <c r="H7" s="702"/>
      <c r="I7" s="706">
        <f t="shared" ref="I7:I23" si="0">C7+D7-E7-F7-G7</f>
        <v>3463943666.9167995</v>
      </c>
    </row>
    <row r="8" spans="1:9">
      <c r="A8" s="505">
        <v>2</v>
      </c>
      <c r="B8" s="497" t="s">
        <v>217</v>
      </c>
      <c r="C8" s="702">
        <v>0</v>
      </c>
      <c r="D8" s="702">
        <v>0</v>
      </c>
      <c r="E8" s="705">
        <v>0</v>
      </c>
      <c r="F8" s="705">
        <v>0</v>
      </c>
      <c r="G8" s="705"/>
      <c r="H8" s="702"/>
      <c r="I8" s="706">
        <f t="shared" si="0"/>
        <v>0</v>
      </c>
    </row>
    <row r="9" spans="1:9">
      <c r="A9" s="505">
        <v>3</v>
      </c>
      <c r="B9" s="497" t="s">
        <v>218</v>
      </c>
      <c r="C9" s="702">
        <v>0</v>
      </c>
      <c r="D9" s="702">
        <v>104064168.23999999</v>
      </c>
      <c r="E9" s="705">
        <v>0</v>
      </c>
      <c r="F9" s="705">
        <v>0</v>
      </c>
      <c r="G9" s="705"/>
      <c r="H9" s="702"/>
      <c r="I9" s="706">
        <f t="shared" si="0"/>
        <v>104064168.23999999</v>
      </c>
    </row>
    <row r="10" spans="1:9">
      <c r="A10" s="505">
        <v>4</v>
      </c>
      <c r="B10" s="497" t="s">
        <v>219</v>
      </c>
      <c r="C10" s="702">
        <v>0</v>
      </c>
      <c r="D10" s="702">
        <v>392654213.34000003</v>
      </c>
      <c r="E10" s="705">
        <v>0</v>
      </c>
      <c r="F10" s="705">
        <v>0</v>
      </c>
      <c r="G10" s="705"/>
      <c r="H10" s="702"/>
      <c r="I10" s="706">
        <f t="shared" si="0"/>
        <v>392654213.34000003</v>
      </c>
    </row>
    <row r="11" spans="1:9">
      <c r="A11" s="505">
        <v>5</v>
      </c>
      <c r="B11" s="497" t="s">
        <v>220</v>
      </c>
      <c r="C11" s="702">
        <v>0</v>
      </c>
      <c r="D11" s="702">
        <v>0</v>
      </c>
      <c r="E11" s="705">
        <v>0</v>
      </c>
      <c r="F11" s="705">
        <v>0</v>
      </c>
      <c r="G11" s="705"/>
      <c r="H11" s="702"/>
      <c r="I11" s="706">
        <f t="shared" si="0"/>
        <v>0</v>
      </c>
    </row>
    <row r="12" spans="1:9">
      <c r="A12" s="505">
        <v>6</v>
      </c>
      <c r="B12" s="497" t="s">
        <v>221</v>
      </c>
      <c r="C12" s="702">
        <v>0</v>
      </c>
      <c r="D12" s="702">
        <v>641126518.91425502</v>
      </c>
      <c r="E12" s="705">
        <v>0</v>
      </c>
      <c r="F12" s="705">
        <v>0</v>
      </c>
      <c r="G12" s="705"/>
      <c r="H12" s="702"/>
      <c r="I12" s="706">
        <f t="shared" si="0"/>
        <v>641126518.91425502</v>
      </c>
    </row>
    <row r="13" spans="1:9">
      <c r="A13" s="505">
        <v>7</v>
      </c>
      <c r="B13" s="497" t="s">
        <v>73</v>
      </c>
      <c r="C13" s="702">
        <v>145551776.39789999</v>
      </c>
      <c r="D13" s="702">
        <v>6393295294.827199</v>
      </c>
      <c r="E13" s="705">
        <v>101561410.11691138</v>
      </c>
      <c r="F13" s="705">
        <v>114662768.99029996</v>
      </c>
      <c r="G13" s="705"/>
      <c r="H13" s="702"/>
      <c r="I13" s="706">
        <f t="shared" si="0"/>
        <v>6322622892.1178875</v>
      </c>
    </row>
    <row r="14" spans="1:9">
      <c r="A14" s="505">
        <v>8</v>
      </c>
      <c r="B14" s="499" t="s">
        <v>74</v>
      </c>
      <c r="C14" s="702">
        <v>170792763.42029986</v>
      </c>
      <c r="D14" s="702">
        <v>3786696771.0258017</v>
      </c>
      <c r="E14" s="705">
        <v>91617106.921600029</v>
      </c>
      <c r="F14" s="705">
        <v>71692196.658299938</v>
      </c>
      <c r="G14" s="705"/>
      <c r="H14" s="702">
        <v>44462858.499837101</v>
      </c>
      <c r="I14" s="706">
        <f t="shared" si="0"/>
        <v>3794180230.8662019</v>
      </c>
    </row>
    <row r="15" spans="1:9">
      <c r="A15" s="505">
        <v>9</v>
      </c>
      <c r="B15" s="497" t="s">
        <v>75</v>
      </c>
      <c r="C15" s="702">
        <v>85854627.765099913</v>
      </c>
      <c r="D15" s="702">
        <v>3151279184.8126001</v>
      </c>
      <c r="E15" s="705">
        <v>35497908.753000006</v>
      </c>
      <c r="F15" s="705">
        <v>60527823.189599991</v>
      </c>
      <c r="G15" s="705"/>
      <c r="H15" s="702">
        <v>19453.46</v>
      </c>
      <c r="I15" s="706">
        <f t="shared" si="0"/>
        <v>3141108080.6351004</v>
      </c>
    </row>
    <row r="16" spans="1:9">
      <c r="A16" s="505">
        <v>10</v>
      </c>
      <c r="B16" s="608" t="s">
        <v>690</v>
      </c>
      <c r="C16" s="702">
        <v>209123073.05660015</v>
      </c>
      <c r="D16" s="702">
        <v>9186234.4746000022</v>
      </c>
      <c r="E16" s="705">
        <v>102316075.14250001</v>
      </c>
      <c r="F16" s="705">
        <v>58304.802200000013</v>
      </c>
      <c r="G16" s="705"/>
      <c r="H16" s="702">
        <v>44451173.449560024</v>
      </c>
      <c r="I16" s="706">
        <f t="shared" si="0"/>
        <v>115934927.58650015</v>
      </c>
    </row>
    <row r="17" spans="1:9">
      <c r="A17" s="505">
        <v>11</v>
      </c>
      <c r="B17" s="497" t="s">
        <v>70</v>
      </c>
      <c r="C17" s="702">
        <v>541110.71</v>
      </c>
      <c r="D17" s="702">
        <v>1304185268.2491002</v>
      </c>
      <c r="E17" s="705">
        <v>240788.76300000001</v>
      </c>
      <c r="F17" s="705">
        <v>25734740.044700023</v>
      </c>
      <c r="G17" s="705"/>
      <c r="H17" s="702">
        <v>617.36</v>
      </c>
      <c r="I17" s="706">
        <f t="shared" si="0"/>
        <v>1278750850.1514003</v>
      </c>
    </row>
    <row r="18" spans="1:9">
      <c r="A18" s="505">
        <v>12</v>
      </c>
      <c r="B18" s="497" t="s">
        <v>71</v>
      </c>
      <c r="C18" s="702">
        <v>0</v>
      </c>
      <c r="D18" s="702">
        <v>0</v>
      </c>
      <c r="E18" s="705">
        <v>0</v>
      </c>
      <c r="F18" s="705">
        <v>0</v>
      </c>
      <c r="G18" s="705"/>
      <c r="H18" s="702"/>
      <c r="I18" s="706">
        <f t="shared" si="0"/>
        <v>0</v>
      </c>
    </row>
    <row r="19" spans="1:9">
      <c r="A19" s="508">
        <v>13</v>
      </c>
      <c r="B19" s="499" t="s">
        <v>72</v>
      </c>
      <c r="C19" s="702">
        <v>0</v>
      </c>
      <c r="D19" s="702">
        <v>0</v>
      </c>
      <c r="E19" s="705">
        <v>0</v>
      </c>
      <c r="F19" s="705">
        <v>0</v>
      </c>
      <c r="G19" s="705"/>
      <c r="H19" s="702"/>
      <c r="I19" s="706">
        <f t="shared" si="0"/>
        <v>0</v>
      </c>
    </row>
    <row r="20" spans="1:9">
      <c r="A20" s="505">
        <v>14</v>
      </c>
      <c r="B20" s="497" t="s">
        <v>669</v>
      </c>
      <c r="C20" s="702">
        <v>319726626.87440002</v>
      </c>
      <c r="D20" s="702">
        <v>4052230179.0819039</v>
      </c>
      <c r="E20" s="705">
        <v>136651713.04859999</v>
      </c>
      <c r="F20" s="705">
        <v>40790851.553400017</v>
      </c>
      <c r="G20" s="705"/>
      <c r="H20" s="702">
        <v>6879657.2929999987</v>
      </c>
      <c r="I20" s="706">
        <f t="shared" si="0"/>
        <v>4194514241.3543034</v>
      </c>
    </row>
    <row r="21" spans="1:9" s="510" customFormat="1">
      <c r="A21" s="509">
        <v>15</v>
      </c>
      <c r="B21" s="498" t="s">
        <v>68</v>
      </c>
      <c r="C21" s="703">
        <f>SUM(C7:C15)+SUM(C17:C20)</f>
        <v>722466905.16769981</v>
      </c>
      <c r="D21" s="703">
        <f t="shared" ref="D21:H21" si="1">SUM(D7:D15)+SUM(D17:D20)</f>
        <v>23289475265.407661</v>
      </c>
      <c r="E21" s="703">
        <f t="shared" si="1"/>
        <v>365568927.60311139</v>
      </c>
      <c r="F21" s="703">
        <f t="shared" si="1"/>
        <v>313408380.43629992</v>
      </c>
      <c r="G21" s="703">
        <f t="shared" si="1"/>
        <v>0</v>
      </c>
      <c r="H21" s="703">
        <f t="shared" si="1"/>
        <v>51362586.612837099</v>
      </c>
      <c r="I21" s="706">
        <f t="shared" si="0"/>
        <v>23332964862.535954</v>
      </c>
    </row>
    <row r="22" spans="1:9">
      <c r="A22" s="511">
        <v>16</v>
      </c>
      <c r="B22" s="512" t="s">
        <v>691</v>
      </c>
      <c r="C22" s="702">
        <v>649146515.74430001</v>
      </c>
      <c r="D22" s="702">
        <v>16312907755.160301</v>
      </c>
      <c r="E22" s="705">
        <v>350999723.1756115</v>
      </c>
      <c r="F22" s="705">
        <v>304116589.5399999</v>
      </c>
      <c r="G22" s="705">
        <v>43698675.969999999</v>
      </c>
      <c r="H22" s="702">
        <v>44550195.909999996</v>
      </c>
      <c r="I22" s="706">
        <f t="shared" si="0"/>
        <v>16263239282.218992</v>
      </c>
    </row>
    <row r="23" spans="1:9">
      <c r="A23" s="511">
        <v>17</v>
      </c>
      <c r="B23" s="512" t="s">
        <v>692</v>
      </c>
      <c r="C23" s="702"/>
      <c r="D23" s="702">
        <v>1971247139.2394001</v>
      </c>
      <c r="E23" s="705">
        <v>0</v>
      </c>
      <c r="F23" s="705">
        <v>4446410.2985000005</v>
      </c>
      <c r="G23" s="705"/>
      <c r="H23" s="702"/>
      <c r="I23" s="706">
        <f t="shared" si="0"/>
        <v>1966800728.9409001</v>
      </c>
    </row>
    <row r="26" spans="1:9" ht="42.6" customHeight="1">
      <c r="B26" s="607" t="s">
        <v>939</v>
      </c>
    </row>
    <row r="32" spans="1:9">
      <c r="C32" s="704"/>
      <c r="D32" s="704"/>
      <c r="E32" s="704"/>
      <c r="F32" s="704"/>
      <c r="G32" s="704"/>
      <c r="H32" s="704"/>
      <c r="I32" s="704"/>
    </row>
    <row r="33" spans="3:9">
      <c r="C33" s="704"/>
      <c r="D33" s="704"/>
      <c r="E33" s="704"/>
      <c r="F33" s="704"/>
      <c r="G33" s="704"/>
      <c r="H33" s="704"/>
      <c r="I33" s="704"/>
    </row>
    <row r="34" spans="3:9">
      <c r="C34" s="704"/>
      <c r="D34" s="704"/>
      <c r="E34" s="704"/>
      <c r="F34" s="704"/>
      <c r="G34" s="704"/>
      <c r="H34" s="704"/>
      <c r="I34" s="704"/>
    </row>
    <row r="35" spans="3:9">
      <c r="C35" s="704"/>
      <c r="D35" s="704"/>
      <c r="E35" s="704"/>
      <c r="F35" s="704"/>
      <c r="G35" s="704"/>
      <c r="H35" s="704"/>
      <c r="I35" s="704"/>
    </row>
    <row r="36" spans="3:9">
      <c r="C36" s="704"/>
      <c r="D36" s="704"/>
      <c r="E36" s="704"/>
      <c r="F36" s="704"/>
      <c r="G36" s="704"/>
      <c r="H36" s="704"/>
      <c r="I36" s="704"/>
    </row>
    <row r="37" spans="3:9">
      <c r="C37" s="704"/>
      <c r="D37" s="704"/>
      <c r="E37" s="704"/>
      <c r="F37" s="704"/>
      <c r="G37" s="704"/>
      <c r="H37" s="704"/>
      <c r="I37" s="704"/>
    </row>
    <row r="38" spans="3:9">
      <c r="C38" s="704"/>
      <c r="D38" s="704"/>
      <c r="E38" s="704"/>
      <c r="F38" s="704"/>
      <c r="G38" s="704"/>
      <c r="H38" s="704"/>
      <c r="I38" s="704"/>
    </row>
    <row r="39" spans="3:9">
      <c r="C39" s="704"/>
      <c r="D39" s="704"/>
      <c r="E39" s="704"/>
      <c r="F39" s="704"/>
      <c r="G39" s="704"/>
      <c r="H39" s="704"/>
      <c r="I39" s="704"/>
    </row>
    <row r="40" spans="3:9">
      <c r="C40" s="704"/>
      <c r="D40" s="704"/>
      <c r="E40" s="704"/>
      <c r="F40" s="704"/>
      <c r="G40" s="704"/>
      <c r="H40" s="704"/>
      <c r="I40" s="704"/>
    </row>
    <row r="41" spans="3:9">
      <c r="C41" s="704"/>
      <c r="D41" s="704"/>
      <c r="E41" s="704"/>
      <c r="F41" s="704"/>
      <c r="G41" s="704"/>
      <c r="H41" s="704"/>
      <c r="I41" s="704"/>
    </row>
    <row r="42" spans="3:9">
      <c r="C42" s="704"/>
      <c r="D42" s="704"/>
      <c r="E42" s="704"/>
      <c r="F42" s="704"/>
      <c r="G42" s="704"/>
      <c r="H42" s="704"/>
      <c r="I42" s="704"/>
    </row>
    <row r="43" spans="3:9">
      <c r="C43" s="704"/>
      <c r="D43" s="704"/>
      <c r="E43" s="704"/>
      <c r="F43" s="704"/>
      <c r="G43" s="704"/>
      <c r="H43" s="704"/>
      <c r="I43" s="704"/>
    </row>
    <row r="44" spans="3:9">
      <c r="C44" s="704"/>
      <c r="D44" s="704"/>
      <c r="E44" s="704"/>
      <c r="F44" s="704"/>
      <c r="G44" s="704"/>
      <c r="H44" s="704"/>
      <c r="I44" s="704"/>
    </row>
    <row r="45" spans="3:9">
      <c r="C45" s="704"/>
      <c r="D45" s="704"/>
      <c r="E45" s="704"/>
      <c r="F45" s="704"/>
      <c r="G45" s="704"/>
      <c r="H45" s="704"/>
      <c r="I45" s="704"/>
    </row>
    <row r="46" spans="3:9">
      <c r="C46" s="704"/>
      <c r="D46" s="704"/>
      <c r="E46" s="704"/>
      <c r="F46" s="704"/>
      <c r="G46" s="704"/>
      <c r="H46" s="704"/>
      <c r="I46" s="704"/>
    </row>
    <row r="47" spans="3:9">
      <c r="C47" s="704"/>
      <c r="D47" s="704"/>
      <c r="E47" s="704"/>
      <c r="F47" s="704"/>
      <c r="G47" s="704"/>
      <c r="H47" s="704"/>
      <c r="I47" s="704"/>
    </row>
    <row r="48" spans="3:9">
      <c r="C48" s="704"/>
      <c r="D48" s="704"/>
      <c r="E48" s="704"/>
      <c r="F48" s="704"/>
      <c r="G48" s="704"/>
      <c r="H48" s="704"/>
      <c r="I48" s="704"/>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60" zoomScaleNormal="60" workbookViewId="0">
      <selection activeCell="C7" sqref="C7:H33"/>
    </sheetView>
  </sheetViews>
  <sheetFormatPr defaultColWidth="9.140625" defaultRowHeight="12.75"/>
  <cols>
    <col min="1" max="1" width="11" style="491" bestFit="1" customWidth="1"/>
    <col min="2" max="2" width="93.42578125" style="491" customWidth="1"/>
    <col min="3" max="8" width="22" style="491" customWidth="1"/>
    <col min="9" max="9" width="42.42578125" style="491" bestFit="1" customWidth="1"/>
    <col min="10" max="10" width="13.85546875" style="491" bestFit="1" customWidth="1"/>
    <col min="11" max="16384" width="9.140625" style="491"/>
  </cols>
  <sheetData>
    <row r="1" spans="1:10" s="751" customFormat="1" ht="13.5">
      <c r="A1" s="750" t="s">
        <v>188</v>
      </c>
      <c r="B1" s="740" t="str">
        <f>Info!C2</f>
        <v>სს თიბისი ბანკი</v>
      </c>
    </row>
    <row r="2" spans="1:10" s="751" customFormat="1">
      <c r="A2" s="750" t="s">
        <v>189</v>
      </c>
      <c r="B2" s="739">
        <f>'1. key ratios'!B2</f>
        <v>44561</v>
      </c>
    </row>
    <row r="3" spans="1:10">
      <c r="A3" s="493" t="s">
        <v>693</v>
      </c>
    </row>
    <row r="4" spans="1:10">
      <c r="C4" s="503" t="s">
        <v>671</v>
      </c>
      <c r="D4" s="503" t="s">
        <v>672</v>
      </c>
      <c r="E4" s="503" t="s">
        <v>673</v>
      </c>
      <c r="F4" s="503" t="s">
        <v>674</v>
      </c>
      <c r="G4" s="503" t="s">
        <v>675</v>
      </c>
      <c r="H4" s="503" t="s">
        <v>676</v>
      </c>
      <c r="I4" s="503" t="s">
        <v>677</v>
      </c>
    </row>
    <row r="5" spans="1:10" ht="41.45" customHeight="1">
      <c r="A5" s="830" t="s">
        <v>952</v>
      </c>
      <c r="B5" s="831"/>
      <c r="C5" s="844" t="s">
        <v>681</v>
      </c>
      <c r="D5" s="844"/>
      <c r="E5" s="844" t="s">
        <v>682</v>
      </c>
      <c r="F5" s="844" t="s">
        <v>683</v>
      </c>
      <c r="G5" s="842" t="s">
        <v>684</v>
      </c>
      <c r="H5" s="842" t="s">
        <v>685</v>
      </c>
      <c r="I5" s="504" t="s">
        <v>686</v>
      </c>
    </row>
    <row r="6" spans="1:10" ht="41.45" customHeight="1">
      <c r="A6" s="834"/>
      <c r="B6" s="835"/>
      <c r="C6" s="553" t="s">
        <v>687</v>
      </c>
      <c r="D6" s="553" t="s">
        <v>688</v>
      </c>
      <c r="E6" s="844"/>
      <c r="F6" s="844"/>
      <c r="G6" s="843"/>
      <c r="H6" s="843"/>
      <c r="I6" s="504" t="s">
        <v>689</v>
      </c>
    </row>
    <row r="7" spans="1:10">
      <c r="A7" s="506">
        <v>1</v>
      </c>
      <c r="B7" s="514" t="s">
        <v>694</v>
      </c>
      <c r="C7" s="702">
        <v>7971000.3768999986</v>
      </c>
      <c r="D7" s="702">
        <v>3743486733.0614996</v>
      </c>
      <c r="E7" s="702">
        <v>3385940.9057799997</v>
      </c>
      <c r="F7" s="702">
        <v>5445271.7828640016</v>
      </c>
      <c r="G7" s="702">
        <v>0</v>
      </c>
      <c r="H7" s="702">
        <v>932788.84</v>
      </c>
      <c r="I7" s="706">
        <f t="shared" ref="I7:I34" si="0">C7+D7-E7-F7-G7</f>
        <v>3742626520.7497559</v>
      </c>
      <c r="J7" s="704"/>
    </row>
    <row r="8" spans="1:10">
      <c r="A8" s="506">
        <v>2</v>
      </c>
      <c r="B8" s="514" t="s">
        <v>695</v>
      </c>
      <c r="C8" s="702">
        <v>3233224.5117000006</v>
      </c>
      <c r="D8" s="702">
        <v>1498552522.444103</v>
      </c>
      <c r="E8" s="702">
        <v>1737643.8307599998</v>
      </c>
      <c r="F8" s="702">
        <v>7123428.8021720024</v>
      </c>
      <c r="G8" s="702">
        <v>0</v>
      </c>
      <c r="H8" s="702">
        <v>318351.65000000002</v>
      </c>
      <c r="I8" s="706">
        <f t="shared" si="0"/>
        <v>1492924674.322871</v>
      </c>
      <c r="J8" s="704"/>
    </row>
    <row r="9" spans="1:10">
      <c r="A9" s="506">
        <v>3</v>
      </c>
      <c r="B9" s="514" t="s">
        <v>696</v>
      </c>
      <c r="C9" s="702">
        <v>378250.1644999999</v>
      </c>
      <c r="D9" s="702">
        <v>117708855.14819999</v>
      </c>
      <c r="E9" s="702">
        <v>348699.75249999989</v>
      </c>
      <c r="F9" s="702">
        <v>2340703.7842580001</v>
      </c>
      <c r="G9" s="702">
        <v>0</v>
      </c>
      <c r="H9" s="702">
        <v>9786.9699999999993</v>
      </c>
      <c r="I9" s="706">
        <f t="shared" si="0"/>
        <v>115397701.775942</v>
      </c>
      <c r="J9" s="704"/>
    </row>
    <row r="10" spans="1:10">
      <c r="A10" s="506">
        <v>4</v>
      </c>
      <c r="B10" s="514" t="s">
        <v>697</v>
      </c>
      <c r="C10" s="702">
        <v>47668965.455199994</v>
      </c>
      <c r="D10" s="702">
        <v>591056893.05999982</v>
      </c>
      <c r="E10" s="702">
        <v>24117717.484040007</v>
      </c>
      <c r="F10" s="702">
        <v>9824139.9466999993</v>
      </c>
      <c r="G10" s="702">
        <v>0</v>
      </c>
      <c r="H10" s="702">
        <v>54897.4</v>
      </c>
      <c r="I10" s="706">
        <f t="shared" si="0"/>
        <v>604784001.08445978</v>
      </c>
      <c r="J10" s="704"/>
    </row>
    <row r="11" spans="1:10">
      <c r="A11" s="506">
        <v>5</v>
      </c>
      <c r="B11" s="514" t="s">
        <v>698</v>
      </c>
      <c r="C11" s="702">
        <v>54946741.806500003</v>
      </c>
      <c r="D11" s="702">
        <v>1013521410.1387999</v>
      </c>
      <c r="E11" s="702">
        <v>33261494.008549988</v>
      </c>
      <c r="F11" s="702">
        <v>16972979.142463997</v>
      </c>
      <c r="G11" s="702">
        <v>0</v>
      </c>
      <c r="H11" s="702">
        <v>71708.84</v>
      </c>
      <c r="I11" s="706">
        <f t="shared" si="0"/>
        <v>1018233678.7942859</v>
      </c>
      <c r="J11" s="704"/>
    </row>
    <row r="12" spans="1:10">
      <c r="A12" s="506">
        <v>6</v>
      </c>
      <c r="B12" s="514" t="s">
        <v>699</v>
      </c>
      <c r="C12" s="702">
        <v>32776540.054600004</v>
      </c>
      <c r="D12" s="702">
        <v>349771125.60039967</v>
      </c>
      <c r="E12" s="702">
        <v>18216691.590319995</v>
      </c>
      <c r="F12" s="702">
        <v>6241789.6131319962</v>
      </c>
      <c r="G12" s="702">
        <v>0</v>
      </c>
      <c r="H12" s="702">
        <v>1115985.8065579999</v>
      </c>
      <c r="I12" s="706">
        <f t="shared" si="0"/>
        <v>358089184.45154768</v>
      </c>
      <c r="J12" s="704"/>
    </row>
    <row r="13" spans="1:10">
      <c r="A13" s="506">
        <v>7</v>
      </c>
      <c r="B13" s="514" t="s">
        <v>700</v>
      </c>
      <c r="C13" s="702">
        <v>16797871.918499999</v>
      </c>
      <c r="D13" s="702">
        <v>390575372.04339993</v>
      </c>
      <c r="E13" s="702">
        <v>6920514.4102000007</v>
      </c>
      <c r="F13" s="702">
        <v>7626102.538829999</v>
      </c>
      <c r="G13" s="702">
        <v>0</v>
      </c>
      <c r="H13" s="702">
        <v>361656.41712</v>
      </c>
      <c r="I13" s="706">
        <f t="shared" si="0"/>
        <v>392826627.01286995</v>
      </c>
      <c r="J13" s="704"/>
    </row>
    <row r="14" spans="1:10">
      <c r="A14" s="506">
        <v>8</v>
      </c>
      <c r="B14" s="514" t="s">
        <v>701</v>
      </c>
      <c r="C14" s="702">
        <v>11956901.270999996</v>
      </c>
      <c r="D14" s="702">
        <v>771821877.84130013</v>
      </c>
      <c r="E14" s="702">
        <v>7022616.1255099978</v>
      </c>
      <c r="F14" s="702">
        <v>15205525.577934001</v>
      </c>
      <c r="G14" s="702">
        <v>0</v>
      </c>
      <c r="H14" s="702">
        <v>367390.782259</v>
      </c>
      <c r="I14" s="706">
        <f t="shared" si="0"/>
        <v>761550637.40885615</v>
      </c>
      <c r="J14" s="704"/>
    </row>
    <row r="15" spans="1:10">
      <c r="A15" s="506">
        <v>9</v>
      </c>
      <c r="B15" s="514" t="s">
        <v>702</v>
      </c>
      <c r="C15" s="702">
        <v>11728139.665899998</v>
      </c>
      <c r="D15" s="702">
        <v>425388160.27149999</v>
      </c>
      <c r="E15" s="702">
        <v>8038212.7755699996</v>
      </c>
      <c r="F15" s="702">
        <v>7844502.1687880019</v>
      </c>
      <c r="G15" s="702">
        <v>0</v>
      </c>
      <c r="H15" s="702">
        <v>129541.97491999999</v>
      </c>
      <c r="I15" s="706">
        <f t="shared" si="0"/>
        <v>421233584.99304199</v>
      </c>
      <c r="J15" s="704"/>
    </row>
    <row r="16" spans="1:10">
      <c r="A16" s="506">
        <v>10</v>
      </c>
      <c r="B16" s="514" t="s">
        <v>703</v>
      </c>
      <c r="C16" s="702">
        <v>1168468.3961</v>
      </c>
      <c r="D16" s="702">
        <v>110730323.98139998</v>
      </c>
      <c r="E16" s="702">
        <v>1362852.326330001</v>
      </c>
      <c r="F16" s="702">
        <v>2067119.2967080004</v>
      </c>
      <c r="G16" s="702">
        <v>0</v>
      </c>
      <c r="H16" s="702">
        <v>60815.72</v>
      </c>
      <c r="I16" s="706">
        <f t="shared" si="0"/>
        <v>108468820.75446197</v>
      </c>
      <c r="J16" s="704"/>
    </row>
    <row r="17" spans="1:10">
      <c r="A17" s="506">
        <v>11</v>
      </c>
      <c r="B17" s="514" t="s">
        <v>704</v>
      </c>
      <c r="C17" s="702">
        <v>7736787.1208999995</v>
      </c>
      <c r="D17" s="702">
        <v>102031512.07420005</v>
      </c>
      <c r="E17" s="702">
        <v>2991313.2262600008</v>
      </c>
      <c r="F17" s="702">
        <v>1968875.7568320001</v>
      </c>
      <c r="G17" s="702">
        <v>0</v>
      </c>
      <c r="H17" s="702">
        <v>256508.313563</v>
      </c>
      <c r="I17" s="706">
        <f t="shared" si="0"/>
        <v>104808110.21200804</v>
      </c>
      <c r="J17" s="704"/>
    </row>
    <row r="18" spans="1:10">
      <c r="A18" s="506">
        <v>12</v>
      </c>
      <c r="B18" s="514" t="s">
        <v>705</v>
      </c>
      <c r="C18" s="702">
        <v>40755602.98619999</v>
      </c>
      <c r="D18" s="702">
        <v>1264343888.9622991</v>
      </c>
      <c r="E18" s="702">
        <v>21461623.920160007</v>
      </c>
      <c r="F18" s="702">
        <v>24391935.799643997</v>
      </c>
      <c r="G18" s="702">
        <v>0</v>
      </c>
      <c r="H18" s="702">
        <v>3953453.9690569998</v>
      </c>
      <c r="I18" s="706">
        <f t="shared" si="0"/>
        <v>1259245932.2286952</v>
      </c>
      <c r="J18" s="704"/>
    </row>
    <row r="19" spans="1:10">
      <c r="A19" s="506">
        <v>13</v>
      </c>
      <c r="B19" s="514" t="s">
        <v>706</v>
      </c>
      <c r="C19" s="702">
        <v>10405275.477299998</v>
      </c>
      <c r="D19" s="702">
        <v>536332735.6983</v>
      </c>
      <c r="E19" s="702">
        <v>6397887.582369999</v>
      </c>
      <c r="F19" s="702">
        <v>10340339.508030003</v>
      </c>
      <c r="G19" s="702">
        <v>0</v>
      </c>
      <c r="H19" s="702">
        <v>560245.22</v>
      </c>
      <c r="I19" s="706">
        <f t="shared" si="0"/>
        <v>529999784.08520001</v>
      </c>
      <c r="J19" s="704"/>
    </row>
    <row r="20" spans="1:10">
      <c r="A20" s="506">
        <v>14</v>
      </c>
      <c r="B20" s="514" t="s">
        <v>707</v>
      </c>
      <c r="C20" s="702">
        <v>95289691.925699994</v>
      </c>
      <c r="D20" s="702">
        <v>1271709193.2275009</v>
      </c>
      <c r="E20" s="702">
        <v>50312842.754560009</v>
      </c>
      <c r="F20" s="702">
        <v>21099585.451591998</v>
      </c>
      <c r="G20" s="702">
        <v>0</v>
      </c>
      <c r="H20" s="702">
        <v>256198.686464</v>
      </c>
      <c r="I20" s="706">
        <f t="shared" si="0"/>
        <v>1295586456.9470489</v>
      </c>
      <c r="J20" s="704"/>
    </row>
    <row r="21" spans="1:10">
      <c r="A21" s="506">
        <v>15</v>
      </c>
      <c r="B21" s="514" t="s">
        <v>708</v>
      </c>
      <c r="C21" s="702">
        <v>28994294.274299998</v>
      </c>
      <c r="D21" s="702">
        <v>310173086.69700015</v>
      </c>
      <c r="E21" s="702">
        <v>12920517.401209999</v>
      </c>
      <c r="F21" s="702">
        <v>5364808.1588439969</v>
      </c>
      <c r="G21" s="702">
        <v>0</v>
      </c>
      <c r="H21" s="702">
        <v>370233.13</v>
      </c>
      <c r="I21" s="706">
        <f t="shared" si="0"/>
        <v>320882055.41124612</v>
      </c>
      <c r="J21" s="704"/>
    </row>
    <row r="22" spans="1:10">
      <c r="A22" s="506">
        <v>16</v>
      </c>
      <c r="B22" s="514" t="s">
        <v>709</v>
      </c>
      <c r="C22" s="702">
        <v>1302885.5818999999</v>
      </c>
      <c r="D22" s="702">
        <v>173347969.76890001</v>
      </c>
      <c r="E22" s="702">
        <v>1797596.3002899997</v>
      </c>
      <c r="F22" s="702">
        <v>3302504.3145519998</v>
      </c>
      <c r="G22" s="702">
        <v>0</v>
      </c>
      <c r="H22" s="702">
        <v>1959273.08984</v>
      </c>
      <c r="I22" s="706">
        <f t="shared" si="0"/>
        <v>169550754.73595801</v>
      </c>
      <c r="J22" s="704"/>
    </row>
    <row r="23" spans="1:10">
      <c r="A23" s="506">
        <v>17</v>
      </c>
      <c r="B23" s="514" t="s">
        <v>710</v>
      </c>
      <c r="C23" s="702">
        <v>2736472.5458000004</v>
      </c>
      <c r="D23" s="702">
        <v>197752899.82129997</v>
      </c>
      <c r="E23" s="702">
        <v>4811929.7421000004</v>
      </c>
      <c r="F23" s="702">
        <v>3144517.6697400003</v>
      </c>
      <c r="G23" s="702">
        <v>0</v>
      </c>
      <c r="H23" s="702">
        <v>17813.939999999999</v>
      </c>
      <c r="I23" s="706">
        <f t="shared" si="0"/>
        <v>192532924.95525998</v>
      </c>
      <c r="J23" s="704"/>
    </row>
    <row r="24" spans="1:10">
      <c r="A24" s="506">
        <v>18</v>
      </c>
      <c r="B24" s="514" t="s">
        <v>711</v>
      </c>
      <c r="C24" s="702">
        <v>14975052.765000001</v>
      </c>
      <c r="D24" s="702">
        <v>1118568256.9480801</v>
      </c>
      <c r="E24" s="702">
        <v>5874698.8998400001</v>
      </c>
      <c r="F24" s="702">
        <v>21141661.211723361</v>
      </c>
      <c r="G24" s="702">
        <v>0</v>
      </c>
      <c r="H24" s="702">
        <v>67289.11</v>
      </c>
      <c r="I24" s="706">
        <f t="shared" si="0"/>
        <v>1106526949.6015167</v>
      </c>
      <c r="J24" s="704"/>
    </row>
    <row r="25" spans="1:10">
      <c r="A25" s="506">
        <v>19</v>
      </c>
      <c r="B25" s="514" t="s">
        <v>712</v>
      </c>
      <c r="C25" s="702">
        <v>2228234.0315999999</v>
      </c>
      <c r="D25" s="702">
        <v>75910169.972000003</v>
      </c>
      <c r="E25" s="702">
        <v>761832.21532999992</v>
      </c>
      <c r="F25" s="702">
        <v>1502083.1819300002</v>
      </c>
      <c r="G25" s="702">
        <v>0</v>
      </c>
      <c r="H25" s="702">
        <v>143154.90299999999</v>
      </c>
      <c r="I25" s="706">
        <f t="shared" si="0"/>
        <v>75874488.606339991</v>
      </c>
      <c r="J25" s="704"/>
    </row>
    <row r="26" spans="1:10">
      <c r="A26" s="506">
        <v>20</v>
      </c>
      <c r="B26" s="514" t="s">
        <v>713</v>
      </c>
      <c r="C26" s="702">
        <v>6889791.0849000011</v>
      </c>
      <c r="D26" s="702">
        <v>520282405.92059982</v>
      </c>
      <c r="E26" s="702">
        <v>4118972.2199299992</v>
      </c>
      <c r="F26" s="702">
        <v>9995684.7881860007</v>
      </c>
      <c r="G26" s="702">
        <v>0</v>
      </c>
      <c r="H26" s="702">
        <v>227784.75</v>
      </c>
      <c r="I26" s="706">
        <f t="shared" si="0"/>
        <v>513057539.99738383</v>
      </c>
      <c r="J26" s="704"/>
    </row>
    <row r="27" spans="1:10">
      <c r="A27" s="506">
        <v>21</v>
      </c>
      <c r="B27" s="514" t="s">
        <v>714</v>
      </c>
      <c r="C27" s="702">
        <v>2743315.3362000003</v>
      </c>
      <c r="D27" s="702">
        <v>78897291.790700004</v>
      </c>
      <c r="E27" s="702">
        <v>1212372.6540600003</v>
      </c>
      <c r="F27" s="702">
        <v>1554768.7857819996</v>
      </c>
      <c r="G27" s="702">
        <v>0</v>
      </c>
      <c r="H27" s="702">
        <v>98749.06</v>
      </c>
      <c r="I27" s="706">
        <f t="shared" si="0"/>
        <v>78873465.687058002</v>
      </c>
      <c r="J27" s="704"/>
    </row>
    <row r="28" spans="1:10">
      <c r="A28" s="506">
        <v>22</v>
      </c>
      <c r="B28" s="514" t="s">
        <v>715</v>
      </c>
      <c r="C28" s="702">
        <v>643715.12569999998</v>
      </c>
      <c r="D28" s="702">
        <v>229819505.80336979</v>
      </c>
      <c r="E28" s="702">
        <v>305197.39828000008</v>
      </c>
      <c r="F28" s="702">
        <v>4479756.8614882771</v>
      </c>
      <c r="G28" s="702">
        <v>0</v>
      </c>
      <c r="H28" s="702">
        <v>68375.100000000006</v>
      </c>
      <c r="I28" s="706">
        <f t="shared" si="0"/>
        <v>225678266.66930151</v>
      </c>
      <c r="J28" s="704"/>
    </row>
    <row r="29" spans="1:10">
      <c r="A29" s="506">
        <v>23</v>
      </c>
      <c r="B29" s="514" t="s">
        <v>716</v>
      </c>
      <c r="C29" s="702">
        <v>108733696.84139998</v>
      </c>
      <c r="D29" s="702">
        <v>3235202448.7271013</v>
      </c>
      <c r="E29" s="702">
        <v>55028440.152790003</v>
      </c>
      <c r="F29" s="702">
        <v>61793084.589597993</v>
      </c>
      <c r="G29" s="702">
        <v>0</v>
      </c>
      <c r="H29" s="702">
        <v>15927838.97755</v>
      </c>
      <c r="I29" s="706">
        <f t="shared" si="0"/>
        <v>3227114620.8261132</v>
      </c>
      <c r="J29" s="704"/>
    </row>
    <row r="30" spans="1:10">
      <c r="A30" s="506">
        <v>24</v>
      </c>
      <c r="B30" s="514" t="s">
        <v>717</v>
      </c>
      <c r="C30" s="702">
        <v>19909120.648400005</v>
      </c>
      <c r="D30" s="702">
        <v>753854719.24900019</v>
      </c>
      <c r="E30" s="702">
        <v>12507009.184329996</v>
      </c>
      <c r="F30" s="702">
        <v>14310173.089285998</v>
      </c>
      <c r="G30" s="702">
        <v>0</v>
      </c>
      <c r="H30" s="702">
        <v>2255885.6666890001</v>
      </c>
      <c r="I30" s="706">
        <f t="shared" si="0"/>
        <v>746946657.62378418</v>
      </c>
      <c r="J30" s="704"/>
    </row>
    <row r="31" spans="1:10">
      <c r="A31" s="506">
        <v>25</v>
      </c>
      <c r="B31" s="514" t="s">
        <v>718</v>
      </c>
      <c r="C31" s="702">
        <v>59503026.553999975</v>
      </c>
      <c r="D31" s="702">
        <v>1573552012.1560993</v>
      </c>
      <c r="E31" s="702">
        <v>27317667.710989993</v>
      </c>
      <c r="F31" s="702">
        <v>30348191.065713998</v>
      </c>
      <c r="G31" s="702">
        <v>0</v>
      </c>
      <c r="H31" s="702">
        <v>13251622.021369999</v>
      </c>
      <c r="I31" s="706">
        <f t="shared" si="0"/>
        <v>1575389179.9333954</v>
      </c>
      <c r="J31" s="704"/>
    </row>
    <row r="32" spans="1:10">
      <c r="A32" s="506">
        <v>26</v>
      </c>
      <c r="B32" s="514" t="s">
        <v>719</v>
      </c>
      <c r="C32" s="702">
        <v>57673449.824100025</v>
      </c>
      <c r="D32" s="702">
        <v>688180285.89729977</v>
      </c>
      <c r="E32" s="702">
        <v>38767438.391929999</v>
      </c>
      <c r="F32" s="702">
        <v>13133466.460134571</v>
      </c>
      <c r="G32" s="702">
        <v>0</v>
      </c>
      <c r="H32" s="702">
        <v>1712845.5744469999</v>
      </c>
      <c r="I32" s="706">
        <f t="shared" si="0"/>
        <v>693952830.86933517</v>
      </c>
      <c r="J32" s="704"/>
    </row>
    <row r="33" spans="1:10">
      <c r="A33" s="506">
        <v>27</v>
      </c>
      <c r="B33" s="507" t="s">
        <v>165</v>
      </c>
      <c r="C33" s="702">
        <v>282443462.48000002</v>
      </c>
      <c r="D33" s="702">
        <v>2156089843.5779042</v>
      </c>
      <c r="E33" s="702">
        <v>116885279.56999999</v>
      </c>
      <c r="F33" s="702">
        <v>4903685.4000000004</v>
      </c>
      <c r="G33" s="702">
        <v>0</v>
      </c>
      <c r="H33" s="702">
        <v>6812391.1099999985</v>
      </c>
      <c r="I33" s="706">
        <f t="shared" si="0"/>
        <v>2316744341.087904</v>
      </c>
      <c r="J33" s="704"/>
    </row>
    <row r="34" spans="1:10">
      <c r="A34" s="506">
        <v>28</v>
      </c>
      <c r="B34" s="516" t="s">
        <v>68</v>
      </c>
      <c r="C34" s="703">
        <f>SUM(C7:C33)</f>
        <v>931589978.22430003</v>
      </c>
      <c r="D34" s="703">
        <f t="shared" ref="D34:H34" si="1">SUM(D7:D33)</f>
        <v>23298661499.882256</v>
      </c>
      <c r="E34" s="703">
        <f t="shared" si="1"/>
        <v>467885002.53398997</v>
      </c>
      <c r="F34" s="703">
        <f t="shared" si="1"/>
        <v>313466684.74692619</v>
      </c>
      <c r="G34" s="703">
        <v>44065711.869999997</v>
      </c>
      <c r="H34" s="703">
        <f t="shared" si="1"/>
        <v>51362587.022836998</v>
      </c>
      <c r="I34" s="706">
        <f t="shared" si="0"/>
        <v>23404834078.955643</v>
      </c>
      <c r="J34" s="704"/>
    </row>
    <row r="35" spans="1:10">
      <c r="A35" s="515"/>
      <c r="B35" s="515"/>
      <c r="C35" s="515"/>
      <c r="D35" s="515"/>
      <c r="E35" s="515"/>
      <c r="F35" s="515"/>
      <c r="G35" s="515"/>
      <c r="H35" s="515"/>
      <c r="I35" s="515"/>
      <c r="J35" s="515"/>
    </row>
    <row r="36" spans="1:10">
      <c r="A36" s="515"/>
      <c r="B36" s="517"/>
      <c r="C36" s="515"/>
      <c r="D36" s="515"/>
      <c r="E36" s="515"/>
      <c r="F36" s="515"/>
      <c r="G36" s="515"/>
      <c r="H36" s="515"/>
      <c r="I36" s="515"/>
      <c r="J36" s="515"/>
    </row>
    <row r="37" spans="1:10">
      <c r="A37" s="515"/>
      <c r="B37" s="515"/>
      <c r="C37" s="515"/>
      <c r="D37" s="515"/>
      <c r="E37" s="515"/>
      <c r="F37" s="515"/>
      <c r="G37" s="515"/>
      <c r="H37" s="515"/>
      <c r="I37" s="515"/>
      <c r="J37" s="515"/>
    </row>
    <row r="38" spans="1:10">
      <c r="A38" s="515"/>
      <c r="B38" s="515"/>
      <c r="C38" s="515"/>
      <c r="D38" s="515"/>
      <c r="E38" s="515"/>
      <c r="F38" s="515"/>
      <c r="G38" s="515"/>
      <c r="H38" s="515"/>
      <c r="I38" s="515"/>
      <c r="J38" s="515"/>
    </row>
    <row r="39" spans="1:10">
      <c r="A39" s="515"/>
      <c r="B39" s="515"/>
      <c r="C39" s="515"/>
      <c r="D39" s="515"/>
      <c r="E39" s="515"/>
      <c r="F39" s="515"/>
      <c r="G39" s="515"/>
      <c r="H39" s="515"/>
      <c r="I39" s="515"/>
      <c r="J39" s="515"/>
    </row>
    <row r="40" spans="1:10">
      <c r="A40" s="515"/>
      <c r="B40" s="515"/>
      <c r="C40" s="515"/>
      <c r="D40" s="515"/>
      <c r="E40" s="515"/>
      <c r="F40" s="515"/>
      <c r="G40" s="515"/>
      <c r="H40" s="515"/>
      <c r="I40" s="515"/>
      <c r="J40" s="515"/>
    </row>
    <row r="41" spans="1:10">
      <c r="A41" s="515"/>
      <c r="B41" s="515"/>
      <c r="C41" s="515"/>
      <c r="D41" s="515"/>
      <c r="E41" s="515"/>
      <c r="F41" s="515"/>
      <c r="G41" s="515"/>
      <c r="H41" s="515"/>
      <c r="I41" s="515"/>
      <c r="J41" s="515"/>
    </row>
    <row r="42" spans="1:10">
      <c r="A42" s="518"/>
      <c r="B42" s="518"/>
      <c r="C42" s="515"/>
      <c r="D42" s="515"/>
      <c r="E42" s="515"/>
      <c r="F42" s="515"/>
      <c r="G42" s="515"/>
      <c r="H42" s="515"/>
      <c r="I42" s="515"/>
      <c r="J42" s="515"/>
    </row>
    <row r="43" spans="1:10">
      <c r="A43" s="518"/>
      <c r="B43" s="518"/>
      <c r="C43" s="515"/>
      <c r="D43" s="515"/>
      <c r="E43" s="515"/>
      <c r="F43" s="515"/>
      <c r="G43" s="515"/>
      <c r="H43" s="515"/>
      <c r="I43" s="515"/>
      <c r="J43" s="515"/>
    </row>
    <row r="44" spans="1:10">
      <c r="A44" s="515"/>
      <c r="B44" s="519"/>
      <c r="C44" s="515"/>
      <c r="D44" s="515"/>
      <c r="E44" s="515"/>
      <c r="F44" s="515"/>
      <c r="G44" s="515"/>
      <c r="H44" s="515"/>
      <c r="I44" s="515"/>
      <c r="J44" s="515"/>
    </row>
    <row r="45" spans="1:10">
      <c r="A45" s="515"/>
      <c r="B45" s="519"/>
      <c r="C45" s="515"/>
      <c r="D45" s="515"/>
      <c r="E45" s="515"/>
      <c r="F45" s="515"/>
      <c r="G45" s="515"/>
      <c r="H45" s="515"/>
      <c r="I45" s="515"/>
      <c r="J45" s="515"/>
    </row>
    <row r="46" spans="1:10">
      <c r="A46" s="515"/>
      <c r="B46" s="519"/>
      <c r="C46" s="515"/>
      <c r="D46" s="515"/>
      <c r="E46" s="515"/>
      <c r="F46" s="515"/>
      <c r="G46" s="515"/>
      <c r="H46" s="515"/>
      <c r="I46" s="515"/>
      <c r="J46" s="515"/>
    </row>
    <row r="47" spans="1:10">
      <c r="A47" s="515"/>
      <c r="B47" s="515"/>
      <c r="C47" s="515"/>
      <c r="D47" s="515"/>
      <c r="E47" s="515"/>
      <c r="F47" s="515"/>
      <c r="G47" s="515"/>
      <c r="H47" s="515"/>
      <c r="I47" s="515"/>
      <c r="J47" s="515"/>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zoomScale="80" zoomScaleNormal="80" workbookViewId="0">
      <selection activeCell="C13" sqref="C13:D18"/>
    </sheetView>
  </sheetViews>
  <sheetFormatPr defaultColWidth="9.140625" defaultRowHeight="12.75"/>
  <cols>
    <col min="1" max="1" width="11.85546875" style="491" bestFit="1" customWidth="1"/>
    <col min="2" max="2" width="108" style="491" bestFit="1" customWidth="1"/>
    <col min="3" max="3" width="35.5703125" style="491" customWidth="1"/>
    <col min="4" max="4" width="38.42578125" style="513" customWidth="1"/>
    <col min="5" max="16384" width="9.140625" style="491"/>
  </cols>
  <sheetData>
    <row r="1" spans="1:4" s="751" customFormat="1" ht="13.5">
      <c r="A1" s="750" t="s">
        <v>188</v>
      </c>
      <c r="B1" s="740" t="str">
        <f>Info!C2</f>
        <v>სს თიბისი ბანკი</v>
      </c>
    </row>
    <row r="2" spans="1:4" s="751" customFormat="1">
      <c r="A2" s="750" t="s">
        <v>189</v>
      </c>
      <c r="B2" s="739">
        <f>'1. key ratios'!B2</f>
        <v>44561</v>
      </c>
    </row>
    <row r="3" spans="1:4">
      <c r="A3" s="493" t="s">
        <v>720</v>
      </c>
      <c r="D3" s="491"/>
    </row>
    <row r="5" spans="1:4" ht="51">
      <c r="A5" s="845" t="s">
        <v>721</v>
      </c>
      <c r="B5" s="845"/>
      <c r="C5" s="520" t="s">
        <v>722</v>
      </c>
      <c r="D5" s="604" t="s">
        <v>723</v>
      </c>
    </row>
    <row r="6" spans="1:4">
      <c r="A6" s="521">
        <v>1</v>
      </c>
      <c r="B6" s="522" t="s">
        <v>724</v>
      </c>
      <c r="C6" s="703">
        <v>744250787.34944999</v>
      </c>
      <c r="D6" s="703">
        <v>4327236.4368599998</v>
      </c>
    </row>
    <row r="7" spans="1:4">
      <c r="A7" s="523">
        <v>2</v>
      </c>
      <c r="B7" s="522" t="s">
        <v>725</v>
      </c>
      <c r="C7" s="703">
        <f>SUM(C8:C11)</f>
        <v>127752656.909398</v>
      </c>
      <c r="D7" s="703">
        <f>SUM(D8:D11)</f>
        <v>418882.65202400001</v>
      </c>
    </row>
    <row r="8" spans="1:4">
      <c r="A8" s="524">
        <v>2.1</v>
      </c>
      <c r="B8" s="525" t="s">
        <v>726</v>
      </c>
      <c r="C8" s="702">
        <v>85543821.983970001</v>
      </c>
      <c r="D8" s="702">
        <v>418882.65202400001</v>
      </c>
    </row>
    <row r="9" spans="1:4">
      <c r="A9" s="524">
        <v>2.2000000000000002</v>
      </c>
      <c r="B9" s="525" t="s">
        <v>727</v>
      </c>
      <c r="C9" s="702">
        <v>32536995.562527999</v>
      </c>
      <c r="D9" s="702">
        <v>0</v>
      </c>
    </row>
    <row r="10" spans="1:4">
      <c r="A10" s="524">
        <v>2.2999999999999998</v>
      </c>
      <c r="B10" s="525" t="s">
        <v>728</v>
      </c>
      <c r="C10" s="702">
        <v>0</v>
      </c>
      <c r="D10" s="702">
        <v>0</v>
      </c>
    </row>
    <row r="11" spans="1:4">
      <c r="A11" s="524">
        <v>2.4</v>
      </c>
      <c r="B11" s="525" t="s">
        <v>729</v>
      </c>
      <c r="C11" s="702">
        <v>9671839.3629000001</v>
      </c>
      <c r="D11" s="702">
        <v>0</v>
      </c>
    </row>
    <row r="12" spans="1:4">
      <c r="A12" s="521">
        <v>3</v>
      </c>
      <c r="B12" s="522" t="s">
        <v>730</v>
      </c>
      <c r="C12" s="703">
        <f>SUM(C13:C18)</f>
        <v>173188455.78884792</v>
      </c>
      <c r="D12" s="703">
        <f>SUM(D13:D18)</f>
        <v>299708.79030500021</v>
      </c>
    </row>
    <row r="13" spans="1:4">
      <c r="A13" s="524">
        <v>3.1</v>
      </c>
      <c r="B13" s="525" t="s">
        <v>731</v>
      </c>
      <c r="C13" s="702">
        <v>12361125.137576999</v>
      </c>
      <c r="D13" s="702">
        <v>0</v>
      </c>
    </row>
    <row r="14" spans="1:4">
      <c r="A14" s="524">
        <v>3.2</v>
      </c>
      <c r="B14" s="525" t="s">
        <v>732</v>
      </c>
      <c r="C14" s="702">
        <v>36402208.931562923</v>
      </c>
      <c r="D14" s="702">
        <v>282494.8615030002</v>
      </c>
    </row>
    <row r="15" spans="1:4">
      <c r="A15" s="524">
        <v>3.3</v>
      </c>
      <c r="B15" s="525" t="s">
        <v>733</v>
      </c>
      <c r="C15" s="702">
        <v>60422998.302538998</v>
      </c>
      <c r="D15" s="702">
        <v>0</v>
      </c>
    </row>
    <row r="16" spans="1:4">
      <c r="A16" s="524">
        <v>3.4</v>
      </c>
      <c r="B16" s="525" t="s">
        <v>734</v>
      </c>
      <c r="C16" s="702">
        <v>45344371.592448004</v>
      </c>
      <c r="D16" s="702">
        <v>0</v>
      </c>
    </row>
    <row r="17" spans="1:4">
      <c r="A17" s="523">
        <v>3.5</v>
      </c>
      <c r="B17" s="525" t="s">
        <v>735</v>
      </c>
      <c r="C17" s="702">
        <v>8618902.2556020003</v>
      </c>
      <c r="D17" s="702">
        <v>17213.928801999999</v>
      </c>
    </row>
    <row r="18" spans="1:4">
      <c r="A18" s="524">
        <v>3.6</v>
      </c>
      <c r="B18" s="525" t="s">
        <v>736</v>
      </c>
      <c r="C18" s="702">
        <v>10038849.569119001</v>
      </c>
      <c r="D18" s="702">
        <v>0</v>
      </c>
    </row>
    <row r="19" spans="1:4">
      <c r="A19" s="526">
        <v>4</v>
      </c>
      <c r="B19" s="522" t="s">
        <v>737</v>
      </c>
      <c r="C19" s="703">
        <f>C6+C7-C12</f>
        <v>698814988.47000003</v>
      </c>
      <c r="D19" s="703">
        <f>D6+D7-D12</f>
        <v>4446410.2985789999</v>
      </c>
    </row>
    <row r="26" spans="1:4">
      <c r="C26" s="704"/>
      <c r="D26" s="704"/>
    </row>
    <row r="27" spans="1:4">
      <c r="C27" s="704"/>
      <c r="D27" s="704"/>
    </row>
    <row r="28" spans="1:4">
      <c r="C28" s="704"/>
      <c r="D28" s="704"/>
    </row>
    <row r="29" spans="1:4">
      <c r="C29" s="704"/>
      <c r="D29" s="704"/>
    </row>
    <row r="30" spans="1:4">
      <c r="C30" s="704"/>
      <c r="D30" s="704"/>
    </row>
    <row r="31" spans="1:4">
      <c r="C31" s="704"/>
      <c r="D31" s="704"/>
    </row>
    <row r="32" spans="1:4">
      <c r="C32" s="704"/>
      <c r="D32" s="704"/>
    </row>
    <row r="33" spans="3:4">
      <c r="C33" s="704"/>
      <c r="D33" s="704"/>
    </row>
    <row r="34" spans="3:4">
      <c r="C34" s="704"/>
      <c r="D34" s="704"/>
    </row>
    <row r="35" spans="3:4">
      <c r="C35" s="704"/>
      <c r="D35" s="704"/>
    </row>
    <row r="36" spans="3:4">
      <c r="C36" s="704"/>
      <c r="D36" s="704"/>
    </row>
    <row r="37" spans="3:4">
      <c r="C37" s="704"/>
      <c r="D37" s="704"/>
    </row>
    <row r="38" spans="3:4">
      <c r="C38" s="704"/>
      <c r="D38" s="704"/>
    </row>
    <row r="39" spans="3:4">
      <c r="C39" s="704"/>
      <c r="D39" s="704"/>
    </row>
    <row r="40" spans="3:4">
      <c r="C40" s="704"/>
      <c r="D40" s="704"/>
    </row>
    <row r="41" spans="3:4">
      <c r="C41" s="704"/>
      <c r="D41" s="704"/>
    </row>
    <row r="42" spans="3:4">
      <c r="C42" s="704"/>
      <c r="D42" s="704"/>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zoomScale="70" zoomScaleNormal="70" workbookViewId="0">
      <selection activeCell="C7" sqref="C7:C19"/>
    </sheetView>
  </sheetViews>
  <sheetFormatPr defaultColWidth="9.140625" defaultRowHeight="12.75"/>
  <cols>
    <col min="1" max="1" width="11.85546875" style="491" bestFit="1" customWidth="1"/>
    <col min="2" max="2" width="126.42578125" style="491" customWidth="1"/>
    <col min="3" max="3" width="43" style="491" bestFit="1" customWidth="1"/>
    <col min="4" max="4" width="49.140625" style="513" customWidth="1"/>
    <col min="5" max="16384" width="9.140625" style="491"/>
  </cols>
  <sheetData>
    <row r="1" spans="1:4" s="751" customFormat="1" ht="13.5">
      <c r="A1" s="750" t="s">
        <v>188</v>
      </c>
      <c r="B1" s="740" t="str">
        <f>Info!C2</f>
        <v>სს თიბისი ბანკი</v>
      </c>
    </row>
    <row r="2" spans="1:4" s="751" customFormat="1">
      <c r="A2" s="750" t="s">
        <v>189</v>
      </c>
      <c r="B2" s="739">
        <f>'1. key ratios'!B2</f>
        <v>44561</v>
      </c>
    </row>
    <row r="3" spans="1:4">
      <c r="A3" s="493" t="s">
        <v>738</v>
      </c>
      <c r="D3" s="491"/>
    </row>
    <row r="4" spans="1:4">
      <c r="A4" s="493"/>
      <c r="D4" s="491"/>
    </row>
    <row r="5" spans="1:4" ht="15" customHeight="1">
      <c r="A5" s="846" t="s">
        <v>739</v>
      </c>
      <c r="B5" s="847"/>
      <c r="C5" s="836" t="s">
        <v>740</v>
      </c>
      <c r="D5" s="850" t="s">
        <v>741</v>
      </c>
    </row>
    <row r="6" spans="1:4">
      <c r="A6" s="848"/>
      <c r="B6" s="849"/>
      <c r="C6" s="839"/>
      <c r="D6" s="850"/>
    </row>
    <row r="7" spans="1:4">
      <c r="A7" s="516">
        <v>1</v>
      </c>
      <c r="B7" s="498" t="s">
        <v>742</v>
      </c>
      <c r="C7" s="703">
        <v>817066439.62999678</v>
      </c>
      <c r="D7" s="527"/>
    </row>
    <row r="8" spans="1:4">
      <c r="A8" s="507">
        <v>2</v>
      </c>
      <c r="B8" s="507" t="s">
        <v>743</v>
      </c>
      <c r="C8" s="702">
        <v>116805440.537312</v>
      </c>
      <c r="D8" s="527"/>
    </row>
    <row r="9" spans="1:4">
      <c r="A9" s="507">
        <v>3</v>
      </c>
      <c r="B9" s="528" t="s">
        <v>744</v>
      </c>
      <c r="C9" s="702">
        <v>0</v>
      </c>
      <c r="D9" s="527"/>
    </row>
    <row r="10" spans="1:4">
      <c r="A10" s="507">
        <v>4</v>
      </c>
      <c r="B10" s="507" t="s">
        <v>745</v>
      </c>
      <c r="C10" s="702">
        <v>284760864.37634045</v>
      </c>
      <c r="D10" s="527"/>
    </row>
    <row r="11" spans="1:4">
      <c r="A11" s="507">
        <v>5</v>
      </c>
      <c r="B11" s="529" t="s">
        <v>746</v>
      </c>
      <c r="C11" s="702">
        <v>55409452.835616</v>
      </c>
      <c r="D11" s="527"/>
    </row>
    <row r="12" spans="1:4">
      <c r="A12" s="507">
        <v>6</v>
      </c>
      <c r="B12" s="529" t="s">
        <v>747</v>
      </c>
      <c r="C12" s="702">
        <v>94087414.713115007</v>
      </c>
      <c r="D12" s="527"/>
    </row>
    <row r="13" spans="1:4">
      <c r="A13" s="507">
        <v>7</v>
      </c>
      <c r="B13" s="529" t="s">
        <v>748</v>
      </c>
      <c r="C13" s="702">
        <v>81744333.171155334</v>
      </c>
      <c r="D13" s="527"/>
    </row>
    <row r="14" spans="1:4">
      <c r="A14" s="507">
        <v>8</v>
      </c>
      <c r="B14" s="529" t="s">
        <v>749</v>
      </c>
      <c r="C14" s="702">
        <v>0</v>
      </c>
      <c r="D14" s="507"/>
    </row>
    <row r="15" spans="1:4">
      <c r="A15" s="507">
        <v>9</v>
      </c>
      <c r="B15" s="529" t="s">
        <v>750</v>
      </c>
      <c r="C15" s="702">
        <v>0</v>
      </c>
      <c r="D15" s="507"/>
    </row>
    <row r="16" spans="1:4">
      <c r="A16" s="507">
        <v>10</v>
      </c>
      <c r="B16" s="529" t="s">
        <v>751</v>
      </c>
      <c r="C16" s="702">
        <v>0</v>
      </c>
      <c r="D16" s="527"/>
    </row>
    <row r="17" spans="1:4">
      <c r="A17" s="507">
        <v>11</v>
      </c>
      <c r="B17" s="529" t="s">
        <v>752</v>
      </c>
      <c r="C17" s="702">
        <v>45826644.643583618</v>
      </c>
      <c r="D17" s="507"/>
    </row>
    <row r="18" spans="1:4" ht="14.25" customHeight="1">
      <c r="A18" s="507">
        <v>12</v>
      </c>
      <c r="B18" s="529" t="s">
        <v>753</v>
      </c>
      <c r="C18" s="702">
        <v>0</v>
      </c>
      <c r="D18" s="527"/>
    </row>
    <row r="19" spans="1:4">
      <c r="A19" s="516">
        <v>13</v>
      </c>
      <c r="B19" s="530" t="s">
        <v>754</v>
      </c>
      <c r="C19" s="703">
        <v>7693019.0128704803</v>
      </c>
      <c r="D19" s="531"/>
    </row>
    <row r="22" spans="1:4">
      <c r="B22" s="490"/>
    </row>
    <row r="23" spans="1:4">
      <c r="B23" s="492"/>
      <c r="C23" s="704"/>
    </row>
    <row r="24" spans="1:4">
      <c r="B24" s="492"/>
      <c r="C24" s="704"/>
    </row>
    <row r="25" spans="1:4">
      <c r="B25" s="492"/>
      <c r="C25" s="704"/>
    </row>
    <row r="26" spans="1:4">
      <c r="B26" s="492"/>
      <c r="C26" s="704"/>
    </row>
    <row r="27" spans="1:4">
      <c r="B27" s="492"/>
      <c r="C27" s="704"/>
    </row>
    <row r="28" spans="1:4">
      <c r="B28" s="492"/>
      <c r="C28" s="704"/>
    </row>
    <row r="29" spans="1:4">
      <c r="B29" s="492"/>
      <c r="C29" s="704"/>
    </row>
    <row r="30" spans="1:4">
      <c r="B30" s="492"/>
      <c r="C30" s="704"/>
    </row>
    <row r="31" spans="1:4">
      <c r="B31" s="492"/>
      <c r="C31" s="704"/>
    </row>
    <row r="32" spans="1:4">
      <c r="B32" s="492"/>
      <c r="C32" s="704"/>
    </row>
    <row r="33" spans="2:3">
      <c r="B33" s="492"/>
      <c r="C33" s="704"/>
    </row>
    <row r="34" spans="2:3">
      <c r="B34" s="492"/>
      <c r="C34" s="704"/>
    </row>
    <row r="35" spans="2:3">
      <c r="B35" s="492"/>
      <c r="C35" s="704"/>
    </row>
    <row r="36" spans="2:3">
      <c r="B36" s="492"/>
      <c r="C36" s="704"/>
    </row>
    <row r="37" spans="2:3">
      <c r="B37" s="492"/>
      <c r="C37" s="704"/>
    </row>
    <row r="38" spans="2:3">
      <c r="B38" s="492"/>
      <c r="C38" s="704"/>
    </row>
    <row r="39" spans="2:3">
      <c r="B39" s="492"/>
      <c r="C39" s="704"/>
    </row>
    <row r="40" spans="2:3">
      <c r="B40" s="492"/>
      <c r="C40" s="704"/>
    </row>
    <row r="41" spans="2:3">
      <c r="B41" s="492"/>
      <c r="C41" s="704"/>
    </row>
    <row r="42" spans="2:3">
      <c r="B42" s="492"/>
      <c r="C42" s="704"/>
    </row>
    <row r="43" spans="2:3">
      <c r="B43" s="492"/>
      <c r="C43" s="704"/>
    </row>
    <row r="44" spans="2:3">
      <c r="B44" s="492"/>
      <c r="C44" s="704"/>
    </row>
    <row r="45" spans="2:3">
      <c r="B45" s="492"/>
      <c r="C45" s="704"/>
    </row>
    <row r="46" spans="2:3">
      <c r="B46" s="492"/>
      <c r="C46" s="704"/>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showGridLines="0" zoomScale="85" zoomScaleNormal="85" workbookViewId="0"/>
  </sheetViews>
  <sheetFormatPr defaultColWidth="9.140625" defaultRowHeight="12.75"/>
  <cols>
    <col min="1" max="1" width="11.85546875" style="491" bestFit="1" customWidth="1"/>
    <col min="2" max="2" width="80.5703125" style="491" customWidth="1"/>
    <col min="3" max="3" width="17.5703125" style="491" bestFit="1" customWidth="1"/>
    <col min="4" max="4" width="13.5703125" style="491" bestFit="1" customWidth="1"/>
    <col min="5" max="6" width="23.85546875" style="491" bestFit="1" customWidth="1"/>
    <col min="7" max="7" width="13.140625" style="491" bestFit="1" customWidth="1"/>
    <col min="8" max="11" width="22.42578125" style="491" customWidth="1"/>
    <col min="12" max="12" width="12" style="491" bestFit="1" customWidth="1"/>
    <col min="13" max="14" width="22.42578125" style="491" customWidth="1"/>
    <col min="15" max="15" width="23.42578125" style="491" bestFit="1" customWidth="1"/>
    <col min="16" max="16" width="21.85546875" style="491" bestFit="1" customWidth="1"/>
    <col min="17" max="19" width="19.140625" style="491" bestFit="1" customWidth="1"/>
    <col min="20" max="20" width="16.140625" style="491" customWidth="1"/>
    <col min="21" max="21" width="13.85546875" style="491" bestFit="1" customWidth="1"/>
    <col min="22" max="22" width="20" style="491" customWidth="1"/>
    <col min="23" max="16384" width="9.140625" style="491"/>
  </cols>
  <sheetData>
    <row r="1" spans="1:22" s="751" customFormat="1" ht="13.5">
      <c r="A1" s="750" t="s">
        <v>188</v>
      </c>
      <c r="B1" s="740" t="str">
        <f>Info!C2</f>
        <v>სს თიბისი ბანკი</v>
      </c>
    </row>
    <row r="2" spans="1:22" s="751" customFormat="1">
      <c r="A2" s="750" t="s">
        <v>189</v>
      </c>
      <c r="B2" s="739">
        <f>'1. key ratios'!B2</f>
        <v>44561</v>
      </c>
      <c r="C2" s="752"/>
    </row>
    <row r="3" spans="1:22">
      <c r="A3" s="493" t="s">
        <v>755</v>
      </c>
    </row>
    <row r="5" spans="1:22" ht="15" customHeight="1">
      <c r="A5" s="836" t="s">
        <v>756</v>
      </c>
      <c r="B5" s="838"/>
      <c r="C5" s="853" t="s">
        <v>757</v>
      </c>
      <c r="D5" s="854"/>
      <c r="E5" s="854"/>
      <c r="F5" s="854"/>
      <c r="G5" s="854"/>
      <c r="H5" s="854"/>
      <c r="I5" s="854"/>
      <c r="J5" s="854"/>
      <c r="K5" s="854"/>
      <c r="L5" s="854"/>
      <c r="M5" s="854"/>
      <c r="N5" s="854"/>
      <c r="O5" s="854"/>
      <c r="P5" s="854"/>
      <c r="Q5" s="854"/>
      <c r="R5" s="854"/>
      <c r="S5" s="854"/>
      <c r="T5" s="854"/>
      <c r="U5" s="855"/>
      <c r="V5" s="532"/>
    </row>
    <row r="6" spans="1:22">
      <c r="A6" s="851"/>
      <c r="B6" s="852"/>
      <c r="C6" s="856" t="s">
        <v>68</v>
      </c>
      <c r="D6" s="858" t="s">
        <v>758</v>
      </c>
      <c r="E6" s="858"/>
      <c r="F6" s="859"/>
      <c r="G6" s="860" t="s">
        <v>759</v>
      </c>
      <c r="H6" s="861"/>
      <c r="I6" s="861"/>
      <c r="J6" s="861"/>
      <c r="K6" s="862"/>
      <c r="L6" s="533"/>
      <c r="M6" s="863" t="s">
        <v>760</v>
      </c>
      <c r="N6" s="863"/>
      <c r="O6" s="843"/>
      <c r="P6" s="843"/>
      <c r="Q6" s="843"/>
      <c r="R6" s="843"/>
      <c r="S6" s="843"/>
      <c r="T6" s="843"/>
      <c r="U6" s="843"/>
      <c r="V6" s="534"/>
    </row>
    <row r="7" spans="1:22" ht="25.5">
      <c r="A7" s="839"/>
      <c r="B7" s="841"/>
      <c r="C7" s="857"/>
      <c r="D7" s="535"/>
      <c r="E7" s="504" t="s">
        <v>761</v>
      </c>
      <c r="F7" s="609" t="s">
        <v>762</v>
      </c>
      <c r="G7" s="502"/>
      <c r="H7" s="609" t="s">
        <v>761</v>
      </c>
      <c r="I7" s="504" t="s">
        <v>788</v>
      </c>
      <c r="J7" s="504" t="s">
        <v>763</v>
      </c>
      <c r="K7" s="609" t="s">
        <v>764</v>
      </c>
      <c r="L7" s="536"/>
      <c r="M7" s="553" t="s">
        <v>765</v>
      </c>
      <c r="N7" s="504" t="s">
        <v>763</v>
      </c>
      <c r="O7" s="504" t="s">
        <v>766</v>
      </c>
      <c r="P7" s="504" t="s">
        <v>767</v>
      </c>
      <c r="Q7" s="504" t="s">
        <v>768</v>
      </c>
      <c r="R7" s="504" t="s">
        <v>769</v>
      </c>
      <c r="S7" s="504" t="s">
        <v>770</v>
      </c>
      <c r="T7" s="537" t="s">
        <v>771</v>
      </c>
      <c r="U7" s="504" t="s">
        <v>772</v>
      </c>
      <c r="V7" s="532"/>
    </row>
    <row r="8" spans="1:22">
      <c r="A8" s="538">
        <v>1</v>
      </c>
      <c r="B8" s="498" t="s">
        <v>773</v>
      </c>
      <c r="C8" s="703">
        <v>16739135186.673344</v>
      </c>
      <c r="D8" s="702">
        <v>15205829476.799644</v>
      </c>
      <c r="E8" s="702">
        <v>110252207.166688</v>
      </c>
      <c r="F8" s="702">
        <v>146717.468704</v>
      </c>
      <c r="G8" s="702">
        <v>884194693.53532803</v>
      </c>
      <c r="H8" s="702">
        <v>75610357.108319998</v>
      </c>
      <c r="I8" s="702">
        <v>28437777.558752</v>
      </c>
      <c r="J8" s="702">
        <v>29077140.463199999</v>
      </c>
      <c r="K8" s="702">
        <v>6242.26</v>
      </c>
      <c r="L8" s="702">
        <v>649111016.33837199</v>
      </c>
      <c r="M8" s="702">
        <v>149517396.65252799</v>
      </c>
      <c r="N8" s="702">
        <v>50747674.614160001</v>
      </c>
      <c r="O8" s="702">
        <v>86002383.075967997</v>
      </c>
      <c r="P8" s="702">
        <v>32728948.337503999</v>
      </c>
      <c r="Q8" s="702">
        <v>28134967.732832</v>
      </c>
      <c r="R8" s="702">
        <v>31395468.656672001</v>
      </c>
      <c r="S8" s="702">
        <v>70052.577072</v>
      </c>
      <c r="T8" s="702">
        <v>451.574656</v>
      </c>
      <c r="U8" s="702">
        <v>75030775.006323993</v>
      </c>
      <c r="V8" s="515"/>
    </row>
    <row r="9" spans="1:22">
      <c r="A9" s="506">
        <v>1.1000000000000001</v>
      </c>
      <c r="B9" s="539" t="s">
        <v>774</v>
      </c>
      <c r="C9" s="707">
        <v>0</v>
      </c>
      <c r="D9" s="702">
        <v>0</v>
      </c>
      <c r="E9" s="702">
        <v>0</v>
      </c>
      <c r="F9" s="702">
        <v>0</v>
      </c>
      <c r="G9" s="702">
        <v>0</v>
      </c>
      <c r="H9" s="702">
        <v>0</v>
      </c>
      <c r="I9" s="702">
        <v>0</v>
      </c>
      <c r="J9" s="702">
        <v>0</v>
      </c>
      <c r="K9" s="702">
        <v>0</v>
      </c>
      <c r="L9" s="702">
        <v>0</v>
      </c>
      <c r="M9" s="702">
        <v>0</v>
      </c>
      <c r="N9" s="702">
        <v>0</v>
      </c>
      <c r="O9" s="702">
        <v>0</v>
      </c>
      <c r="P9" s="702">
        <v>0</v>
      </c>
      <c r="Q9" s="702">
        <v>0</v>
      </c>
      <c r="R9" s="702">
        <v>0</v>
      </c>
      <c r="S9" s="702">
        <v>0</v>
      </c>
      <c r="T9" s="702">
        <v>0</v>
      </c>
      <c r="U9" s="702">
        <v>0</v>
      </c>
      <c r="V9" s="515"/>
    </row>
    <row r="10" spans="1:22">
      <c r="A10" s="506">
        <v>1.2</v>
      </c>
      <c r="B10" s="539" t="s">
        <v>775</v>
      </c>
      <c r="C10" s="707">
        <v>0</v>
      </c>
      <c r="D10" s="702">
        <v>0</v>
      </c>
      <c r="E10" s="702">
        <v>0</v>
      </c>
      <c r="F10" s="702">
        <v>0</v>
      </c>
      <c r="G10" s="702">
        <v>0</v>
      </c>
      <c r="H10" s="702">
        <v>0</v>
      </c>
      <c r="I10" s="702">
        <v>0</v>
      </c>
      <c r="J10" s="702">
        <v>0</v>
      </c>
      <c r="K10" s="702">
        <v>0</v>
      </c>
      <c r="L10" s="702">
        <v>0</v>
      </c>
      <c r="M10" s="702">
        <v>0</v>
      </c>
      <c r="N10" s="702">
        <v>0</v>
      </c>
      <c r="O10" s="702">
        <v>0</v>
      </c>
      <c r="P10" s="702">
        <v>0</v>
      </c>
      <c r="Q10" s="702">
        <v>0</v>
      </c>
      <c r="R10" s="702">
        <v>0</v>
      </c>
      <c r="S10" s="702">
        <v>0</v>
      </c>
      <c r="T10" s="702">
        <v>0</v>
      </c>
      <c r="U10" s="702">
        <v>0</v>
      </c>
      <c r="V10" s="515"/>
    </row>
    <row r="11" spans="1:22">
      <c r="A11" s="506">
        <v>1.3</v>
      </c>
      <c r="B11" s="539" t="s">
        <v>776</v>
      </c>
      <c r="C11" s="707">
        <v>1069089.53</v>
      </c>
      <c r="D11" s="702">
        <v>1069089.53</v>
      </c>
      <c r="E11" s="702">
        <v>0</v>
      </c>
      <c r="F11" s="702">
        <v>0</v>
      </c>
      <c r="G11" s="702">
        <v>0</v>
      </c>
      <c r="H11" s="702">
        <v>0</v>
      </c>
      <c r="I11" s="702">
        <v>0</v>
      </c>
      <c r="J11" s="702">
        <v>0</v>
      </c>
      <c r="K11" s="702">
        <v>0</v>
      </c>
      <c r="L11" s="702">
        <v>0</v>
      </c>
      <c r="M11" s="702">
        <v>0</v>
      </c>
      <c r="N11" s="702">
        <v>0</v>
      </c>
      <c r="O11" s="702">
        <v>0</v>
      </c>
      <c r="P11" s="702">
        <v>0</v>
      </c>
      <c r="Q11" s="702">
        <v>0</v>
      </c>
      <c r="R11" s="702">
        <v>0</v>
      </c>
      <c r="S11" s="702">
        <v>0</v>
      </c>
      <c r="T11" s="702">
        <v>0</v>
      </c>
      <c r="U11" s="702">
        <v>0</v>
      </c>
      <c r="V11" s="515"/>
    </row>
    <row r="12" spans="1:22">
      <c r="A12" s="506">
        <v>1.4</v>
      </c>
      <c r="B12" s="539" t="s">
        <v>777</v>
      </c>
      <c r="C12" s="707">
        <v>241775100.276052</v>
      </c>
      <c r="D12" s="702">
        <v>238994104.789588</v>
      </c>
      <c r="E12" s="702">
        <v>9500.84</v>
      </c>
      <c r="F12" s="702">
        <v>0</v>
      </c>
      <c r="G12" s="702">
        <v>142248.328912</v>
      </c>
      <c r="H12" s="702">
        <v>0</v>
      </c>
      <c r="I12" s="702">
        <v>1160.8699999999999</v>
      </c>
      <c r="J12" s="702">
        <v>0</v>
      </c>
      <c r="K12" s="702">
        <v>0</v>
      </c>
      <c r="L12" s="702">
        <v>2638747.1575520001</v>
      </c>
      <c r="M12" s="702">
        <v>20089.32992</v>
      </c>
      <c r="N12" s="702">
        <v>0</v>
      </c>
      <c r="O12" s="702">
        <v>0</v>
      </c>
      <c r="P12" s="702">
        <v>0</v>
      </c>
      <c r="Q12" s="702">
        <v>292243.47819200001</v>
      </c>
      <c r="R12" s="702">
        <v>272153.648736</v>
      </c>
      <c r="S12" s="702">
        <v>4181.76</v>
      </c>
      <c r="T12" s="702">
        <v>0</v>
      </c>
      <c r="U12" s="702">
        <v>107426.10555199999</v>
      </c>
      <c r="V12" s="515"/>
    </row>
    <row r="13" spans="1:22">
      <c r="A13" s="506">
        <v>1.5</v>
      </c>
      <c r="B13" s="539" t="s">
        <v>778</v>
      </c>
      <c r="C13" s="707">
        <v>8033056615.1514397</v>
      </c>
      <c r="D13" s="702">
        <v>7094937296.2587605</v>
      </c>
      <c r="E13" s="702">
        <v>40550213.194495998</v>
      </c>
      <c r="F13" s="702">
        <v>0</v>
      </c>
      <c r="G13" s="702">
        <v>636687487.18796802</v>
      </c>
      <c r="H13" s="702">
        <v>47513636.684543997</v>
      </c>
      <c r="I13" s="702">
        <v>2256968.9631520002</v>
      </c>
      <c r="J13" s="702">
        <v>6376128.9491360001</v>
      </c>
      <c r="K13" s="702">
        <v>0</v>
      </c>
      <c r="L13" s="702">
        <v>301431831.70471299</v>
      </c>
      <c r="M13" s="702">
        <v>87686958.536415994</v>
      </c>
      <c r="N13" s="702">
        <v>7670434.9677280001</v>
      </c>
      <c r="O13" s="702">
        <v>21847174.212591998</v>
      </c>
      <c r="P13" s="702">
        <v>14658790.683936</v>
      </c>
      <c r="Q13" s="702">
        <v>15038841.866656</v>
      </c>
      <c r="R13" s="702">
        <v>24352178.294208001</v>
      </c>
      <c r="S13" s="702">
        <v>0</v>
      </c>
      <c r="T13" s="702">
        <v>0</v>
      </c>
      <c r="U13" s="702">
        <v>6348914.9020410003</v>
      </c>
      <c r="V13" s="515"/>
    </row>
    <row r="14" spans="1:22">
      <c r="A14" s="506">
        <v>1.6</v>
      </c>
      <c r="B14" s="539" t="s">
        <v>779</v>
      </c>
      <c r="C14" s="707">
        <v>8463234381.7158403</v>
      </c>
      <c r="D14" s="702">
        <v>7870828986.2212801</v>
      </c>
      <c r="E14" s="702">
        <v>69692493.132192001</v>
      </c>
      <c r="F14" s="702">
        <v>146717.468704</v>
      </c>
      <c r="G14" s="702">
        <v>247364958.018448</v>
      </c>
      <c r="H14" s="702">
        <v>28096720.423776001</v>
      </c>
      <c r="I14" s="702">
        <v>26179647.7256</v>
      </c>
      <c r="J14" s="702">
        <v>22701011.514063999</v>
      </c>
      <c r="K14" s="702">
        <v>6242.26</v>
      </c>
      <c r="L14" s="702">
        <v>345040437.476107</v>
      </c>
      <c r="M14" s="702">
        <v>61810348.786192</v>
      </c>
      <c r="N14" s="702">
        <v>43077239.646431997</v>
      </c>
      <c r="O14" s="702">
        <v>64155208.863375999</v>
      </c>
      <c r="P14" s="702">
        <v>18070157.653568</v>
      </c>
      <c r="Q14" s="702">
        <v>12803882.387984</v>
      </c>
      <c r="R14" s="702">
        <v>6771136.7137280004</v>
      </c>
      <c r="S14" s="702">
        <v>65870.817072000005</v>
      </c>
      <c r="T14" s="702">
        <v>451.574656</v>
      </c>
      <c r="U14" s="702">
        <v>68574433.998731002</v>
      </c>
      <c r="V14" s="515"/>
    </row>
    <row r="15" spans="1:22">
      <c r="A15" s="538">
        <v>2</v>
      </c>
      <c r="B15" s="516" t="s">
        <v>780</v>
      </c>
      <c r="C15" s="703">
        <v>1933488757.1302679</v>
      </c>
      <c r="D15" s="702">
        <v>1933488757.1302679</v>
      </c>
      <c r="E15" s="702">
        <v>0</v>
      </c>
      <c r="F15" s="702">
        <v>0</v>
      </c>
      <c r="G15" s="702">
        <v>0</v>
      </c>
      <c r="H15" s="702">
        <v>0</v>
      </c>
      <c r="I15" s="702">
        <v>0</v>
      </c>
      <c r="J15" s="702">
        <v>0</v>
      </c>
      <c r="K15" s="702">
        <v>0</v>
      </c>
      <c r="L15" s="702">
        <v>0</v>
      </c>
      <c r="M15" s="702">
        <v>0</v>
      </c>
      <c r="N15" s="702">
        <v>0</v>
      </c>
      <c r="O15" s="702">
        <v>0</v>
      </c>
      <c r="P15" s="702">
        <v>0</v>
      </c>
      <c r="Q15" s="702">
        <v>0</v>
      </c>
      <c r="R15" s="702">
        <v>0</v>
      </c>
      <c r="S15" s="702">
        <v>0</v>
      </c>
      <c r="T15" s="702">
        <v>0</v>
      </c>
      <c r="U15" s="702">
        <v>0</v>
      </c>
      <c r="V15" s="515"/>
    </row>
    <row r="16" spans="1:22">
      <c r="A16" s="506">
        <v>2.1</v>
      </c>
      <c r="B16" s="539" t="s">
        <v>774</v>
      </c>
      <c r="C16" s="707">
        <v>0</v>
      </c>
      <c r="D16" s="702">
        <v>0</v>
      </c>
      <c r="E16" s="702">
        <v>0</v>
      </c>
      <c r="F16" s="702">
        <v>0</v>
      </c>
      <c r="G16" s="702">
        <v>0</v>
      </c>
      <c r="H16" s="702">
        <v>0</v>
      </c>
      <c r="I16" s="702">
        <v>0</v>
      </c>
      <c r="J16" s="702">
        <v>0</v>
      </c>
      <c r="K16" s="702">
        <v>0</v>
      </c>
      <c r="L16" s="702">
        <v>0</v>
      </c>
      <c r="M16" s="702">
        <v>0</v>
      </c>
      <c r="N16" s="702">
        <v>0</v>
      </c>
      <c r="O16" s="702">
        <v>0</v>
      </c>
      <c r="P16" s="702">
        <v>0</v>
      </c>
      <c r="Q16" s="702">
        <v>0</v>
      </c>
      <c r="R16" s="702">
        <v>0</v>
      </c>
      <c r="S16" s="702">
        <v>0</v>
      </c>
      <c r="T16" s="702">
        <v>0</v>
      </c>
      <c r="U16" s="702">
        <v>0</v>
      </c>
      <c r="V16" s="515"/>
    </row>
    <row r="17" spans="1:22">
      <c r="A17" s="506">
        <v>2.2000000000000002</v>
      </c>
      <c r="B17" s="539" t="s">
        <v>775</v>
      </c>
      <c r="C17" s="707">
        <v>1216563201.2650299</v>
      </c>
      <c r="D17" s="702">
        <v>1216563201.2650299</v>
      </c>
      <c r="E17" s="702">
        <v>0</v>
      </c>
      <c r="F17" s="702">
        <v>0</v>
      </c>
      <c r="G17" s="702">
        <v>0</v>
      </c>
      <c r="H17" s="702">
        <v>0</v>
      </c>
      <c r="I17" s="702">
        <v>0</v>
      </c>
      <c r="J17" s="702">
        <v>0</v>
      </c>
      <c r="K17" s="702">
        <v>0</v>
      </c>
      <c r="L17" s="702">
        <v>0</v>
      </c>
      <c r="M17" s="702">
        <v>0</v>
      </c>
      <c r="N17" s="702">
        <v>0</v>
      </c>
      <c r="O17" s="702">
        <v>0</v>
      </c>
      <c r="P17" s="702">
        <v>0</v>
      </c>
      <c r="Q17" s="702">
        <v>0</v>
      </c>
      <c r="R17" s="702">
        <v>0</v>
      </c>
      <c r="S17" s="702">
        <v>0</v>
      </c>
      <c r="T17" s="702">
        <v>0</v>
      </c>
      <c r="U17" s="702">
        <v>0</v>
      </c>
      <c r="V17" s="515"/>
    </row>
    <row r="18" spans="1:22">
      <c r="A18" s="506">
        <v>2.2999999999999998</v>
      </c>
      <c r="B18" s="539" t="s">
        <v>776</v>
      </c>
      <c r="C18" s="707">
        <v>492114190.12</v>
      </c>
      <c r="D18" s="702">
        <v>492114190.12</v>
      </c>
      <c r="E18" s="702">
        <v>0</v>
      </c>
      <c r="F18" s="702">
        <v>0</v>
      </c>
      <c r="G18" s="702">
        <v>0</v>
      </c>
      <c r="H18" s="702">
        <v>0</v>
      </c>
      <c r="I18" s="702">
        <v>0</v>
      </c>
      <c r="J18" s="702">
        <v>0</v>
      </c>
      <c r="K18" s="702">
        <v>0</v>
      </c>
      <c r="L18" s="702">
        <v>0</v>
      </c>
      <c r="M18" s="702">
        <v>0</v>
      </c>
      <c r="N18" s="702">
        <v>0</v>
      </c>
      <c r="O18" s="702">
        <v>0</v>
      </c>
      <c r="P18" s="702">
        <v>0</v>
      </c>
      <c r="Q18" s="702">
        <v>0</v>
      </c>
      <c r="R18" s="702">
        <v>0</v>
      </c>
      <c r="S18" s="702">
        <v>0</v>
      </c>
      <c r="T18" s="702">
        <v>0</v>
      </c>
      <c r="U18" s="702">
        <v>0</v>
      </c>
      <c r="V18" s="515"/>
    </row>
    <row r="19" spans="1:22">
      <c r="A19" s="506">
        <v>2.4</v>
      </c>
      <c r="B19" s="539" t="s">
        <v>777</v>
      </c>
      <c r="C19" s="707">
        <v>22482071.516256001</v>
      </c>
      <c r="D19" s="702">
        <v>22482071.516256001</v>
      </c>
      <c r="E19" s="702">
        <v>0</v>
      </c>
      <c r="F19" s="702">
        <v>0</v>
      </c>
      <c r="G19" s="702">
        <v>0</v>
      </c>
      <c r="H19" s="702">
        <v>0</v>
      </c>
      <c r="I19" s="702">
        <v>0</v>
      </c>
      <c r="J19" s="702">
        <v>0</v>
      </c>
      <c r="K19" s="702">
        <v>0</v>
      </c>
      <c r="L19" s="702">
        <v>0</v>
      </c>
      <c r="M19" s="702">
        <v>0</v>
      </c>
      <c r="N19" s="702">
        <v>0</v>
      </c>
      <c r="O19" s="702">
        <v>0</v>
      </c>
      <c r="P19" s="702">
        <v>0</v>
      </c>
      <c r="Q19" s="702">
        <v>0</v>
      </c>
      <c r="R19" s="702">
        <v>0</v>
      </c>
      <c r="S19" s="702">
        <v>0</v>
      </c>
      <c r="T19" s="702">
        <v>0</v>
      </c>
      <c r="U19" s="702">
        <v>0</v>
      </c>
      <c r="V19" s="515"/>
    </row>
    <row r="20" spans="1:22">
      <c r="A20" s="506">
        <v>2.5</v>
      </c>
      <c r="B20" s="539" t="s">
        <v>778</v>
      </c>
      <c r="C20" s="707">
        <v>202329294.22898191</v>
      </c>
      <c r="D20" s="702">
        <v>202329294.22898191</v>
      </c>
      <c r="E20" s="702">
        <v>0</v>
      </c>
      <c r="F20" s="702">
        <v>0</v>
      </c>
      <c r="G20" s="702">
        <v>0</v>
      </c>
      <c r="H20" s="702">
        <v>0</v>
      </c>
      <c r="I20" s="702">
        <v>0</v>
      </c>
      <c r="J20" s="702">
        <v>0</v>
      </c>
      <c r="K20" s="702">
        <v>0</v>
      </c>
      <c r="L20" s="702">
        <v>0</v>
      </c>
      <c r="M20" s="702">
        <v>0</v>
      </c>
      <c r="N20" s="702">
        <v>0</v>
      </c>
      <c r="O20" s="702">
        <v>0</v>
      </c>
      <c r="P20" s="702">
        <v>0</v>
      </c>
      <c r="Q20" s="702">
        <v>0</v>
      </c>
      <c r="R20" s="702">
        <v>0</v>
      </c>
      <c r="S20" s="702">
        <v>0</v>
      </c>
      <c r="T20" s="702">
        <v>0</v>
      </c>
      <c r="U20" s="702">
        <v>0</v>
      </c>
      <c r="V20" s="515"/>
    </row>
    <row r="21" spans="1:22">
      <c r="A21" s="506">
        <v>2.6</v>
      </c>
      <c r="B21" s="539" t="s">
        <v>779</v>
      </c>
      <c r="C21" s="707">
        <v>0</v>
      </c>
      <c r="D21" s="702">
        <v>0</v>
      </c>
      <c r="E21" s="702">
        <v>0</v>
      </c>
      <c r="F21" s="702">
        <v>0</v>
      </c>
      <c r="G21" s="702">
        <v>0</v>
      </c>
      <c r="H21" s="702">
        <v>0</v>
      </c>
      <c r="I21" s="702">
        <v>0</v>
      </c>
      <c r="J21" s="702">
        <v>0</v>
      </c>
      <c r="K21" s="702">
        <v>0</v>
      </c>
      <c r="L21" s="702">
        <v>0</v>
      </c>
      <c r="M21" s="702">
        <v>0</v>
      </c>
      <c r="N21" s="702">
        <v>0</v>
      </c>
      <c r="O21" s="702">
        <v>0</v>
      </c>
      <c r="P21" s="702">
        <v>0</v>
      </c>
      <c r="Q21" s="702">
        <v>0</v>
      </c>
      <c r="R21" s="702">
        <v>0</v>
      </c>
      <c r="S21" s="702">
        <v>0</v>
      </c>
      <c r="T21" s="702">
        <v>0</v>
      </c>
      <c r="U21" s="702">
        <v>0</v>
      </c>
      <c r="V21" s="515"/>
    </row>
    <row r="22" spans="1:22">
      <c r="A22" s="538">
        <v>3</v>
      </c>
      <c r="B22" s="498" t="s">
        <v>781</v>
      </c>
      <c r="C22" s="703">
        <v>3780949309.4808469</v>
      </c>
      <c r="D22" s="702">
        <v>2037274757.5205269</v>
      </c>
      <c r="E22" s="708"/>
      <c r="F22" s="708"/>
      <c r="G22" s="702">
        <v>45847602.26072</v>
      </c>
      <c r="H22" s="708"/>
      <c r="I22" s="708"/>
      <c r="J22" s="708"/>
      <c r="K22" s="708"/>
      <c r="L22" s="702">
        <v>5560621.0844959999</v>
      </c>
      <c r="M22" s="708"/>
      <c r="N22" s="708"/>
      <c r="O22" s="708"/>
      <c r="P22" s="708"/>
      <c r="Q22" s="708"/>
      <c r="R22" s="708"/>
      <c r="S22" s="708"/>
      <c r="T22" s="708"/>
      <c r="U22" s="702">
        <v>0</v>
      </c>
      <c r="V22" s="515"/>
    </row>
    <row r="23" spans="1:22">
      <c r="A23" s="506">
        <v>3.1</v>
      </c>
      <c r="B23" s="539" t="s">
        <v>774</v>
      </c>
      <c r="C23" s="707">
        <v>0</v>
      </c>
      <c r="D23" s="702">
        <v>0</v>
      </c>
      <c r="E23" s="708"/>
      <c r="F23" s="708"/>
      <c r="G23" s="702">
        <v>0</v>
      </c>
      <c r="H23" s="708"/>
      <c r="I23" s="708"/>
      <c r="J23" s="708"/>
      <c r="K23" s="708"/>
      <c r="L23" s="702">
        <v>0</v>
      </c>
      <c r="M23" s="708"/>
      <c r="N23" s="708"/>
      <c r="O23" s="708"/>
      <c r="P23" s="708"/>
      <c r="Q23" s="708"/>
      <c r="R23" s="708"/>
      <c r="S23" s="708"/>
      <c r="T23" s="708"/>
      <c r="U23" s="702">
        <v>0</v>
      </c>
      <c r="V23" s="515"/>
    </row>
    <row r="24" spans="1:22">
      <c r="A24" s="506">
        <v>3.2</v>
      </c>
      <c r="B24" s="539" t="s">
        <v>775</v>
      </c>
      <c r="C24" s="707">
        <v>0</v>
      </c>
      <c r="D24" s="702">
        <v>0</v>
      </c>
      <c r="E24" s="708"/>
      <c r="F24" s="708"/>
      <c r="G24" s="702">
        <v>0</v>
      </c>
      <c r="H24" s="708"/>
      <c r="I24" s="708"/>
      <c r="J24" s="708"/>
      <c r="K24" s="708"/>
      <c r="L24" s="702">
        <v>0</v>
      </c>
      <c r="M24" s="708"/>
      <c r="N24" s="708"/>
      <c r="O24" s="708"/>
      <c r="P24" s="708"/>
      <c r="Q24" s="708"/>
      <c r="R24" s="708"/>
      <c r="S24" s="708"/>
      <c r="T24" s="708"/>
      <c r="U24" s="702">
        <v>0</v>
      </c>
      <c r="V24" s="515"/>
    </row>
    <row r="25" spans="1:22">
      <c r="A25" s="506">
        <v>3.3</v>
      </c>
      <c r="B25" s="539" t="s">
        <v>776</v>
      </c>
      <c r="C25" s="707">
        <v>0</v>
      </c>
      <c r="D25" s="702">
        <v>0</v>
      </c>
      <c r="E25" s="708"/>
      <c r="F25" s="708"/>
      <c r="G25" s="702">
        <v>0</v>
      </c>
      <c r="H25" s="708"/>
      <c r="I25" s="708"/>
      <c r="J25" s="708"/>
      <c r="K25" s="708"/>
      <c r="L25" s="702">
        <v>0</v>
      </c>
      <c r="M25" s="708"/>
      <c r="N25" s="708"/>
      <c r="O25" s="708"/>
      <c r="P25" s="708"/>
      <c r="Q25" s="708"/>
      <c r="R25" s="708"/>
      <c r="S25" s="708"/>
      <c r="T25" s="708"/>
      <c r="U25" s="702">
        <v>0</v>
      </c>
      <c r="V25" s="515"/>
    </row>
    <row r="26" spans="1:22">
      <c r="A26" s="506">
        <v>3.4</v>
      </c>
      <c r="B26" s="539" t="s">
        <v>777</v>
      </c>
      <c r="C26" s="707">
        <v>333554875.36375999</v>
      </c>
      <c r="D26" s="702">
        <v>298728509.38339198</v>
      </c>
      <c r="E26" s="708"/>
      <c r="F26" s="708"/>
      <c r="G26" s="702">
        <v>0</v>
      </c>
      <c r="H26" s="708"/>
      <c r="I26" s="708"/>
      <c r="J26" s="708"/>
      <c r="K26" s="708"/>
      <c r="L26" s="702">
        <v>0</v>
      </c>
      <c r="M26" s="708"/>
      <c r="N26" s="708"/>
      <c r="O26" s="708"/>
      <c r="P26" s="708"/>
      <c r="Q26" s="708"/>
      <c r="R26" s="708"/>
      <c r="S26" s="708"/>
      <c r="T26" s="708"/>
      <c r="U26" s="702">
        <v>0</v>
      </c>
      <c r="V26" s="515"/>
    </row>
    <row r="27" spans="1:22">
      <c r="A27" s="506">
        <v>3.5</v>
      </c>
      <c r="B27" s="539" t="s">
        <v>778</v>
      </c>
      <c r="C27" s="707">
        <v>3240687060.5372758</v>
      </c>
      <c r="D27" s="702">
        <v>1737568357.75702</v>
      </c>
      <c r="E27" s="708"/>
      <c r="F27" s="708"/>
      <c r="G27" s="702">
        <v>45847602.26072</v>
      </c>
      <c r="H27" s="708"/>
      <c r="I27" s="708"/>
      <c r="J27" s="708"/>
      <c r="K27" s="708"/>
      <c r="L27" s="702">
        <v>5560621.0844959999</v>
      </c>
      <c r="M27" s="708"/>
      <c r="N27" s="708"/>
      <c r="O27" s="708"/>
      <c r="P27" s="708"/>
      <c r="Q27" s="708"/>
      <c r="R27" s="708"/>
      <c r="S27" s="708"/>
      <c r="T27" s="708"/>
      <c r="U27" s="702">
        <v>0</v>
      </c>
      <c r="V27" s="515"/>
    </row>
    <row r="28" spans="1:22">
      <c r="A28" s="506">
        <v>3.6</v>
      </c>
      <c r="B28" s="539" t="s">
        <v>779</v>
      </c>
      <c r="C28" s="707">
        <v>206707373.57981101</v>
      </c>
      <c r="D28" s="702">
        <v>977890.38011499995</v>
      </c>
      <c r="E28" s="708"/>
      <c r="F28" s="708"/>
      <c r="G28" s="702">
        <v>0</v>
      </c>
      <c r="H28" s="708"/>
      <c r="I28" s="708"/>
      <c r="J28" s="708"/>
      <c r="K28" s="708"/>
      <c r="L28" s="702">
        <v>0</v>
      </c>
      <c r="M28" s="708"/>
      <c r="N28" s="708"/>
      <c r="O28" s="708"/>
      <c r="P28" s="708"/>
      <c r="Q28" s="708"/>
      <c r="R28" s="708"/>
      <c r="S28" s="708"/>
      <c r="T28" s="708"/>
      <c r="U28" s="702">
        <v>0</v>
      </c>
      <c r="V28" s="515"/>
    </row>
    <row r="32" spans="1:22">
      <c r="C32" s="704"/>
      <c r="D32" s="704"/>
      <c r="E32" s="704"/>
      <c r="F32" s="704"/>
      <c r="G32" s="704"/>
      <c r="H32" s="704"/>
      <c r="I32" s="704"/>
      <c r="J32" s="704"/>
      <c r="K32" s="704"/>
      <c r="L32" s="704"/>
      <c r="M32" s="704"/>
      <c r="N32" s="704"/>
      <c r="O32" s="704"/>
      <c r="P32" s="704"/>
      <c r="Q32" s="704"/>
      <c r="R32" s="704"/>
      <c r="S32" s="704"/>
      <c r="T32" s="704"/>
      <c r="U32" s="704"/>
    </row>
    <row r="33" spans="3:21">
      <c r="C33" s="704"/>
      <c r="D33" s="704"/>
      <c r="E33" s="704"/>
      <c r="F33" s="704"/>
      <c r="G33" s="704"/>
      <c r="H33" s="704"/>
      <c r="I33" s="704"/>
      <c r="J33" s="704"/>
      <c r="K33" s="704"/>
      <c r="L33" s="704"/>
      <c r="M33" s="704"/>
      <c r="N33" s="704"/>
      <c r="O33" s="704"/>
      <c r="P33" s="704"/>
      <c r="Q33" s="704"/>
      <c r="R33" s="704"/>
      <c r="S33" s="704"/>
      <c r="T33" s="704"/>
      <c r="U33" s="704"/>
    </row>
    <row r="34" spans="3:21">
      <c r="C34" s="704"/>
      <c r="D34" s="704"/>
      <c r="E34" s="704"/>
      <c r="F34" s="704"/>
      <c r="G34" s="704"/>
      <c r="H34" s="704"/>
      <c r="I34" s="704"/>
      <c r="J34" s="704"/>
      <c r="K34" s="704"/>
      <c r="L34" s="704"/>
      <c r="M34" s="704"/>
      <c r="N34" s="704"/>
      <c r="O34" s="704"/>
      <c r="P34" s="704"/>
      <c r="Q34" s="704"/>
      <c r="R34" s="704"/>
      <c r="S34" s="704"/>
      <c r="T34" s="704"/>
      <c r="U34" s="704"/>
    </row>
    <row r="35" spans="3:21">
      <c r="C35" s="704"/>
      <c r="D35" s="704"/>
      <c r="E35" s="704"/>
      <c r="F35" s="704"/>
      <c r="G35" s="704"/>
      <c r="H35" s="704"/>
      <c r="I35" s="704"/>
      <c r="J35" s="704"/>
      <c r="K35" s="704"/>
      <c r="L35" s="704"/>
      <c r="M35" s="704"/>
      <c r="N35" s="704"/>
      <c r="O35" s="704"/>
      <c r="P35" s="704"/>
      <c r="Q35" s="704"/>
      <c r="R35" s="704"/>
      <c r="S35" s="704"/>
      <c r="T35" s="704"/>
      <c r="U35" s="704"/>
    </row>
    <row r="36" spans="3:21">
      <c r="C36" s="704"/>
      <c r="D36" s="704"/>
      <c r="E36" s="704"/>
      <c r="F36" s="704"/>
      <c r="G36" s="704"/>
      <c r="H36" s="704"/>
      <c r="I36" s="704"/>
      <c r="J36" s="704"/>
      <c r="K36" s="704"/>
      <c r="L36" s="704"/>
      <c r="M36" s="704"/>
      <c r="N36" s="704"/>
      <c r="O36" s="704"/>
      <c r="P36" s="704"/>
      <c r="Q36" s="704"/>
      <c r="R36" s="704"/>
      <c r="S36" s="704"/>
      <c r="T36" s="704"/>
      <c r="U36" s="704"/>
    </row>
    <row r="37" spans="3:21">
      <c r="C37" s="704"/>
      <c r="D37" s="704"/>
      <c r="E37" s="704"/>
      <c r="F37" s="704"/>
      <c r="G37" s="704"/>
      <c r="H37" s="704"/>
      <c r="I37" s="704"/>
      <c r="J37" s="704"/>
      <c r="K37" s="704"/>
      <c r="L37" s="704"/>
      <c r="M37" s="704"/>
      <c r="N37" s="704"/>
      <c r="O37" s="704"/>
      <c r="P37" s="704"/>
      <c r="Q37" s="704"/>
      <c r="R37" s="704"/>
      <c r="S37" s="704"/>
      <c r="T37" s="704"/>
      <c r="U37" s="704"/>
    </row>
    <row r="38" spans="3:21">
      <c r="C38" s="704"/>
      <c r="D38" s="704"/>
      <c r="E38" s="704"/>
      <c r="F38" s="704"/>
      <c r="G38" s="704"/>
      <c r="H38" s="704"/>
      <c r="I38" s="704"/>
      <c r="J38" s="704"/>
      <c r="K38" s="704"/>
      <c r="L38" s="704"/>
      <c r="M38" s="704"/>
      <c r="N38" s="704"/>
      <c r="O38" s="704"/>
      <c r="P38" s="704"/>
      <c r="Q38" s="704"/>
      <c r="R38" s="704"/>
      <c r="S38" s="704"/>
      <c r="T38" s="704"/>
      <c r="U38" s="704"/>
    </row>
    <row r="39" spans="3:21">
      <c r="C39" s="704"/>
      <c r="D39" s="704"/>
      <c r="E39" s="704"/>
      <c r="F39" s="704"/>
      <c r="G39" s="704"/>
      <c r="H39" s="704"/>
      <c r="I39" s="704"/>
      <c r="J39" s="704"/>
      <c r="K39" s="704"/>
      <c r="L39" s="704"/>
      <c r="M39" s="704"/>
      <c r="N39" s="704"/>
      <c r="O39" s="704"/>
      <c r="P39" s="704"/>
      <c r="Q39" s="704"/>
      <c r="R39" s="704"/>
      <c r="S39" s="704"/>
      <c r="T39" s="704"/>
      <c r="U39" s="704"/>
    </row>
    <row r="40" spans="3:21">
      <c r="C40" s="704"/>
      <c r="D40" s="704"/>
      <c r="E40" s="704"/>
      <c r="F40" s="704"/>
      <c r="G40" s="704"/>
      <c r="H40" s="704"/>
      <c r="I40" s="704"/>
      <c r="J40" s="704"/>
      <c r="K40" s="704"/>
      <c r="L40" s="704"/>
      <c r="M40" s="704"/>
      <c r="N40" s="704"/>
      <c r="O40" s="704"/>
      <c r="P40" s="704"/>
      <c r="Q40" s="704"/>
      <c r="R40" s="704"/>
      <c r="S40" s="704"/>
      <c r="T40" s="704"/>
      <c r="U40" s="704"/>
    </row>
    <row r="41" spans="3:21">
      <c r="C41" s="704"/>
      <c r="D41" s="704"/>
      <c r="E41" s="704"/>
      <c r="F41" s="704"/>
      <c r="G41" s="704"/>
      <c r="H41" s="704"/>
      <c r="I41" s="704"/>
      <c r="J41" s="704"/>
      <c r="K41" s="704"/>
      <c r="L41" s="704"/>
      <c r="M41" s="704"/>
      <c r="N41" s="704"/>
      <c r="O41" s="704"/>
      <c r="P41" s="704"/>
      <c r="Q41" s="704"/>
      <c r="R41" s="704"/>
      <c r="S41" s="704"/>
      <c r="T41" s="704"/>
      <c r="U41" s="704"/>
    </row>
    <row r="42" spans="3:21">
      <c r="C42" s="704"/>
      <c r="D42" s="704"/>
      <c r="E42" s="704"/>
      <c r="F42" s="704"/>
      <c r="G42" s="704"/>
      <c r="H42" s="704"/>
      <c r="I42" s="704"/>
      <c r="J42" s="704"/>
      <c r="K42" s="704"/>
      <c r="L42" s="704"/>
      <c r="M42" s="704"/>
      <c r="N42" s="704"/>
      <c r="O42" s="704"/>
      <c r="P42" s="704"/>
      <c r="Q42" s="704"/>
      <c r="R42" s="704"/>
      <c r="S42" s="704"/>
      <c r="T42" s="704"/>
      <c r="U42" s="704"/>
    </row>
    <row r="43" spans="3:21">
      <c r="C43" s="704"/>
      <c r="D43" s="704"/>
      <c r="E43" s="704"/>
      <c r="F43" s="704"/>
      <c r="G43" s="704"/>
      <c r="H43" s="704"/>
      <c r="I43" s="704"/>
      <c r="J43" s="704"/>
      <c r="K43" s="704"/>
      <c r="L43" s="704"/>
      <c r="M43" s="704"/>
      <c r="N43" s="704"/>
      <c r="O43" s="704"/>
      <c r="P43" s="704"/>
      <c r="Q43" s="704"/>
      <c r="R43" s="704"/>
      <c r="S43" s="704"/>
      <c r="T43" s="704"/>
      <c r="U43" s="704"/>
    </row>
    <row r="44" spans="3:21">
      <c r="C44" s="704"/>
      <c r="D44" s="704"/>
      <c r="E44" s="704"/>
      <c r="F44" s="704"/>
      <c r="G44" s="704"/>
      <c r="H44" s="704"/>
      <c r="I44" s="704"/>
      <c r="J44" s="704"/>
      <c r="K44" s="704"/>
      <c r="L44" s="704"/>
      <c r="M44" s="704"/>
      <c r="N44" s="704"/>
      <c r="O44" s="704"/>
      <c r="P44" s="704"/>
      <c r="Q44" s="704"/>
      <c r="R44" s="704"/>
      <c r="S44" s="704"/>
      <c r="T44" s="704"/>
      <c r="U44" s="704"/>
    </row>
    <row r="45" spans="3:21">
      <c r="C45" s="704"/>
      <c r="D45" s="704"/>
      <c r="E45" s="704"/>
      <c r="F45" s="704"/>
      <c r="G45" s="704"/>
      <c r="H45" s="704"/>
      <c r="I45" s="704"/>
      <c r="J45" s="704"/>
      <c r="K45" s="704"/>
      <c r="L45" s="704"/>
      <c r="M45" s="704"/>
      <c r="N45" s="704"/>
      <c r="O45" s="704"/>
      <c r="P45" s="704"/>
      <c r="Q45" s="704"/>
      <c r="R45" s="704"/>
      <c r="S45" s="704"/>
      <c r="T45" s="704"/>
      <c r="U45" s="704"/>
    </row>
    <row r="46" spans="3:21">
      <c r="C46" s="704"/>
      <c r="D46" s="704"/>
      <c r="E46" s="704"/>
      <c r="F46" s="704"/>
      <c r="G46" s="704"/>
      <c r="H46" s="704"/>
      <c r="I46" s="704"/>
      <c r="J46" s="704"/>
      <c r="K46" s="704"/>
      <c r="L46" s="704"/>
      <c r="M46" s="704"/>
      <c r="N46" s="704"/>
      <c r="O46" s="704"/>
      <c r="P46" s="704"/>
      <c r="Q46" s="704"/>
      <c r="R46" s="704"/>
      <c r="S46" s="704"/>
      <c r="T46" s="704"/>
      <c r="U46" s="704"/>
    </row>
    <row r="47" spans="3:21">
      <c r="C47" s="704"/>
      <c r="D47" s="704"/>
      <c r="E47" s="704"/>
      <c r="F47" s="704"/>
      <c r="G47" s="704"/>
      <c r="H47" s="704"/>
      <c r="I47" s="704"/>
      <c r="J47" s="704"/>
      <c r="K47" s="704"/>
      <c r="L47" s="704"/>
      <c r="M47" s="704"/>
      <c r="N47" s="704"/>
      <c r="O47" s="704"/>
      <c r="P47" s="704"/>
      <c r="Q47" s="704"/>
      <c r="R47" s="704"/>
      <c r="S47" s="704"/>
      <c r="T47" s="704"/>
      <c r="U47" s="704"/>
    </row>
    <row r="48" spans="3:21">
      <c r="C48" s="704"/>
      <c r="D48" s="704"/>
      <c r="E48" s="704"/>
      <c r="F48" s="704"/>
      <c r="G48" s="704"/>
      <c r="H48" s="704"/>
      <c r="I48" s="704"/>
      <c r="J48" s="704"/>
      <c r="K48" s="704"/>
      <c r="L48" s="704"/>
      <c r="M48" s="704"/>
      <c r="N48" s="704"/>
      <c r="O48" s="704"/>
      <c r="P48" s="704"/>
      <c r="Q48" s="704"/>
      <c r="R48" s="704"/>
      <c r="S48" s="704"/>
      <c r="T48" s="704"/>
      <c r="U48" s="704"/>
    </row>
    <row r="49" spans="3:21">
      <c r="C49" s="704"/>
      <c r="D49" s="704"/>
      <c r="E49" s="704"/>
      <c r="F49" s="704"/>
      <c r="G49" s="704"/>
      <c r="H49" s="704"/>
      <c r="I49" s="704"/>
      <c r="J49" s="704"/>
      <c r="K49" s="704"/>
      <c r="L49" s="704"/>
      <c r="M49" s="704"/>
      <c r="N49" s="704"/>
      <c r="O49" s="704"/>
      <c r="P49" s="704"/>
      <c r="Q49" s="704"/>
      <c r="R49" s="704"/>
      <c r="S49" s="704"/>
      <c r="T49" s="704"/>
      <c r="U49" s="704"/>
    </row>
    <row r="50" spans="3:21">
      <c r="C50" s="704"/>
      <c r="D50" s="704"/>
      <c r="E50" s="704"/>
      <c r="F50" s="704"/>
      <c r="G50" s="704"/>
      <c r="H50" s="704"/>
      <c r="I50" s="704"/>
      <c r="J50" s="704"/>
      <c r="K50" s="704"/>
      <c r="L50" s="704"/>
      <c r="M50" s="704"/>
      <c r="N50" s="704"/>
      <c r="O50" s="704"/>
      <c r="P50" s="704"/>
      <c r="Q50" s="704"/>
      <c r="R50" s="704"/>
      <c r="S50" s="704"/>
      <c r="T50" s="704"/>
      <c r="U50" s="704"/>
    </row>
    <row r="51" spans="3:21">
      <c r="C51" s="704"/>
      <c r="D51" s="704"/>
      <c r="E51" s="704"/>
      <c r="F51" s="704"/>
      <c r="G51" s="704"/>
      <c r="H51" s="704"/>
      <c r="I51" s="704"/>
      <c r="J51" s="704"/>
      <c r="K51" s="704"/>
      <c r="L51" s="704"/>
      <c r="M51" s="704"/>
      <c r="N51" s="704"/>
      <c r="O51" s="704"/>
      <c r="P51" s="704"/>
      <c r="Q51" s="704"/>
      <c r="R51" s="704"/>
      <c r="S51" s="704"/>
      <c r="T51" s="704"/>
      <c r="U51" s="704"/>
    </row>
    <row r="52" spans="3:21">
      <c r="C52" s="704"/>
      <c r="D52" s="704"/>
      <c r="E52" s="704"/>
      <c r="F52" s="704"/>
      <c r="G52" s="704"/>
      <c r="H52" s="704"/>
      <c r="I52" s="704"/>
      <c r="J52" s="704"/>
      <c r="K52" s="704"/>
      <c r="L52" s="704"/>
      <c r="M52" s="704"/>
      <c r="N52" s="704"/>
      <c r="O52" s="704"/>
      <c r="P52" s="704"/>
      <c r="Q52" s="704"/>
      <c r="R52" s="704"/>
      <c r="S52" s="704"/>
      <c r="T52" s="704"/>
      <c r="U52" s="704"/>
    </row>
    <row r="53" spans="3:21">
      <c r="C53" s="704"/>
      <c r="D53" s="704"/>
      <c r="E53" s="704"/>
      <c r="F53" s="704"/>
      <c r="G53" s="704"/>
      <c r="H53" s="704"/>
      <c r="I53" s="704"/>
      <c r="J53" s="704"/>
      <c r="K53" s="704"/>
      <c r="L53" s="704"/>
      <c r="M53" s="704"/>
      <c r="N53" s="704"/>
      <c r="O53" s="704"/>
      <c r="P53" s="704"/>
      <c r="Q53" s="704"/>
      <c r="R53" s="704"/>
      <c r="S53" s="704"/>
      <c r="T53" s="704"/>
      <c r="U53" s="704"/>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zoomScale="85" zoomScaleNormal="85" workbookViewId="0">
      <selection activeCell="C8" sqref="C8:T22"/>
    </sheetView>
  </sheetViews>
  <sheetFormatPr defaultColWidth="9.140625" defaultRowHeight="12.75"/>
  <cols>
    <col min="1" max="1" width="11.85546875" style="491" bestFit="1" customWidth="1"/>
    <col min="2" max="2" width="83.140625" style="491" customWidth="1"/>
    <col min="3" max="3" width="20.5703125" style="491" bestFit="1" customWidth="1"/>
    <col min="4" max="4" width="14" style="491" bestFit="1" customWidth="1"/>
    <col min="5" max="5" width="17.140625" style="491" customWidth="1"/>
    <col min="6" max="6" width="22.42578125" style="491" customWidth="1"/>
    <col min="7" max="7" width="13.140625" style="491" bestFit="1" customWidth="1"/>
    <col min="8" max="8" width="17.140625" style="491" customWidth="1"/>
    <col min="9" max="11" width="22.42578125" style="491" customWidth="1"/>
    <col min="12" max="12" width="12.42578125" style="491" bestFit="1" customWidth="1"/>
    <col min="13" max="14" width="22.42578125" style="491" customWidth="1"/>
    <col min="15" max="15" width="23.42578125" style="491" bestFit="1" customWidth="1"/>
    <col min="16" max="16" width="21.5703125" style="491" bestFit="1" customWidth="1"/>
    <col min="17" max="19" width="19" style="491" bestFit="1" customWidth="1"/>
    <col min="20" max="20" width="15.42578125" style="491" customWidth="1"/>
    <col min="21" max="21" width="20" style="491" customWidth="1"/>
    <col min="22" max="16384" width="9.140625" style="491"/>
  </cols>
  <sheetData>
    <row r="1" spans="1:21" s="751" customFormat="1" ht="13.5">
      <c r="A1" s="750" t="s">
        <v>188</v>
      </c>
      <c r="B1" s="740" t="str">
        <f>Info!C2</f>
        <v>სს თიბისი ბანკი</v>
      </c>
    </row>
    <row r="2" spans="1:21" s="751" customFormat="1">
      <c r="A2" s="750" t="s">
        <v>189</v>
      </c>
      <c r="B2" s="739">
        <f>'1. key ratios'!B2</f>
        <v>44561</v>
      </c>
    </row>
    <row r="3" spans="1:21">
      <c r="A3" s="493" t="s">
        <v>782</v>
      </c>
      <c r="C3" s="494"/>
    </row>
    <row r="4" spans="1:21">
      <c r="A4" s="493"/>
      <c r="B4" s="494"/>
      <c r="C4" s="494"/>
    </row>
    <row r="5" spans="1:21" s="513" customFormat="1" ht="13.5" customHeight="1">
      <c r="A5" s="864" t="s">
        <v>783</v>
      </c>
      <c r="B5" s="865"/>
      <c r="C5" s="870" t="s">
        <v>784</v>
      </c>
      <c r="D5" s="871"/>
      <c r="E5" s="871"/>
      <c r="F5" s="871"/>
      <c r="G5" s="871"/>
      <c r="H5" s="871"/>
      <c r="I5" s="871"/>
      <c r="J5" s="871"/>
      <c r="K5" s="871"/>
      <c r="L5" s="871"/>
      <c r="M5" s="871"/>
      <c r="N5" s="871"/>
      <c r="O5" s="871"/>
      <c r="P5" s="871"/>
      <c r="Q5" s="871"/>
      <c r="R5" s="871"/>
      <c r="S5" s="871"/>
      <c r="T5" s="872"/>
      <c r="U5" s="610"/>
    </row>
    <row r="6" spans="1:21" s="513" customFormat="1">
      <c r="A6" s="866"/>
      <c r="B6" s="867"/>
      <c r="C6" s="850" t="s">
        <v>68</v>
      </c>
      <c r="D6" s="870" t="s">
        <v>785</v>
      </c>
      <c r="E6" s="871"/>
      <c r="F6" s="872"/>
      <c r="G6" s="870" t="s">
        <v>786</v>
      </c>
      <c r="H6" s="871"/>
      <c r="I6" s="871"/>
      <c r="J6" s="871"/>
      <c r="K6" s="872"/>
      <c r="L6" s="873" t="s">
        <v>787</v>
      </c>
      <c r="M6" s="874"/>
      <c r="N6" s="874"/>
      <c r="O6" s="874"/>
      <c r="P6" s="874"/>
      <c r="Q6" s="874"/>
      <c r="R6" s="874"/>
      <c r="S6" s="874"/>
      <c r="T6" s="875"/>
      <c r="U6" s="605"/>
    </row>
    <row r="7" spans="1:21" s="513" customFormat="1" ht="25.5">
      <c r="A7" s="868"/>
      <c r="B7" s="869"/>
      <c r="C7" s="850"/>
      <c r="E7" s="553" t="s">
        <v>761</v>
      </c>
      <c r="F7" s="609" t="s">
        <v>762</v>
      </c>
      <c r="H7" s="553" t="s">
        <v>761</v>
      </c>
      <c r="I7" s="609" t="s">
        <v>788</v>
      </c>
      <c r="J7" s="609" t="s">
        <v>763</v>
      </c>
      <c r="K7" s="609" t="s">
        <v>764</v>
      </c>
      <c r="L7" s="611"/>
      <c r="M7" s="553" t="s">
        <v>765</v>
      </c>
      <c r="N7" s="609" t="s">
        <v>763</v>
      </c>
      <c r="O7" s="609" t="s">
        <v>766</v>
      </c>
      <c r="P7" s="609" t="s">
        <v>767</v>
      </c>
      <c r="Q7" s="609" t="s">
        <v>768</v>
      </c>
      <c r="R7" s="609" t="s">
        <v>769</v>
      </c>
      <c r="S7" s="609" t="s">
        <v>770</v>
      </c>
      <c r="T7" s="612" t="s">
        <v>771</v>
      </c>
      <c r="U7" s="610"/>
    </row>
    <row r="8" spans="1:21">
      <c r="A8" s="540">
        <v>1</v>
      </c>
      <c r="B8" s="530" t="s">
        <v>773</v>
      </c>
      <c r="C8" s="709">
        <v>16739135186.673344</v>
      </c>
      <c r="D8" s="702">
        <v>15205829476.799644</v>
      </c>
      <c r="E8" s="702">
        <v>110252207.166688</v>
      </c>
      <c r="F8" s="702">
        <v>146717.468704</v>
      </c>
      <c r="G8" s="702">
        <v>884194693.53532803</v>
      </c>
      <c r="H8" s="702">
        <v>75610357.108319998</v>
      </c>
      <c r="I8" s="702">
        <v>28437777.558752</v>
      </c>
      <c r="J8" s="702">
        <v>29077140.463199999</v>
      </c>
      <c r="K8" s="702">
        <v>6242.26</v>
      </c>
      <c r="L8" s="702">
        <v>649111016.33837199</v>
      </c>
      <c r="M8" s="702">
        <v>149517396.65252799</v>
      </c>
      <c r="N8" s="702">
        <v>50747674.614160001</v>
      </c>
      <c r="O8" s="702">
        <v>86002383.075967997</v>
      </c>
      <c r="P8" s="702">
        <v>32728948.337503999</v>
      </c>
      <c r="Q8" s="702">
        <v>28134967.732832</v>
      </c>
      <c r="R8" s="702">
        <v>31395468.656672001</v>
      </c>
      <c r="S8" s="702">
        <v>70052.577072</v>
      </c>
      <c r="T8" s="702">
        <v>451.574656</v>
      </c>
      <c r="U8" s="515"/>
    </row>
    <row r="9" spans="1:21">
      <c r="A9" s="539">
        <v>1.1000000000000001</v>
      </c>
      <c r="B9" s="539" t="s">
        <v>789</v>
      </c>
      <c r="C9" s="707">
        <v>14279805950.241884</v>
      </c>
      <c r="D9" s="702">
        <v>12858955721.736029</v>
      </c>
      <c r="E9" s="702">
        <v>72941228.462704003</v>
      </c>
      <c r="F9" s="702">
        <v>119054.208704</v>
      </c>
      <c r="G9" s="702">
        <v>854448821.27521598</v>
      </c>
      <c r="H9" s="702">
        <v>71323925.888319999</v>
      </c>
      <c r="I9" s="702">
        <v>15813090.874687999</v>
      </c>
      <c r="J9" s="702">
        <v>27838729.878575999</v>
      </c>
      <c r="K9" s="702">
        <v>0</v>
      </c>
      <c r="L9" s="702">
        <v>566401407.23064005</v>
      </c>
      <c r="M9" s="702">
        <v>142600732.02843201</v>
      </c>
      <c r="N9" s="702">
        <v>35911169.312880002</v>
      </c>
      <c r="O9" s="702">
        <v>54155532.645103998</v>
      </c>
      <c r="P9" s="702">
        <v>31464821.359152</v>
      </c>
      <c r="Q9" s="702">
        <v>27352571.220559999</v>
      </c>
      <c r="R9" s="702">
        <v>31055849.250160001</v>
      </c>
      <c r="S9" s="702">
        <v>62773.489472000001</v>
      </c>
      <c r="T9" s="702">
        <v>0</v>
      </c>
      <c r="U9" s="515"/>
    </row>
    <row r="10" spans="1:21">
      <c r="A10" s="541" t="s">
        <v>251</v>
      </c>
      <c r="B10" s="541" t="s">
        <v>790</v>
      </c>
      <c r="C10" s="710">
        <v>12822640686.416016</v>
      </c>
      <c r="D10" s="702">
        <v>11447444998.624464</v>
      </c>
      <c r="E10" s="702">
        <v>67442259.393135995</v>
      </c>
      <c r="F10" s="702">
        <v>119019.208704</v>
      </c>
      <c r="G10" s="702">
        <v>842419091.25873601</v>
      </c>
      <c r="H10" s="702">
        <v>70678081.692959994</v>
      </c>
      <c r="I10" s="702">
        <v>15028533.471488001</v>
      </c>
      <c r="J10" s="702">
        <v>27386267.126416001</v>
      </c>
      <c r="K10" s="702">
        <v>0</v>
      </c>
      <c r="L10" s="702">
        <v>532776596.53281599</v>
      </c>
      <c r="M10" s="702">
        <v>127092655.413536</v>
      </c>
      <c r="N10" s="702">
        <v>34360195.615967996</v>
      </c>
      <c r="O10" s="702">
        <v>48664946.890320003</v>
      </c>
      <c r="P10" s="702">
        <v>31225372.915808</v>
      </c>
      <c r="Q10" s="702">
        <v>27229923.488400001</v>
      </c>
      <c r="R10" s="702">
        <v>27517673.803408001</v>
      </c>
      <c r="S10" s="702">
        <v>0</v>
      </c>
      <c r="T10" s="702">
        <v>0</v>
      </c>
      <c r="U10" s="515"/>
    </row>
    <row r="11" spans="1:21">
      <c r="A11" s="542" t="s">
        <v>791</v>
      </c>
      <c r="B11" s="543" t="s">
        <v>792</v>
      </c>
      <c r="C11" s="711">
        <v>6915068423.8612318</v>
      </c>
      <c r="D11" s="702">
        <v>6172241082.2859364</v>
      </c>
      <c r="E11" s="702">
        <v>20255332.07728</v>
      </c>
      <c r="F11" s="702">
        <v>119019.208704</v>
      </c>
      <c r="G11" s="702">
        <v>417046561.43616003</v>
      </c>
      <c r="H11" s="702">
        <v>20925290.659648001</v>
      </c>
      <c r="I11" s="702">
        <v>7172412.2347839996</v>
      </c>
      <c r="J11" s="702">
        <v>7527014.9331520004</v>
      </c>
      <c r="K11" s="702">
        <v>0</v>
      </c>
      <c r="L11" s="702">
        <v>325780780.13913602</v>
      </c>
      <c r="M11" s="702">
        <v>56499403.790480003</v>
      </c>
      <c r="N11" s="702">
        <v>25188439.306432001</v>
      </c>
      <c r="O11" s="702">
        <v>34215136.831632003</v>
      </c>
      <c r="P11" s="702">
        <v>20104771.213248</v>
      </c>
      <c r="Q11" s="702">
        <v>20527902.405072</v>
      </c>
      <c r="R11" s="702">
        <v>12625865.031920001</v>
      </c>
      <c r="S11" s="702">
        <v>0</v>
      </c>
      <c r="T11" s="702">
        <v>0</v>
      </c>
      <c r="U11" s="515"/>
    </row>
    <row r="12" spans="1:21">
      <c r="A12" s="542" t="s">
        <v>793</v>
      </c>
      <c r="B12" s="543" t="s">
        <v>794</v>
      </c>
      <c r="C12" s="711">
        <v>2008147116.686784</v>
      </c>
      <c r="D12" s="702">
        <v>1718964247.6091361</v>
      </c>
      <c r="E12" s="702">
        <v>9621548.5264960006</v>
      </c>
      <c r="F12" s="702">
        <v>0</v>
      </c>
      <c r="G12" s="702">
        <v>167734920.07166401</v>
      </c>
      <c r="H12" s="702">
        <v>47572055.925535999</v>
      </c>
      <c r="I12" s="702">
        <v>4128127.1619199999</v>
      </c>
      <c r="J12" s="702">
        <v>10934049.504079999</v>
      </c>
      <c r="K12" s="702">
        <v>0</v>
      </c>
      <c r="L12" s="702">
        <v>121447949.00598399</v>
      </c>
      <c r="M12" s="702">
        <v>58893912.134304002</v>
      </c>
      <c r="N12" s="702">
        <v>5526279.8537760004</v>
      </c>
      <c r="O12" s="702">
        <v>7914175.8381439997</v>
      </c>
      <c r="P12" s="702">
        <v>4858000.7346240003</v>
      </c>
      <c r="Q12" s="702">
        <v>1961998.164448</v>
      </c>
      <c r="R12" s="702">
        <v>3902809.1607840001</v>
      </c>
      <c r="S12" s="702">
        <v>0</v>
      </c>
      <c r="T12" s="702">
        <v>0</v>
      </c>
      <c r="U12" s="515"/>
    </row>
    <row r="13" spans="1:21">
      <c r="A13" s="542" t="s">
        <v>795</v>
      </c>
      <c r="B13" s="543" t="s">
        <v>796</v>
      </c>
      <c r="C13" s="711">
        <v>1833021827.9255681</v>
      </c>
      <c r="D13" s="702">
        <v>1683313327.100992</v>
      </c>
      <c r="E13" s="702">
        <v>9593624.7029759996</v>
      </c>
      <c r="F13" s="702">
        <v>0</v>
      </c>
      <c r="G13" s="702">
        <v>106742411.644096</v>
      </c>
      <c r="H13" s="702">
        <v>1589150.4808960001</v>
      </c>
      <c r="I13" s="702">
        <v>2440762.56</v>
      </c>
      <c r="J13" s="702">
        <v>3272756.8923840001</v>
      </c>
      <c r="K13" s="702">
        <v>0</v>
      </c>
      <c r="L13" s="702">
        <v>42966089.180480003</v>
      </c>
      <c r="M13" s="702">
        <v>8648930.5331679992</v>
      </c>
      <c r="N13" s="702">
        <v>1862612.484768</v>
      </c>
      <c r="O13" s="702">
        <v>4605835.7355199996</v>
      </c>
      <c r="P13" s="702">
        <v>4020024.2941120001</v>
      </c>
      <c r="Q13" s="702">
        <v>2969238.8818720002</v>
      </c>
      <c r="R13" s="702">
        <v>7597663.5953120003</v>
      </c>
      <c r="S13" s="702">
        <v>0</v>
      </c>
      <c r="T13" s="702">
        <v>0</v>
      </c>
      <c r="U13" s="515"/>
    </row>
    <row r="14" spans="1:21">
      <c r="A14" s="542" t="s">
        <v>797</v>
      </c>
      <c r="B14" s="543" t="s">
        <v>798</v>
      </c>
      <c r="C14" s="711">
        <v>2066403317.9424319</v>
      </c>
      <c r="D14" s="702">
        <v>1872926341.6284001</v>
      </c>
      <c r="E14" s="702">
        <v>27971754.086383998</v>
      </c>
      <c r="F14" s="702">
        <v>0</v>
      </c>
      <c r="G14" s="702">
        <v>150895198.10681599</v>
      </c>
      <c r="H14" s="702">
        <v>591584.62688</v>
      </c>
      <c r="I14" s="702">
        <v>1287231.5147840001</v>
      </c>
      <c r="J14" s="702">
        <v>5652445.7967999997</v>
      </c>
      <c r="K14" s="702">
        <v>0</v>
      </c>
      <c r="L14" s="702">
        <v>42581778.207216002</v>
      </c>
      <c r="M14" s="702">
        <v>3050408.9555839999</v>
      </c>
      <c r="N14" s="702">
        <v>1782863.9709920001</v>
      </c>
      <c r="O14" s="702">
        <v>1929798.4850240001</v>
      </c>
      <c r="P14" s="702">
        <v>2242576.6738240002</v>
      </c>
      <c r="Q14" s="702">
        <v>1770784.0370080001</v>
      </c>
      <c r="R14" s="702">
        <v>3391336.0153919999</v>
      </c>
      <c r="S14" s="702">
        <v>0</v>
      </c>
      <c r="T14" s="702">
        <v>0</v>
      </c>
      <c r="U14" s="515"/>
    </row>
    <row r="15" spans="1:21">
      <c r="A15" s="544">
        <v>1.2</v>
      </c>
      <c r="B15" s="545" t="s">
        <v>799</v>
      </c>
      <c r="C15" s="712">
        <v>567802155.63951421</v>
      </c>
      <c r="D15" s="702">
        <v>257179114.43472055</v>
      </c>
      <c r="E15" s="702">
        <v>1458824.5692540801</v>
      </c>
      <c r="F15" s="702">
        <v>2381.0841740800001</v>
      </c>
      <c r="G15" s="702">
        <v>85444882.127521604</v>
      </c>
      <c r="H15" s="702">
        <v>7132392.5888320003</v>
      </c>
      <c r="I15" s="702">
        <v>1581309.0874687999</v>
      </c>
      <c r="J15" s="702">
        <v>2783872.9878576002</v>
      </c>
      <c r="K15" s="702">
        <v>0</v>
      </c>
      <c r="L15" s="702">
        <v>225178159.077272</v>
      </c>
      <c r="M15" s="702">
        <v>56105420.402507201</v>
      </c>
      <c r="N15" s="702">
        <v>15174154.8827936</v>
      </c>
      <c r="O15" s="702">
        <v>20335519.785630401</v>
      </c>
      <c r="P15" s="702">
        <v>19530567.518638398</v>
      </c>
      <c r="Q15" s="702">
        <v>16346287.7099408</v>
      </c>
      <c r="R15" s="702">
        <v>15498567.537747201</v>
      </c>
      <c r="S15" s="702">
        <v>62773.489472000001</v>
      </c>
      <c r="T15" s="702">
        <v>0</v>
      </c>
      <c r="U15" s="515"/>
    </row>
    <row r="16" spans="1:21">
      <c r="A16" s="546">
        <v>1.3</v>
      </c>
      <c r="B16" s="545" t="s">
        <v>800</v>
      </c>
      <c r="C16" s="713">
        <v>0</v>
      </c>
      <c r="D16" s="713">
        <v>0</v>
      </c>
      <c r="E16" s="713">
        <v>0</v>
      </c>
      <c r="F16" s="713">
        <v>0</v>
      </c>
      <c r="G16" s="713">
        <v>0</v>
      </c>
      <c r="H16" s="713">
        <v>0</v>
      </c>
      <c r="I16" s="713">
        <v>0</v>
      </c>
      <c r="J16" s="713">
        <v>0</v>
      </c>
      <c r="K16" s="713">
        <v>0</v>
      </c>
      <c r="L16" s="713">
        <v>0</v>
      </c>
      <c r="M16" s="713">
        <v>0</v>
      </c>
      <c r="N16" s="713">
        <v>0</v>
      </c>
      <c r="O16" s="713">
        <v>0</v>
      </c>
      <c r="P16" s="713">
        <v>0</v>
      </c>
      <c r="Q16" s="713">
        <v>0</v>
      </c>
      <c r="R16" s="713">
        <v>0</v>
      </c>
      <c r="S16" s="713">
        <v>0</v>
      </c>
      <c r="T16" s="713">
        <v>0</v>
      </c>
      <c r="U16" s="515"/>
    </row>
    <row r="17" spans="1:21" s="513" customFormat="1" ht="25.5">
      <c r="A17" s="547" t="s">
        <v>801</v>
      </c>
      <c r="B17" s="548" t="s">
        <v>802</v>
      </c>
      <c r="C17" s="714">
        <v>13188100208.019266</v>
      </c>
      <c r="D17" s="705">
        <v>11881514548.704918</v>
      </c>
      <c r="E17" s="705">
        <v>64529752.182089001</v>
      </c>
      <c r="F17" s="705">
        <v>119054.208704</v>
      </c>
      <c r="G17" s="705">
        <v>762648217.72487295</v>
      </c>
      <c r="H17" s="705">
        <v>70566943.823183998</v>
      </c>
      <c r="I17" s="705">
        <v>14776139.960215</v>
      </c>
      <c r="J17" s="705">
        <v>26803784.394494001</v>
      </c>
      <c r="K17" s="705">
        <v>0</v>
      </c>
      <c r="L17" s="705">
        <v>543937441.58947599</v>
      </c>
      <c r="M17" s="705">
        <v>137618783.60468799</v>
      </c>
      <c r="N17" s="705">
        <v>34468260.606895998</v>
      </c>
      <c r="O17" s="705">
        <v>52665699.967887998</v>
      </c>
      <c r="P17" s="705">
        <v>30741597.093621999</v>
      </c>
      <c r="Q17" s="705">
        <v>27162393.280207999</v>
      </c>
      <c r="R17" s="705">
        <v>27729749.846624002</v>
      </c>
      <c r="S17" s="705">
        <v>62773.489472000001</v>
      </c>
      <c r="T17" s="705">
        <v>0</v>
      </c>
      <c r="U17" s="519"/>
    </row>
    <row r="18" spans="1:21" s="513" customFormat="1" ht="25.5">
      <c r="A18" s="549" t="s">
        <v>803</v>
      </c>
      <c r="B18" s="549" t="s">
        <v>804</v>
      </c>
      <c r="C18" s="715">
        <v>12270657406.344406</v>
      </c>
      <c r="D18" s="705">
        <v>10990129339.702312</v>
      </c>
      <c r="E18" s="705">
        <v>62316259.919753</v>
      </c>
      <c r="F18" s="705">
        <v>119019.208704</v>
      </c>
      <c r="G18" s="705">
        <v>757146404.69042504</v>
      </c>
      <c r="H18" s="705">
        <v>70330089.373183995</v>
      </c>
      <c r="I18" s="705">
        <v>14443569.491415</v>
      </c>
      <c r="J18" s="705">
        <v>26550096.632334001</v>
      </c>
      <c r="K18" s="705">
        <v>0</v>
      </c>
      <c r="L18" s="705">
        <v>523381661.95166802</v>
      </c>
      <c r="M18" s="705">
        <v>126579581.690752</v>
      </c>
      <c r="N18" s="705">
        <v>33965144.883695997</v>
      </c>
      <c r="O18" s="705">
        <v>48326107.20008</v>
      </c>
      <c r="P18" s="705">
        <v>30543936.979077999</v>
      </c>
      <c r="Q18" s="705">
        <v>27049422.588048</v>
      </c>
      <c r="R18" s="705">
        <v>26800991.667472001</v>
      </c>
      <c r="S18" s="705">
        <v>0</v>
      </c>
      <c r="T18" s="705">
        <v>0</v>
      </c>
      <c r="U18" s="519"/>
    </row>
    <row r="19" spans="1:21" s="513" customFormat="1">
      <c r="A19" s="547" t="s">
        <v>805</v>
      </c>
      <c r="B19" s="550" t="s">
        <v>806</v>
      </c>
      <c r="C19" s="716">
        <v>19730806353.282074</v>
      </c>
      <c r="D19" s="705">
        <v>18148604477.183071</v>
      </c>
      <c r="E19" s="705">
        <v>57299538.684575997</v>
      </c>
      <c r="F19" s="705">
        <v>78329.719696</v>
      </c>
      <c r="G19" s="705">
        <v>825652862.74220097</v>
      </c>
      <c r="H19" s="705">
        <v>55444120.939778998</v>
      </c>
      <c r="I19" s="705">
        <v>15060628.029601</v>
      </c>
      <c r="J19" s="705">
        <v>22126592.448584002</v>
      </c>
      <c r="K19" s="705">
        <v>0</v>
      </c>
      <c r="L19" s="705">
        <v>755985822.00471997</v>
      </c>
      <c r="M19" s="705">
        <v>159101896.009029</v>
      </c>
      <c r="N19" s="705">
        <v>71035295.084478006</v>
      </c>
      <c r="O19" s="705">
        <v>65319663.945725001</v>
      </c>
      <c r="P19" s="705">
        <v>44105772.464657001</v>
      </c>
      <c r="Q19" s="705">
        <v>43406241.984916002</v>
      </c>
      <c r="R19" s="705">
        <v>49848010.968271002</v>
      </c>
      <c r="S19" s="705">
        <v>7011.9697919999999</v>
      </c>
      <c r="T19" s="705">
        <v>0</v>
      </c>
      <c r="U19" s="519"/>
    </row>
    <row r="20" spans="1:21" s="513" customFormat="1">
      <c r="A20" s="549" t="s">
        <v>807</v>
      </c>
      <c r="B20" s="549" t="s">
        <v>808</v>
      </c>
      <c r="C20" s="715">
        <v>18455557992.823898</v>
      </c>
      <c r="D20" s="705">
        <v>16893602857.424864</v>
      </c>
      <c r="E20" s="705">
        <v>56180624.806483001</v>
      </c>
      <c r="F20" s="705">
        <v>78325.789696000007</v>
      </c>
      <c r="G20" s="705">
        <v>822741273.12088203</v>
      </c>
      <c r="H20" s="705">
        <v>55176383.732134998</v>
      </c>
      <c r="I20" s="705">
        <v>14846391.328577001</v>
      </c>
      <c r="J20" s="705">
        <v>22051179.820324998</v>
      </c>
      <c r="K20" s="705">
        <v>0</v>
      </c>
      <c r="L20" s="705">
        <v>739213862.27815199</v>
      </c>
      <c r="M20" s="705">
        <v>158701068.806229</v>
      </c>
      <c r="N20" s="705">
        <v>70628337.170091003</v>
      </c>
      <c r="O20" s="705">
        <v>64359183.189998001</v>
      </c>
      <c r="P20" s="705">
        <v>44086115.344641</v>
      </c>
      <c r="Q20" s="705">
        <v>43344906.075124003</v>
      </c>
      <c r="R20" s="705">
        <v>37474015.736543</v>
      </c>
      <c r="S20" s="705">
        <v>0</v>
      </c>
      <c r="T20" s="705">
        <v>0</v>
      </c>
      <c r="U20" s="519"/>
    </row>
    <row r="21" spans="1:21" s="513" customFormat="1">
      <c r="A21" s="551">
        <v>1.4</v>
      </c>
      <c r="B21" s="592" t="s">
        <v>941</v>
      </c>
      <c r="C21" s="717">
        <v>81385914.099948004</v>
      </c>
      <c r="D21" s="705">
        <v>80995874.883036003</v>
      </c>
      <c r="E21" s="705">
        <v>0</v>
      </c>
      <c r="F21" s="705">
        <v>0</v>
      </c>
      <c r="G21" s="705">
        <v>0</v>
      </c>
      <c r="H21" s="705">
        <v>0</v>
      </c>
      <c r="I21" s="705">
        <v>0</v>
      </c>
      <c r="J21" s="705">
        <v>0</v>
      </c>
      <c r="K21" s="705">
        <v>0</v>
      </c>
      <c r="L21" s="705">
        <v>390039.21691199997</v>
      </c>
      <c r="M21" s="705">
        <v>0</v>
      </c>
      <c r="N21" s="705">
        <v>0</v>
      </c>
      <c r="O21" s="705">
        <v>0</v>
      </c>
      <c r="P21" s="705">
        <v>0</v>
      </c>
      <c r="Q21" s="705">
        <v>0</v>
      </c>
      <c r="R21" s="705">
        <v>360992.30926399998</v>
      </c>
      <c r="S21" s="705">
        <v>29046.907648</v>
      </c>
      <c r="T21" s="705">
        <v>0</v>
      </c>
      <c r="U21" s="519"/>
    </row>
    <row r="22" spans="1:21" s="513" customFormat="1">
      <c r="A22" s="551">
        <v>1.5</v>
      </c>
      <c r="B22" s="592" t="s">
        <v>942</v>
      </c>
      <c r="C22" s="717">
        <v>108632976.27901199</v>
      </c>
      <c r="D22" s="705">
        <v>106602736.662121</v>
      </c>
      <c r="E22" s="705">
        <v>206451.15889399999</v>
      </c>
      <c r="F22" s="705">
        <v>0</v>
      </c>
      <c r="G22" s="705">
        <v>2030239.616891</v>
      </c>
      <c r="H22" s="705">
        <v>0</v>
      </c>
      <c r="I22" s="705">
        <v>110283.18992800001</v>
      </c>
      <c r="J22" s="705">
        <v>670321.59489199996</v>
      </c>
      <c r="K22" s="705">
        <v>0</v>
      </c>
      <c r="L22" s="705">
        <v>0</v>
      </c>
      <c r="M22" s="705">
        <v>0</v>
      </c>
      <c r="N22" s="705">
        <v>0</v>
      </c>
      <c r="O22" s="705">
        <v>0</v>
      </c>
      <c r="P22" s="705">
        <v>0</v>
      </c>
      <c r="Q22" s="705">
        <v>0</v>
      </c>
      <c r="R22" s="705">
        <v>0</v>
      </c>
      <c r="S22" s="705">
        <v>0</v>
      </c>
      <c r="T22" s="705">
        <v>0</v>
      </c>
      <c r="U22" s="519"/>
    </row>
    <row r="29" spans="1:21">
      <c r="C29" s="704"/>
      <c r="D29" s="704"/>
      <c r="E29" s="704"/>
      <c r="F29" s="704"/>
      <c r="G29" s="704"/>
      <c r="H29" s="704"/>
      <c r="I29" s="704"/>
      <c r="J29" s="704"/>
      <c r="K29" s="704"/>
      <c r="L29" s="704"/>
      <c r="M29" s="704"/>
      <c r="N29" s="704"/>
      <c r="O29" s="704"/>
      <c r="P29" s="704"/>
      <c r="Q29" s="704"/>
      <c r="R29" s="704"/>
      <c r="S29" s="704"/>
      <c r="T29" s="704"/>
    </row>
    <row r="30" spans="1:21">
      <c r="C30" s="704"/>
      <c r="D30" s="704"/>
      <c r="E30" s="704"/>
      <c r="F30" s="704"/>
      <c r="G30" s="704"/>
      <c r="H30" s="704"/>
      <c r="I30" s="704"/>
      <c r="J30" s="704"/>
      <c r="K30" s="704"/>
      <c r="L30" s="704"/>
      <c r="M30" s="704"/>
      <c r="N30" s="704"/>
      <c r="O30" s="704"/>
      <c r="P30" s="704"/>
      <c r="Q30" s="704"/>
      <c r="R30" s="704"/>
      <c r="S30" s="704"/>
      <c r="T30" s="704"/>
    </row>
    <row r="31" spans="1:21">
      <c r="C31" s="704"/>
      <c r="D31" s="704"/>
      <c r="E31" s="704"/>
      <c r="F31" s="704"/>
      <c r="G31" s="704"/>
      <c r="H31" s="704"/>
      <c r="I31" s="704"/>
      <c r="J31" s="704"/>
      <c r="K31" s="704"/>
      <c r="L31" s="704"/>
      <c r="M31" s="704"/>
      <c r="N31" s="704"/>
      <c r="O31" s="704"/>
      <c r="P31" s="704"/>
      <c r="Q31" s="704"/>
      <c r="R31" s="704"/>
      <c r="S31" s="704"/>
      <c r="T31" s="704"/>
    </row>
    <row r="32" spans="1:21">
      <c r="C32" s="704"/>
      <c r="D32" s="704"/>
      <c r="E32" s="704"/>
      <c r="F32" s="704"/>
      <c r="G32" s="704"/>
      <c r="H32" s="704"/>
      <c r="I32" s="704"/>
      <c r="J32" s="704"/>
      <c r="K32" s="704"/>
      <c r="L32" s="704"/>
      <c r="M32" s="704"/>
      <c r="N32" s="704"/>
      <c r="O32" s="704"/>
      <c r="P32" s="704"/>
      <c r="Q32" s="704"/>
      <c r="R32" s="704"/>
      <c r="S32" s="704"/>
      <c r="T32" s="704"/>
    </row>
    <row r="33" spans="3:20">
      <c r="C33" s="704"/>
      <c r="D33" s="704"/>
      <c r="E33" s="704"/>
      <c r="F33" s="704"/>
      <c r="G33" s="704"/>
      <c r="H33" s="704"/>
      <c r="I33" s="704"/>
      <c r="J33" s="704"/>
      <c r="K33" s="704"/>
      <c r="L33" s="704"/>
      <c r="M33" s="704"/>
      <c r="N33" s="704"/>
      <c r="O33" s="704"/>
      <c r="P33" s="704"/>
      <c r="Q33" s="704"/>
      <c r="R33" s="704"/>
      <c r="S33" s="704"/>
      <c r="T33" s="704"/>
    </row>
    <row r="34" spans="3:20">
      <c r="C34" s="704"/>
      <c r="D34" s="704"/>
      <c r="E34" s="704"/>
      <c r="F34" s="704"/>
      <c r="G34" s="704"/>
      <c r="H34" s="704"/>
      <c r="I34" s="704"/>
      <c r="J34" s="704"/>
      <c r="K34" s="704"/>
      <c r="L34" s="704"/>
      <c r="M34" s="704"/>
      <c r="N34" s="704"/>
      <c r="O34" s="704"/>
      <c r="P34" s="704"/>
      <c r="Q34" s="704"/>
      <c r="R34" s="704"/>
      <c r="S34" s="704"/>
      <c r="T34" s="704"/>
    </row>
    <row r="35" spans="3:20">
      <c r="C35" s="704"/>
      <c r="D35" s="704"/>
      <c r="E35" s="704"/>
      <c r="F35" s="704"/>
      <c r="G35" s="704"/>
      <c r="H35" s="704"/>
      <c r="I35" s="704"/>
      <c r="J35" s="704"/>
      <c r="K35" s="704"/>
      <c r="L35" s="704"/>
      <c r="M35" s="704"/>
      <c r="N35" s="704"/>
      <c r="O35" s="704"/>
      <c r="P35" s="704"/>
      <c r="Q35" s="704"/>
      <c r="R35" s="704"/>
      <c r="S35" s="704"/>
      <c r="T35" s="704"/>
    </row>
    <row r="36" spans="3:20">
      <c r="C36" s="704"/>
      <c r="D36" s="704"/>
      <c r="E36" s="704"/>
      <c r="F36" s="704"/>
      <c r="G36" s="704"/>
      <c r="H36" s="704"/>
      <c r="I36" s="704"/>
      <c r="J36" s="704"/>
      <c r="K36" s="704"/>
      <c r="L36" s="704"/>
      <c r="M36" s="704"/>
      <c r="N36" s="704"/>
      <c r="O36" s="704"/>
      <c r="P36" s="704"/>
      <c r="Q36" s="704"/>
      <c r="R36" s="704"/>
      <c r="S36" s="704"/>
      <c r="T36" s="704"/>
    </row>
    <row r="37" spans="3:20">
      <c r="C37" s="704"/>
      <c r="D37" s="704"/>
      <c r="E37" s="704"/>
      <c r="F37" s="704"/>
      <c r="G37" s="704"/>
      <c r="H37" s="704"/>
      <c r="I37" s="704"/>
      <c r="J37" s="704"/>
      <c r="K37" s="704"/>
      <c r="L37" s="704"/>
      <c r="M37" s="704"/>
      <c r="N37" s="704"/>
      <c r="O37" s="704"/>
      <c r="P37" s="704"/>
      <c r="Q37" s="704"/>
      <c r="R37" s="704"/>
      <c r="S37" s="704"/>
      <c r="T37" s="704"/>
    </row>
    <row r="38" spans="3:20">
      <c r="C38" s="704"/>
      <c r="D38" s="704"/>
      <c r="E38" s="704"/>
      <c r="F38" s="704"/>
      <c r="G38" s="704"/>
      <c r="H38" s="704"/>
      <c r="I38" s="704"/>
      <c r="J38" s="704"/>
      <c r="K38" s="704"/>
      <c r="L38" s="704"/>
      <c r="M38" s="704"/>
      <c r="N38" s="704"/>
      <c r="O38" s="704"/>
      <c r="P38" s="704"/>
      <c r="Q38" s="704"/>
      <c r="R38" s="704"/>
      <c r="S38" s="704"/>
      <c r="T38" s="704"/>
    </row>
    <row r="39" spans="3:20">
      <c r="C39" s="704"/>
      <c r="D39" s="704"/>
      <c r="E39" s="704"/>
      <c r="F39" s="704"/>
      <c r="G39" s="704"/>
      <c r="H39" s="704"/>
      <c r="I39" s="704"/>
      <c r="J39" s="704"/>
      <c r="K39" s="704"/>
      <c r="L39" s="704"/>
      <c r="M39" s="704"/>
      <c r="N39" s="704"/>
      <c r="O39" s="704"/>
      <c r="P39" s="704"/>
      <c r="Q39" s="704"/>
      <c r="R39" s="704"/>
      <c r="S39" s="704"/>
      <c r="T39" s="704"/>
    </row>
    <row r="40" spans="3:20">
      <c r="C40" s="704"/>
      <c r="D40" s="704"/>
      <c r="E40" s="704"/>
      <c r="F40" s="704"/>
      <c r="G40" s="704"/>
      <c r="H40" s="704"/>
      <c r="I40" s="704"/>
      <c r="J40" s="704"/>
      <c r="K40" s="704"/>
      <c r="L40" s="704"/>
      <c r="M40" s="704"/>
      <c r="N40" s="704"/>
      <c r="O40" s="704"/>
      <c r="P40" s="704"/>
      <c r="Q40" s="704"/>
      <c r="R40" s="704"/>
      <c r="S40" s="704"/>
      <c r="T40" s="704"/>
    </row>
    <row r="41" spans="3:20">
      <c r="C41" s="704"/>
      <c r="D41" s="704"/>
      <c r="E41" s="704"/>
      <c r="F41" s="704"/>
      <c r="G41" s="704"/>
      <c r="H41" s="704"/>
      <c r="I41" s="704"/>
      <c r="J41" s="704"/>
      <c r="K41" s="704"/>
      <c r="L41" s="704"/>
      <c r="M41" s="704"/>
      <c r="N41" s="704"/>
      <c r="O41" s="704"/>
      <c r="P41" s="704"/>
      <c r="Q41" s="704"/>
      <c r="R41" s="704"/>
      <c r="S41" s="704"/>
      <c r="T41" s="704"/>
    </row>
    <row r="42" spans="3:20">
      <c r="C42" s="704"/>
      <c r="D42" s="704"/>
      <c r="E42" s="704"/>
      <c r="F42" s="704"/>
      <c r="G42" s="704"/>
      <c r="H42" s="704"/>
      <c r="I42" s="704"/>
      <c r="J42" s="704"/>
      <c r="K42" s="704"/>
      <c r="L42" s="704"/>
      <c r="M42" s="704"/>
      <c r="N42" s="704"/>
      <c r="O42" s="704"/>
      <c r="P42" s="704"/>
      <c r="Q42" s="704"/>
      <c r="R42" s="704"/>
      <c r="S42" s="704"/>
      <c r="T42" s="704"/>
    </row>
    <row r="43" spans="3:20">
      <c r="C43" s="704"/>
      <c r="D43" s="704"/>
      <c r="E43" s="704"/>
      <c r="F43" s="704"/>
      <c r="G43" s="704"/>
      <c r="H43" s="704"/>
      <c r="I43" s="704"/>
      <c r="J43" s="704"/>
      <c r="K43" s="704"/>
      <c r="L43" s="704"/>
      <c r="M43" s="704"/>
      <c r="N43" s="704"/>
      <c r="O43" s="704"/>
      <c r="P43" s="704"/>
      <c r="Q43" s="704"/>
      <c r="R43" s="704"/>
      <c r="S43" s="704"/>
      <c r="T43" s="704"/>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zoomScale="85" zoomScaleNormal="85" workbookViewId="0">
      <selection activeCell="C7" sqref="C7:O33"/>
    </sheetView>
  </sheetViews>
  <sheetFormatPr defaultColWidth="9.140625" defaultRowHeight="12.75"/>
  <cols>
    <col min="1" max="1" width="11.85546875" style="491" bestFit="1" customWidth="1"/>
    <col min="2" max="2" width="93.42578125" style="491" customWidth="1"/>
    <col min="3" max="3" width="17" style="491" bestFit="1" customWidth="1"/>
    <col min="4" max="4" width="13.85546875" style="491" bestFit="1" customWidth="1"/>
    <col min="5" max="5" width="13.5703125" style="491" bestFit="1" customWidth="1"/>
    <col min="6" max="6" width="16.140625" style="556" bestFit="1" customWidth="1"/>
    <col min="7" max="7" width="10.85546875" style="556" bestFit="1" customWidth="1"/>
    <col min="8" max="8" width="11.42578125" style="491" bestFit="1" customWidth="1"/>
    <col min="9" max="9" width="11.85546875" style="491" bestFit="1" customWidth="1"/>
    <col min="10" max="10" width="13.42578125" style="556" bestFit="1" customWidth="1"/>
    <col min="11" max="11" width="12.42578125" style="556" bestFit="1" customWidth="1"/>
    <col min="12" max="12" width="16.140625" style="556" bestFit="1" customWidth="1"/>
    <col min="13" max="13" width="10.85546875" style="556" bestFit="1" customWidth="1"/>
    <col min="14" max="14" width="11.42578125" style="556" bestFit="1" customWidth="1"/>
    <col min="15" max="15" width="19" style="491" bestFit="1" customWidth="1"/>
    <col min="16" max="16384" width="9.140625" style="491"/>
  </cols>
  <sheetData>
    <row r="1" spans="1:15" s="751" customFormat="1" ht="13.5">
      <c r="A1" s="750" t="s">
        <v>188</v>
      </c>
      <c r="B1" s="740" t="str">
        <f>Info!C2</f>
        <v>სს თიბისი ბანკი</v>
      </c>
    </row>
    <row r="2" spans="1:15" s="751" customFormat="1">
      <c r="A2" s="750" t="s">
        <v>189</v>
      </c>
      <c r="B2" s="739">
        <f>'1. key ratios'!B2</f>
        <v>44561</v>
      </c>
    </row>
    <row r="3" spans="1:15">
      <c r="A3" s="493" t="s">
        <v>811</v>
      </c>
      <c r="F3" s="491"/>
      <c r="G3" s="491"/>
      <c r="J3" s="491"/>
      <c r="K3" s="491"/>
      <c r="L3" s="491"/>
      <c r="M3" s="491"/>
      <c r="N3" s="491"/>
    </row>
    <row r="4" spans="1:15">
      <c r="F4" s="491"/>
      <c r="G4" s="491"/>
      <c r="J4" s="491"/>
      <c r="K4" s="491"/>
      <c r="L4" s="491"/>
      <c r="M4" s="491"/>
      <c r="N4" s="491"/>
    </row>
    <row r="5" spans="1:15" ht="37.5" customHeight="1">
      <c r="A5" s="830" t="s">
        <v>812</v>
      </c>
      <c r="B5" s="831"/>
      <c r="C5" s="876" t="s">
        <v>813</v>
      </c>
      <c r="D5" s="877"/>
      <c r="E5" s="877"/>
      <c r="F5" s="877"/>
      <c r="G5" s="877"/>
      <c r="H5" s="878"/>
      <c r="I5" s="879" t="s">
        <v>814</v>
      </c>
      <c r="J5" s="880"/>
      <c r="K5" s="880"/>
      <c r="L5" s="880"/>
      <c r="M5" s="880"/>
      <c r="N5" s="881"/>
      <c r="O5" s="882" t="s">
        <v>684</v>
      </c>
    </row>
    <row r="6" spans="1:15" ht="39.6" customHeight="1">
      <c r="A6" s="834"/>
      <c r="B6" s="835"/>
      <c r="C6" s="552"/>
      <c r="D6" s="553" t="s">
        <v>815</v>
      </c>
      <c r="E6" s="553" t="s">
        <v>816</v>
      </c>
      <c r="F6" s="553" t="s">
        <v>817</v>
      </c>
      <c r="G6" s="553" t="s">
        <v>818</v>
      </c>
      <c r="H6" s="553" t="s">
        <v>819</v>
      </c>
      <c r="I6" s="554"/>
      <c r="J6" s="553" t="s">
        <v>815</v>
      </c>
      <c r="K6" s="553" t="s">
        <v>816</v>
      </c>
      <c r="L6" s="553" t="s">
        <v>817</v>
      </c>
      <c r="M6" s="553" t="s">
        <v>818</v>
      </c>
      <c r="N6" s="553" t="s">
        <v>819</v>
      </c>
      <c r="O6" s="883"/>
    </row>
    <row r="7" spans="1:15">
      <c r="A7" s="506">
        <v>1</v>
      </c>
      <c r="B7" s="514" t="s">
        <v>694</v>
      </c>
      <c r="C7" s="718">
        <v>283364727.71529996</v>
      </c>
      <c r="D7" s="702">
        <v>272263589.14319998</v>
      </c>
      <c r="E7" s="702">
        <v>3132322.4852</v>
      </c>
      <c r="F7" s="719">
        <v>6299181.5717000002</v>
      </c>
      <c r="G7" s="719">
        <v>973360.65890000004</v>
      </c>
      <c r="H7" s="702">
        <v>696273.85629999998</v>
      </c>
      <c r="I7" s="702">
        <v>8831212.6886439994</v>
      </c>
      <c r="J7" s="719">
        <v>5445271.7828639997</v>
      </c>
      <c r="K7" s="719">
        <v>313232.24852000002</v>
      </c>
      <c r="L7" s="719">
        <v>1889754.4715100001</v>
      </c>
      <c r="M7" s="719">
        <v>486680.32945000002</v>
      </c>
      <c r="N7" s="719">
        <v>696273.85629999998</v>
      </c>
      <c r="O7" s="702">
        <v>0</v>
      </c>
    </row>
    <row r="8" spans="1:15">
      <c r="A8" s="506">
        <v>2</v>
      </c>
      <c r="B8" s="514" t="s">
        <v>695</v>
      </c>
      <c r="C8" s="718">
        <v>341720928.43359995</v>
      </c>
      <c r="D8" s="702">
        <v>337249308.93859994</v>
      </c>
      <c r="E8" s="702">
        <v>1245930.2933</v>
      </c>
      <c r="F8" s="719">
        <v>1992098.9210999999</v>
      </c>
      <c r="G8" s="719">
        <v>436338.31099999999</v>
      </c>
      <c r="H8" s="702">
        <v>797251.96959999995</v>
      </c>
      <c r="I8" s="702">
        <v>8461248.2189320009</v>
      </c>
      <c r="J8" s="719">
        <v>6723604.3881719997</v>
      </c>
      <c r="K8" s="719">
        <v>124593.02933</v>
      </c>
      <c r="L8" s="719">
        <v>597629.67633000005</v>
      </c>
      <c r="M8" s="719">
        <v>218169.15549999999</v>
      </c>
      <c r="N8" s="719">
        <v>797251.96959999995</v>
      </c>
      <c r="O8" s="702">
        <v>0</v>
      </c>
    </row>
    <row r="9" spans="1:15">
      <c r="A9" s="506">
        <v>3</v>
      </c>
      <c r="B9" s="514" t="s">
        <v>696</v>
      </c>
      <c r="C9" s="718">
        <v>117467338.1874</v>
      </c>
      <c r="D9" s="702">
        <v>117035189.2129</v>
      </c>
      <c r="E9" s="702">
        <v>53898.81</v>
      </c>
      <c r="F9" s="720">
        <v>47607.99</v>
      </c>
      <c r="G9" s="720">
        <v>3229.4</v>
      </c>
      <c r="H9" s="702">
        <v>327412.7745</v>
      </c>
      <c r="I9" s="702">
        <v>2689403.536758</v>
      </c>
      <c r="J9" s="720">
        <v>2340703.7842580001</v>
      </c>
      <c r="K9" s="720">
        <v>5389.8810000000003</v>
      </c>
      <c r="L9" s="720">
        <v>14282.397000000001</v>
      </c>
      <c r="M9" s="720">
        <v>1614.7</v>
      </c>
      <c r="N9" s="720">
        <v>327412.7745</v>
      </c>
      <c r="O9" s="702">
        <v>0</v>
      </c>
    </row>
    <row r="10" spans="1:15">
      <c r="A10" s="506">
        <v>4</v>
      </c>
      <c r="B10" s="514" t="s">
        <v>697</v>
      </c>
      <c r="C10" s="718">
        <v>636120924.27880001</v>
      </c>
      <c r="D10" s="702">
        <v>491206997.33499998</v>
      </c>
      <c r="E10" s="702">
        <v>97244961.488600001</v>
      </c>
      <c r="F10" s="720">
        <v>47270723.792599998</v>
      </c>
      <c r="G10" s="720">
        <v>372474.93040000001</v>
      </c>
      <c r="H10" s="702">
        <v>25766.732199999999</v>
      </c>
      <c r="I10" s="702">
        <v>33941857.430739991</v>
      </c>
      <c r="J10" s="720">
        <v>9824139.9466999993</v>
      </c>
      <c r="K10" s="720">
        <v>9724496.1488600001</v>
      </c>
      <c r="L10" s="720">
        <v>14181217.13778</v>
      </c>
      <c r="M10" s="720">
        <v>186237.46520000001</v>
      </c>
      <c r="N10" s="720">
        <v>25766.732199999999</v>
      </c>
      <c r="O10" s="702">
        <v>0</v>
      </c>
    </row>
    <row r="11" spans="1:15">
      <c r="A11" s="506">
        <v>5</v>
      </c>
      <c r="B11" s="514" t="s">
        <v>698</v>
      </c>
      <c r="C11" s="718">
        <v>1047340759.9165001</v>
      </c>
      <c r="D11" s="702">
        <v>834965600.62320006</v>
      </c>
      <c r="E11" s="702">
        <v>157428472.10679999</v>
      </c>
      <c r="F11" s="720">
        <v>51691227.484399997</v>
      </c>
      <c r="G11" s="720">
        <v>2488362.2990999999</v>
      </c>
      <c r="H11" s="702">
        <v>767097.40300000005</v>
      </c>
      <c r="I11" s="702">
        <v>49960806.021013997</v>
      </c>
      <c r="J11" s="720">
        <v>16699312.012464</v>
      </c>
      <c r="K11" s="720">
        <v>15742847.21068</v>
      </c>
      <c r="L11" s="720">
        <v>15507368.24532</v>
      </c>
      <c r="M11" s="720">
        <v>1244181.14955</v>
      </c>
      <c r="N11" s="720">
        <v>767097.40300000005</v>
      </c>
      <c r="O11" s="702">
        <v>0</v>
      </c>
    </row>
    <row r="12" spans="1:15">
      <c r="A12" s="506">
        <v>6</v>
      </c>
      <c r="B12" s="514" t="s">
        <v>699</v>
      </c>
      <c r="C12" s="718">
        <v>379489888.3362</v>
      </c>
      <c r="D12" s="702">
        <v>312089480.6566</v>
      </c>
      <c r="E12" s="702">
        <v>34625906.454999998</v>
      </c>
      <c r="F12" s="720">
        <v>12177788.581900001</v>
      </c>
      <c r="G12" s="720">
        <v>18991896.5449</v>
      </c>
      <c r="H12" s="702">
        <v>1604816.0978000001</v>
      </c>
      <c r="I12" s="702">
        <v>24458481.203452002</v>
      </c>
      <c r="J12" s="720">
        <v>6241789.613132</v>
      </c>
      <c r="K12" s="720">
        <v>3462590.6455000001</v>
      </c>
      <c r="L12" s="720">
        <v>3653336.5745700002</v>
      </c>
      <c r="M12" s="720">
        <v>9495948.27245</v>
      </c>
      <c r="N12" s="720">
        <v>1604816.0978000001</v>
      </c>
      <c r="O12" s="702">
        <v>0</v>
      </c>
    </row>
    <row r="13" spans="1:15">
      <c r="A13" s="506">
        <v>7</v>
      </c>
      <c r="B13" s="514" t="s">
        <v>700</v>
      </c>
      <c r="C13" s="718">
        <v>404619315.33950001</v>
      </c>
      <c r="D13" s="702">
        <v>381305126.94150001</v>
      </c>
      <c r="E13" s="702">
        <v>6516575.0595000004</v>
      </c>
      <c r="F13" s="720">
        <v>13417641.760500001</v>
      </c>
      <c r="G13" s="720">
        <v>2272814.4038</v>
      </c>
      <c r="H13" s="702">
        <v>1107157.1742</v>
      </c>
      <c r="I13" s="702">
        <v>14546616.949030001</v>
      </c>
      <c r="J13" s="720">
        <v>7626102.53883</v>
      </c>
      <c r="K13" s="720">
        <v>651657.50595000002</v>
      </c>
      <c r="L13" s="720">
        <v>4025292.5281500001</v>
      </c>
      <c r="M13" s="720">
        <v>1136407.2019</v>
      </c>
      <c r="N13" s="720">
        <v>1107157.1742</v>
      </c>
      <c r="O13" s="702">
        <v>0</v>
      </c>
    </row>
    <row r="14" spans="1:15">
      <c r="A14" s="506">
        <v>8</v>
      </c>
      <c r="B14" s="514" t="s">
        <v>701</v>
      </c>
      <c r="C14" s="718">
        <v>758425878.95209992</v>
      </c>
      <c r="D14" s="702">
        <v>739336790.49619997</v>
      </c>
      <c r="E14" s="702">
        <v>7134068.7348999996</v>
      </c>
      <c r="F14" s="720">
        <v>6867840.5219000001</v>
      </c>
      <c r="G14" s="720">
        <v>1676644.2072999999</v>
      </c>
      <c r="H14" s="702">
        <v>3410534.9918</v>
      </c>
      <c r="I14" s="702">
        <v>21809351.935433999</v>
      </c>
      <c r="J14" s="720">
        <v>14786735.809924001</v>
      </c>
      <c r="K14" s="720">
        <v>713406.87349000003</v>
      </c>
      <c r="L14" s="720">
        <v>2060352.1565700001</v>
      </c>
      <c r="M14" s="720">
        <v>838322.10364999995</v>
      </c>
      <c r="N14" s="720">
        <v>3410534.9918</v>
      </c>
      <c r="O14" s="702">
        <v>0</v>
      </c>
    </row>
    <row r="15" spans="1:15">
      <c r="A15" s="506">
        <v>9</v>
      </c>
      <c r="B15" s="514" t="s">
        <v>702</v>
      </c>
      <c r="C15" s="718">
        <v>412877415.28920001</v>
      </c>
      <c r="D15" s="702">
        <v>372733269.65939999</v>
      </c>
      <c r="E15" s="702">
        <v>28416050.1439</v>
      </c>
      <c r="F15" s="720">
        <v>5856762.3975999998</v>
      </c>
      <c r="G15" s="720">
        <v>4863508.0927999998</v>
      </c>
      <c r="H15" s="702">
        <v>1007824.9955</v>
      </c>
      <c r="I15" s="702">
        <v>15492878.168757999</v>
      </c>
      <c r="J15" s="720">
        <v>7454665.3931879997</v>
      </c>
      <c r="K15" s="720">
        <v>2841605.0143900001</v>
      </c>
      <c r="L15" s="720">
        <v>1757028.7192800001</v>
      </c>
      <c r="M15" s="720">
        <v>2431754.0463999999</v>
      </c>
      <c r="N15" s="720">
        <v>1007824.9955</v>
      </c>
      <c r="O15" s="702">
        <v>0</v>
      </c>
    </row>
    <row r="16" spans="1:15">
      <c r="A16" s="506">
        <v>10</v>
      </c>
      <c r="B16" s="514" t="s">
        <v>703</v>
      </c>
      <c r="C16" s="718">
        <v>111220735.3673</v>
      </c>
      <c r="D16" s="702">
        <v>103355964.8354</v>
      </c>
      <c r="E16" s="702">
        <v>6696302.1358000003</v>
      </c>
      <c r="F16" s="720">
        <v>619290.1655</v>
      </c>
      <c r="G16" s="720">
        <v>83486.335000000006</v>
      </c>
      <c r="H16" s="702">
        <v>465691.89559999999</v>
      </c>
      <c r="I16" s="702">
        <v>3429971.623038</v>
      </c>
      <c r="J16" s="720">
        <v>2067119.2967079999</v>
      </c>
      <c r="K16" s="720">
        <v>669630.21357999998</v>
      </c>
      <c r="L16" s="720">
        <v>185787.04965</v>
      </c>
      <c r="M16" s="720">
        <v>41743.167500000003</v>
      </c>
      <c r="N16" s="720">
        <v>465691.89559999999</v>
      </c>
      <c r="O16" s="702">
        <v>0</v>
      </c>
    </row>
    <row r="17" spans="1:15">
      <c r="A17" s="506">
        <v>11</v>
      </c>
      <c r="B17" s="514" t="s">
        <v>704</v>
      </c>
      <c r="C17" s="718">
        <v>108168115.05069999</v>
      </c>
      <c r="D17" s="702">
        <v>98443787.841600001</v>
      </c>
      <c r="E17" s="702">
        <v>1987543.4081999999</v>
      </c>
      <c r="F17" s="720">
        <v>6801979.2533</v>
      </c>
      <c r="G17" s="720">
        <v>365678.8763</v>
      </c>
      <c r="H17" s="702">
        <v>569125.67130000005</v>
      </c>
      <c r="I17" s="702">
        <v>4960188.9830919988</v>
      </c>
      <c r="J17" s="720">
        <v>1968875.7568320001</v>
      </c>
      <c r="K17" s="720">
        <v>198754.34082000001</v>
      </c>
      <c r="L17" s="720">
        <v>2040593.77599</v>
      </c>
      <c r="M17" s="720">
        <v>182839.43815</v>
      </c>
      <c r="N17" s="720">
        <v>569125.67130000005</v>
      </c>
      <c r="O17" s="702">
        <v>0</v>
      </c>
    </row>
    <row r="18" spans="1:15">
      <c r="A18" s="506">
        <v>12</v>
      </c>
      <c r="B18" s="514" t="s">
        <v>705</v>
      </c>
      <c r="C18" s="718">
        <v>1286015636.3620999</v>
      </c>
      <c r="D18" s="702">
        <v>1214911045.6722</v>
      </c>
      <c r="E18" s="702">
        <v>30349284.453699999</v>
      </c>
      <c r="F18" s="720">
        <v>28827780.585299999</v>
      </c>
      <c r="G18" s="720">
        <v>4298328.7034</v>
      </c>
      <c r="H18" s="702">
        <v>7629196.9474999998</v>
      </c>
      <c r="I18" s="702">
        <v>45759844.833604001</v>
      </c>
      <c r="J18" s="720">
        <v>24298220.913444001</v>
      </c>
      <c r="K18" s="720">
        <v>3034928.4453699999</v>
      </c>
      <c r="L18" s="720">
        <v>8648334.1755899992</v>
      </c>
      <c r="M18" s="720">
        <v>2149164.3517</v>
      </c>
      <c r="N18" s="720">
        <v>7629196.9474999998</v>
      </c>
      <c r="O18" s="702">
        <v>0</v>
      </c>
    </row>
    <row r="19" spans="1:15">
      <c r="A19" s="506">
        <v>13</v>
      </c>
      <c r="B19" s="514" t="s">
        <v>706</v>
      </c>
      <c r="C19" s="718">
        <v>537104715.50989997</v>
      </c>
      <c r="D19" s="702">
        <v>517016975.40149999</v>
      </c>
      <c r="E19" s="702">
        <v>9689529.7910999991</v>
      </c>
      <c r="F19" s="720">
        <v>6343978.8476999998</v>
      </c>
      <c r="G19" s="720">
        <v>1056981.0412999999</v>
      </c>
      <c r="H19" s="702">
        <v>2997250.4282999998</v>
      </c>
      <c r="I19" s="702">
        <v>16738227.090399999</v>
      </c>
      <c r="J19" s="720">
        <v>10340339.508029999</v>
      </c>
      <c r="K19" s="720">
        <v>968952.97910999996</v>
      </c>
      <c r="L19" s="720">
        <v>1903193.6543099999</v>
      </c>
      <c r="M19" s="720">
        <v>528490.52064999996</v>
      </c>
      <c r="N19" s="720">
        <v>2997250.4282999998</v>
      </c>
      <c r="O19" s="702">
        <v>0</v>
      </c>
    </row>
    <row r="20" spans="1:15">
      <c r="A20" s="506">
        <v>14</v>
      </c>
      <c r="B20" s="514" t="s">
        <v>707</v>
      </c>
      <c r="C20" s="718">
        <v>1357212174.3718002</v>
      </c>
      <c r="D20" s="702">
        <v>1054979272.5796</v>
      </c>
      <c r="E20" s="702">
        <v>206943325.0465</v>
      </c>
      <c r="F20" s="720">
        <v>93312972.411200002</v>
      </c>
      <c r="G20" s="720">
        <v>703971.61589999998</v>
      </c>
      <c r="H20" s="702">
        <v>1272632.7186</v>
      </c>
      <c r="I20" s="702">
        <v>71412428.206152007</v>
      </c>
      <c r="J20" s="720">
        <v>21099585.451591998</v>
      </c>
      <c r="K20" s="720">
        <v>20694332.50465</v>
      </c>
      <c r="L20" s="720">
        <v>27993891.723359998</v>
      </c>
      <c r="M20" s="720">
        <v>351985.80794999999</v>
      </c>
      <c r="N20" s="720">
        <v>1272632.7186</v>
      </c>
      <c r="O20" s="702">
        <v>0</v>
      </c>
    </row>
    <row r="21" spans="1:15">
      <c r="A21" s="506">
        <v>15</v>
      </c>
      <c r="B21" s="514" t="s">
        <v>708</v>
      </c>
      <c r="C21" s="718">
        <v>334879617.92920005</v>
      </c>
      <c r="D21" s="702">
        <v>268240407.94220001</v>
      </c>
      <c r="E21" s="702">
        <v>37645245.952699997</v>
      </c>
      <c r="F21" s="720">
        <v>27646653.2128</v>
      </c>
      <c r="G21" s="720">
        <v>970627.95880000002</v>
      </c>
      <c r="H21" s="702">
        <v>376682.8627</v>
      </c>
      <c r="I21" s="702">
        <v>18285325.560054004</v>
      </c>
      <c r="J21" s="720">
        <v>5364808.1588439997</v>
      </c>
      <c r="K21" s="720">
        <v>3764524.5952699999</v>
      </c>
      <c r="L21" s="720">
        <v>8293995.9638400003</v>
      </c>
      <c r="M21" s="720">
        <v>485313.97940000001</v>
      </c>
      <c r="N21" s="720">
        <v>376682.8627</v>
      </c>
      <c r="O21" s="702">
        <v>0</v>
      </c>
    </row>
    <row r="22" spans="1:15">
      <c r="A22" s="506">
        <v>16</v>
      </c>
      <c r="B22" s="514" t="s">
        <v>709</v>
      </c>
      <c r="C22" s="718">
        <v>173973420.55520001</v>
      </c>
      <c r="D22" s="702">
        <v>165125215.72760001</v>
      </c>
      <c r="E22" s="702">
        <v>7545353.2357000001</v>
      </c>
      <c r="F22" s="720">
        <v>284626.62390000001</v>
      </c>
      <c r="G22" s="720">
        <v>121103.9569</v>
      </c>
      <c r="H22" s="702">
        <v>897121.0111</v>
      </c>
      <c r="I22" s="702">
        <v>5100100.6148419995</v>
      </c>
      <c r="J22" s="720">
        <v>3302504.3145519998</v>
      </c>
      <c r="K22" s="720">
        <v>754535.32357000001</v>
      </c>
      <c r="L22" s="720">
        <v>85387.987169999993</v>
      </c>
      <c r="M22" s="720">
        <v>60551.978450000002</v>
      </c>
      <c r="N22" s="720">
        <v>897121.0111</v>
      </c>
      <c r="O22" s="702">
        <v>0</v>
      </c>
    </row>
    <row r="23" spans="1:15">
      <c r="A23" s="506">
        <v>17</v>
      </c>
      <c r="B23" s="514" t="s">
        <v>710</v>
      </c>
      <c r="C23" s="718">
        <v>199810966.73139998</v>
      </c>
      <c r="D23" s="702">
        <v>157225883.48699999</v>
      </c>
      <c r="E23" s="702">
        <v>39848610.698600002</v>
      </c>
      <c r="F23" s="720">
        <v>2723528.3908000002</v>
      </c>
      <c r="G23" s="720">
        <v>5868</v>
      </c>
      <c r="H23" s="702">
        <v>7076.1549999999997</v>
      </c>
      <c r="I23" s="702">
        <v>7956447.4118400002</v>
      </c>
      <c r="J23" s="720">
        <v>3144517.6697399998</v>
      </c>
      <c r="K23" s="720">
        <v>3984861.0698600002</v>
      </c>
      <c r="L23" s="720">
        <v>817058.51723999996</v>
      </c>
      <c r="M23" s="720">
        <v>2934</v>
      </c>
      <c r="N23" s="720">
        <v>7076.1549999999997</v>
      </c>
      <c r="O23" s="702">
        <v>0</v>
      </c>
    </row>
    <row r="24" spans="1:15">
      <c r="A24" s="506">
        <v>18</v>
      </c>
      <c r="B24" s="514" t="s">
        <v>711</v>
      </c>
      <c r="C24" s="718">
        <v>1001904882.796</v>
      </c>
      <c r="D24" s="702">
        <v>976353672.89900005</v>
      </c>
      <c r="E24" s="702">
        <v>10576157.131999999</v>
      </c>
      <c r="F24" s="720">
        <v>13601291.254799999</v>
      </c>
      <c r="G24" s="720">
        <v>1274131.3999999999</v>
      </c>
      <c r="H24" s="702">
        <v>99630.110199999996</v>
      </c>
      <c r="I24" s="702">
        <v>25401772.357819997</v>
      </c>
      <c r="J24" s="720">
        <v>19527073.457979999</v>
      </c>
      <c r="K24" s="720">
        <v>1057615.7132000001</v>
      </c>
      <c r="L24" s="720">
        <v>4080387.3764399998</v>
      </c>
      <c r="M24" s="720">
        <v>637065.69999999995</v>
      </c>
      <c r="N24" s="720">
        <v>99630.110199999996</v>
      </c>
      <c r="O24" s="702">
        <v>0</v>
      </c>
    </row>
    <row r="25" spans="1:15">
      <c r="A25" s="506">
        <v>19</v>
      </c>
      <c r="B25" s="514" t="s">
        <v>712</v>
      </c>
      <c r="C25" s="718">
        <v>77542993.285599992</v>
      </c>
      <c r="D25" s="702">
        <v>75104159.096499994</v>
      </c>
      <c r="E25" s="702">
        <v>210600.1575</v>
      </c>
      <c r="F25" s="720">
        <v>1969010.1085999999</v>
      </c>
      <c r="G25" s="720">
        <v>218309.51199999999</v>
      </c>
      <c r="H25" s="702">
        <v>40914.411</v>
      </c>
      <c r="I25" s="702">
        <v>2263915.39726</v>
      </c>
      <c r="J25" s="720">
        <v>1502083.18193</v>
      </c>
      <c r="K25" s="720">
        <v>21060.015749999999</v>
      </c>
      <c r="L25" s="720">
        <v>590703.03258</v>
      </c>
      <c r="M25" s="720">
        <v>109154.75599999999</v>
      </c>
      <c r="N25" s="720">
        <v>40914.411</v>
      </c>
      <c r="O25" s="702">
        <v>0</v>
      </c>
    </row>
    <row r="26" spans="1:15">
      <c r="A26" s="506">
        <v>20</v>
      </c>
      <c r="B26" s="514" t="s">
        <v>713</v>
      </c>
      <c r="C26" s="718">
        <v>501601007.35399997</v>
      </c>
      <c r="D26" s="702">
        <v>480793914.46929997</v>
      </c>
      <c r="E26" s="702">
        <v>13917353.8298</v>
      </c>
      <c r="F26" s="720">
        <v>5087157.9064999996</v>
      </c>
      <c r="G26" s="720">
        <v>1202983.3668</v>
      </c>
      <c r="H26" s="702">
        <v>599597.78159999999</v>
      </c>
      <c r="I26" s="702">
        <v>13734850.509316001</v>
      </c>
      <c r="J26" s="720">
        <v>9615878.2893860005</v>
      </c>
      <c r="K26" s="720">
        <v>1391735.38298</v>
      </c>
      <c r="L26" s="720">
        <v>1526147.3719500001</v>
      </c>
      <c r="M26" s="720">
        <v>601491.68339999998</v>
      </c>
      <c r="N26" s="720">
        <v>599597.78159999999</v>
      </c>
      <c r="O26" s="702">
        <v>0</v>
      </c>
    </row>
    <row r="27" spans="1:15">
      <c r="A27" s="506">
        <v>21</v>
      </c>
      <c r="B27" s="514" t="s">
        <v>714</v>
      </c>
      <c r="C27" s="718">
        <v>80592813.0053</v>
      </c>
      <c r="D27" s="702">
        <v>77738439.289100006</v>
      </c>
      <c r="E27" s="702">
        <v>111652.98</v>
      </c>
      <c r="F27" s="720">
        <v>2149724.0101999999</v>
      </c>
      <c r="G27" s="720">
        <v>73413.145999999993</v>
      </c>
      <c r="H27" s="702">
        <v>519583.58</v>
      </c>
      <c r="I27" s="702">
        <v>2767141.4398419997</v>
      </c>
      <c r="J27" s="720">
        <v>1554768.785782</v>
      </c>
      <c r="K27" s="720">
        <v>11165.298000000001</v>
      </c>
      <c r="L27" s="720">
        <v>644917.20305999997</v>
      </c>
      <c r="M27" s="720">
        <v>36706.572999999997</v>
      </c>
      <c r="N27" s="720">
        <v>519583.58</v>
      </c>
      <c r="O27" s="702">
        <v>0</v>
      </c>
    </row>
    <row r="28" spans="1:15">
      <c r="A28" s="506">
        <v>22</v>
      </c>
      <c r="B28" s="514" t="s">
        <v>715</v>
      </c>
      <c r="C28" s="718">
        <v>181482374.43059999</v>
      </c>
      <c r="D28" s="702">
        <v>180178689.46309999</v>
      </c>
      <c r="E28" s="702">
        <v>662681.20180000004</v>
      </c>
      <c r="F28" s="720">
        <v>528559.98499999999</v>
      </c>
      <c r="G28" s="720">
        <v>64164.996200000001</v>
      </c>
      <c r="H28" s="702">
        <v>48278.784500000002</v>
      </c>
      <c r="I28" s="702">
        <v>3908771.1875420003</v>
      </c>
      <c r="J28" s="720">
        <v>3603573.789262</v>
      </c>
      <c r="K28" s="720">
        <v>66268.120179999998</v>
      </c>
      <c r="L28" s="720">
        <v>158567.99549999999</v>
      </c>
      <c r="M28" s="720">
        <v>32082.498100000001</v>
      </c>
      <c r="N28" s="720">
        <v>48278.784500000002</v>
      </c>
      <c r="O28" s="702">
        <v>0</v>
      </c>
    </row>
    <row r="29" spans="1:15">
      <c r="A29" s="506">
        <v>23</v>
      </c>
      <c r="B29" s="514" t="s">
        <v>716</v>
      </c>
      <c r="C29" s="718">
        <v>3305072811.7216997</v>
      </c>
      <c r="D29" s="702">
        <v>3089654229.4798999</v>
      </c>
      <c r="E29" s="702">
        <v>106684891.3304</v>
      </c>
      <c r="F29" s="720">
        <v>81098045.335500002</v>
      </c>
      <c r="G29" s="720">
        <v>15210216.3136</v>
      </c>
      <c r="H29" s="702">
        <v>12425429.2623</v>
      </c>
      <c r="I29" s="702">
        <v>116821524.742388</v>
      </c>
      <c r="J29" s="720">
        <v>61793084.589598</v>
      </c>
      <c r="K29" s="720">
        <v>10668489.13304</v>
      </c>
      <c r="L29" s="720">
        <v>24329413.600650001</v>
      </c>
      <c r="M29" s="720">
        <v>7605108.1568</v>
      </c>
      <c r="N29" s="720">
        <v>12425429.2623</v>
      </c>
      <c r="O29" s="702">
        <v>0</v>
      </c>
    </row>
    <row r="30" spans="1:15">
      <c r="A30" s="506">
        <v>24</v>
      </c>
      <c r="B30" s="514" t="s">
        <v>717</v>
      </c>
      <c r="C30" s="718">
        <v>754885578.38940001</v>
      </c>
      <c r="D30" s="702">
        <v>715508654.46430004</v>
      </c>
      <c r="E30" s="702">
        <v>19467803.276700001</v>
      </c>
      <c r="F30" s="720">
        <v>11254545.2382</v>
      </c>
      <c r="G30" s="720">
        <v>2941420.25</v>
      </c>
      <c r="H30" s="702">
        <v>5713155.1601999998</v>
      </c>
      <c r="I30" s="702">
        <v>26817182.273616001</v>
      </c>
      <c r="J30" s="720">
        <v>14310173.089286</v>
      </c>
      <c r="K30" s="720">
        <v>1946780.32767</v>
      </c>
      <c r="L30" s="720">
        <v>3376363.5714599998</v>
      </c>
      <c r="M30" s="720">
        <v>1470710.125</v>
      </c>
      <c r="N30" s="720">
        <v>5713155.1601999998</v>
      </c>
      <c r="O30" s="702">
        <v>0</v>
      </c>
    </row>
    <row r="31" spans="1:15">
      <c r="A31" s="506">
        <v>25</v>
      </c>
      <c r="B31" s="514" t="s">
        <v>718</v>
      </c>
      <c r="C31" s="718">
        <v>1616902675.7866001</v>
      </c>
      <c r="D31" s="702">
        <v>1517409553.2857001</v>
      </c>
      <c r="E31" s="702">
        <v>39999850.056900002</v>
      </c>
      <c r="F31" s="720">
        <v>44980192.178999998</v>
      </c>
      <c r="G31" s="720">
        <v>9378910.4267999995</v>
      </c>
      <c r="H31" s="702">
        <v>5134169.8382000001</v>
      </c>
      <c r="I31" s="702">
        <v>57665858.776704006</v>
      </c>
      <c r="J31" s="720">
        <v>30348191.065714002</v>
      </c>
      <c r="K31" s="720">
        <v>3999985.00569</v>
      </c>
      <c r="L31" s="720">
        <v>13494057.6537</v>
      </c>
      <c r="M31" s="720">
        <v>4689455.2133999998</v>
      </c>
      <c r="N31" s="720">
        <v>5134169.8382000001</v>
      </c>
      <c r="O31" s="702">
        <v>0</v>
      </c>
    </row>
    <row r="32" spans="1:15">
      <c r="A32" s="506">
        <v>26</v>
      </c>
      <c r="B32" s="514" t="s">
        <v>820</v>
      </c>
      <c r="C32" s="718">
        <v>729337491.58840001</v>
      </c>
      <c r="D32" s="702">
        <v>655604257.86230004</v>
      </c>
      <c r="E32" s="702">
        <v>16060323.272</v>
      </c>
      <c r="F32" s="720">
        <v>24603001.8081</v>
      </c>
      <c r="G32" s="720">
        <v>6578806.2473999998</v>
      </c>
      <c r="H32" s="702">
        <v>26491102.398600001</v>
      </c>
      <c r="I32" s="702">
        <v>51900904.852064572</v>
      </c>
      <c r="J32" s="720">
        <v>13133466.460134571</v>
      </c>
      <c r="K32" s="720">
        <v>1606032.3271999999</v>
      </c>
      <c r="L32" s="720">
        <v>7380900.5424300004</v>
      </c>
      <c r="M32" s="720">
        <v>3289403.1236999999</v>
      </c>
      <c r="N32" s="720">
        <v>26491102.398600001</v>
      </c>
      <c r="O32" s="702">
        <v>0</v>
      </c>
    </row>
    <row r="33" spans="1:15">
      <c r="A33" s="506">
        <v>27</v>
      </c>
      <c r="B33" s="555" t="s">
        <v>68</v>
      </c>
      <c r="C33" s="721">
        <v>16739135186.6838</v>
      </c>
      <c r="D33" s="702">
        <v>15205829476.802902</v>
      </c>
      <c r="E33" s="702">
        <v>884194693.53660011</v>
      </c>
      <c r="F33" s="720">
        <v>497453210.33810008</v>
      </c>
      <c r="G33" s="720">
        <v>76627030.994599998</v>
      </c>
      <c r="H33" s="702">
        <v>75030775.011600003</v>
      </c>
      <c r="I33" s="705">
        <v>655116312.01233661</v>
      </c>
      <c r="J33" s="720">
        <v>304116589.04834658</v>
      </c>
      <c r="K33" s="720">
        <v>88419469.353659973</v>
      </c>
      <c r="L33" s="720">
        <v>149235963.10143</v>
      </c>
      <c r="M33" s="720">
        <v>38313515.497299999</v>
      </c>
      <c r="N33" s="720">
        <v>75030775.011600003</v>
      </c>
      <c r="O33" s="702">
        <v>43698675.969999999</v>
      </c>
    </row>
    <row r="34" spans="1:15">
      <c r="A34" s="515"/>
      <c r="B34" s="515"/>
      <c r="C34" s="515"/>
      <c r="D34" s="515"/>
      <c r="E34" s="515"/>
      <c r="H34" s="515"/>
      <c r="I34" s="515"/>
      <c r="O34" s="515"/>
    </row>
    <row r="35" spans="1:15">
      <c r="A35" s="515"/>
      <c r="B35" s="517"/>
      <c r="C35" s="517"/>
      <c r="D35" s="515"/>
      <c r="E35" s="515"/>
      <c r="H35" s="515"/>
      <c r="I35" s="515"/>
      <c r="O35" s="515"/>
    </row>
    <row r="36" spans="1:15">
      <c r="A36" s="515"/>
      <c r="B36" s="515"/>
      <c r="C36" s="515"/>
      <c r="D36" s="515"/>
      <c r="E36" s="515"/>
      <c r="H36" s="515"/>
      <c r="I36" s="515"/>
      <c r="O36" s="515"/>
    </row>
    <row r="37" spans="1:15">
      <c r="A37" s="515"/>
      <c r="B37" s="515"/>
      <c r="C37" s="515"/>
      <c r="D37" s="515"/>
      <c r="E37" s="515"/>
      <c r="H37" s="515"/>
      <c r="I37" s="515"/>
      <c r="O37" s="515"/>
    </row>
    <row r="38" spans="1:15">
      <c r="A38" s="515"/>
      <c r="B38" s="515"/>
      <c r="C38" s="741"/>
      <c r="D38" s="741"/>
      <c r="E38" s="741"/>
      <c r="F38" s="741"/>
      <c r="G38" s="741"/>
      <c r="H38" s="741"/>
      <c r="I38" s="741"/>
      <c r="J38" s="741"/>
      <c r="K38" s="741"/>
      <c r="L38" s="741"/>
      <c r="M38" s="741"/>
      <c r="N38" s="741"/>
      <c r="O38" s="741"/>
    </row>
    <row r="39" spans="1:15">
      <c r="A39" s="515"/>
      <c r="B39" s="515"/>
      <c r="C39" s="741"/>
      <c r="D39" s="741"/>
      <c r="E39" s="741"/>
      <c r="F39" s="741"/>
      <c r="G39" s="741"/>
      <c r="H39" s="741"/>
      <c r="I39" s="741"/>
      <c r="J39" s="741"/>
      <c r="K39" s="741"/>
      <c r="L39" s="741"/>
      <c r="M39" s="741"/>
      <c r="N39" s="741"/>
      <c r="O39" s="741"/>
    </row>
    <row r="40" spans="1:15">
      <c r="A40" s="515"/>
      <c r="B40" s="515"/>
      <c r="C40" s="741"/>
      <c r="D40" s="741"/>
      <c r="E40" s="741"/>
      <c r="F40" s="741"/>
      <c r="G40" s="741"/>
      <c r="H40" s="741"/>
      <c r="I40" s="741"/>
      <c r="J40" s="741"/>
      <c r="K40" s="741"/>
      <c r="L40" s="741"/>
      <c r="M40" s="741"/>
      <c r="N40" s="741"/>
      <c r="O40" s="741"/>
    </row>
    <row r="41" spans="1:15">
      <c r="A41" s="518"/>
      <c r="B41" s="518"/>
      <c r="C41" s="741"/>
      <c r="D41" s="741"/>
      <c r="E41" s="741"/>
      <c r="F41" s="741"/>
      <c r="G41" s="741"/>
      <c r="H41" s="741"/>
      <c r="I41" s="741"/>
      <c r="J41" s="741"/>
      <c r="K41" s="741"/>
      <c r="L41" s="741"/>
      <c r="M41" s="741"/>
      <c r="N41" s="741"/>
      <c r="O41" s="741"/>
    </row>
    <row r="42" spans="1:15">
      <c r="A42" s="518"/>
      <c r="B42" s="518"/>
      <c r="C42" s="741"/>
      <c r="D42" s="741"/>
      <c r="E42" s="741"/>
      <c r="F42" s="741"/>
      <c r="G42" s="741"/>
      <c r="H42" s="741"/>
      <c r="I42" s="741"/>
      <c r="J42" s="741"/>
      <c r="K42" s="741"/>
      <c r="L42" s="741"/>
      <c r="M42" s="741"/>
      <c r="N42" s="741"/>
      <c r="O42" s="741"/>
    </row>
    <row r="43" spans="1:15">
      <c r="A43" s="515"/>
      <c r="B43" s="519"/>
      <c r="C43" s="741"/>
      <c r="D43" s="741"/>
      <c r="E43" s="741"/>
      <c r="F43" s="741"/>
      <c r="G43" s="741"/>
      <c r="H43" s="741"/>
      <c r="I43" s="741"/>
      <c r="J43" s="741"/>
      <c r="K43" s="741"/>
      <c r="L43" s="741"/>
      <c r="M43" s="741"/>
      <c r="N43" s="741"/>
      <c r="O43" s="741"/>
    </row>
    <row r="44" spans="1:15">
      <c r="A44" s="515"/>
      <c r="B44" s="519"/>
      <c r="C44" s="741"/>
      <c r="D44" s="741"/>
      <c r="E44" s="741"/>
      <c r="F44" s="741"/>
      <c r="G44" s="741"/>
      <c r="H44" s="741"/>
      <c r="I44" s="741"/>
      <c r="J44" s="741"/>
      <c r="K44" s="741"/>
      <c r="L44" s="741"/>
      <c r="M44" s="741"/>
      <c r="N44" s="741"/>
      <c r="O44" s="741"/>
    </row>
    <row r="45" spans="1:15">
      <c r="A45" s="515"/>
      <c r="B45" s="519"/>
      <c r="C45" s="741"/>
      <c r="D45" s="741"/>
      <c r="E45" s="741"/>
      <c r="F45" s="741"/>
      <c r="G45" s="741"/>
      <c r="H45" s="741"/>
      <c r="I45" s="741"/>
      <c r="J45" s="741"/>
      <c r="K45" s="741"/>
      <c r="L45" s="741"/>
      <c r="M45" s="741"/>
      <c r="N45" s="741"/>
      <c r="O45" s="741"/>
    </row>
    <row r="46" spans="1:15">
      <c r="A46" s="515"/>
      <c r="B46" s="515"/>
      <c r="C46" s="741"/>
      <c r="D46" s="741"/>
      <c r="E46" s="741"/>
      <c r="F46" s="741"/>
      <c r="G46" s="741"/>
      <c r="H46" s="741"/>
      <c r="I46" s="741"/>
      <c r="J46" s="741"/>
      <c r="K46" s="741"/>
      <c r="L46" s="741"/>
      <c r="M46" s="741"/>
      <c r="N46" s="741"/>
      <c r="O46" s="741"/>
    </row>
    <row r="47" spans="1:15">
      <c r="C47" s="741"/>
      <c r="D47" s="741"/>
      <c r="E47" s="741"/>
      <c r="F47" s="741"/>
      <c r="G47" s="741"/>
      <c r="H47" s="741"/>
      <c r="I47" s="741"/>
      <c r="J47" s="741"/>
      <c r="K47" s="741"/>
      <c r="L47" s="741"/>
      <c r="M47" s="741"/>
      <c r="N47" s="741"/>
      <c r="O47" s="741"/>
    </row>
    <row r="48" spans="1:15">
      <c r="C48" s="741"/>
      <c r="D48" s="741"/>
      <c r="E48" s="741"/>
      <c r="F48" s="741"/>
      <c r="G48" s="741"/>
      <c r="H48" s="741"/>
      <c r="I48" s="741"/>
      <c r="J48" s="741"/>
      <c r="K48" s="741"/>
      <c r="L48" s="741"/>
      <c r="M48" s="741"/>
      <c r="N48" s="741"/>
      <c r="O48" s="741"/>
    </row>
    <row r="49" spans="3:15">
      <c r="C49" s="741"/>
      <c r="D49" s="741"/>
      <c r="E49" s="741"/>
      <c r="F49" s="741"/>
      <c r="G49" s="741"/>
      <c r="H49" s="741"/>
      <c r="I49" s="741"/>
      <c r="J49" s="741"/>
      <c r="K49" s="741"/>
      <c r="L49" s="741"/>
      <c r="M49" s="741"/>
      <c r="N49" s="741"/>
      <c r="O49" s="741"/>
    </row>
    <row r="50" spans="3:15">
      <c r="C50" s="741"/>
      <c r="D50" s="741"/>
      <c r="E50" s="741"/>
      <c r="F50" s="741"/>
      <c r="G50" s="741"/>
      <c r="H50" s="741"/>
      <c r="I50" s="741"/>
      <c r="J50" s="741"/>
      <c r="K50" s="741"/>
      <c r="L50" s="741"/>
      <c r="M50" s="741"/>
      <c r="N50" s="741"/>
      <c r="O50" s="741"/>
    </row>
    <row r="51" spans="3:15">
      <c r="C51" s="741"/>
      <c r="D51" s="741"/>
      <c r="E51" s="741"/>
      <c r="F51" s="741"/>
      <c r="G51" s="741"/>
      <c r="H51" s="741"/>
      <c r="I51" s="741"/>
      <c r="J51" s="741"/>
      <c r="K51" s="741"/>
      <c r="L51" s="741"/>
      <c r="M51" s="741"/>
      <c r="N51" s="741"/>
      <c r="O51" s="741"/>
    </row>
    <row r="52" spans="3:15">
      <c r="C52" s="741"/>
      <c r="D52" s="741"/>
      <c r="E52" s="741"/>
      <c r="F52" s="741"/>
      <c r="G52" s="741"/>
      <c r="H52" s="741"/>
      <c r="I52" s="741"/>
      <c r="J52" s="741"/>
      <c r="K52" s="741"/>
      <c r="L52" s="741"/>
      <c r="M52" s="741"/>
      <c r="N52" s="741"/>
      <c r="O52" s="741"/>
    </row>
    <row r="53" spans="3:15">
      <c r="C53" s="741"/>
      <c r="D53" s="741"/>
      <c r="E53" s="741"/>
      <c r="F53" s="741"/>
      <c r="G53" s="741"/>
      <c r="H53" s="741"/>
      <c r="I53" s="741"/>
      <c r="J53" s="741"/>
      <c r="K53" s="741"/>
      <c r="L53" s="741"/>
      <c r="M53" s="741"/>
      <c r="N53" s="741"/>
      <c r="O53" s="741"/>
    </row>
    <row r="54" spans="3:15">
      <c r="C54" s="741"/>
      <c r="D54" s="741"/>
      <c r="E54" s="741"/>
      <c r="F54" s="741"/>
      <c r="G54" s="741"/>
      <c r="H54" s="741"/>
      <c r="I54" s="741"/>
      <c r="J54" s="741"/>
      <c r="K54" s="741"/>
      <c r="L54" s="741"/>
      <c r="M54" s="741"/>
      <c r="N54" s="741"/>
      <c r="O54" s="741"/>
    </row>
    <row r="55" spans="3:15">
      <c r="C55" s="741"/>
      <c r="D55" s="741"/>
      <c r="E55" s="741"/>
      <c r="F55" s="741"/>
      <c r="G55" s="741"/>
      <c r="H55" s="741"/>
      <c r="I55" s="741"/>
      <c r="J55" s="741"/>
      <c r="K55" s="741"/>
      <c r="L55" s="741"/>
      <c r="M55" s="741"/>
      <c r="N55" s="741"/>
      <c r="O55" s="741"/>
    </row>
    <row r="56" spans="3:15">
      <c r="C56" s="741"/>
      <c r="D56" s="741"/>
      <c r="E56" s="741"/>
      <c r="F56" s="741"/>
      <c r="G56" s="741"/>
      <c r="H56" s="741"/>
      <c r="I56" s="741"/>
      <c r="J56" s="741"/>
      <c r="K56" s="741"/>
      <c r="L56" s="741"/>
      <c r="M56" s="741"/>
      <c r="N56" s="741"/>
      <c r="O56" s="741"/>
    </row>
    <row r="57" spans="3:15">
      <c r="C57" s="741"/>
      <c r="D57" s="741"/>
      <c r="E57" s="741"/>
      <c r="F57" s="741"/>
      <c r="G57" s="741"/>
      <c r="H57" s="741"/>
      <c r="I57" s="741"/>
      <c r="J57" s="741"/>
      <c r="K57" s="741"/>
      <c r="L57" s="741"/>
      <c r="M57" s="741"/>
      <c r="N57" s="741"/>
      <c r="O57" s="741"/>
    </row>
    <row r="58" spans="3:15">
      <c r="C58" s="741"/>
      <c r="D58" s="741"/>
      <c r="E58" s="741"/>
      <c r="F58" s="741"/>
      <c r="G58" s="741"/>
      <c r="H58" s="741"/>
      <c r="I58" s="741"/>
      <c r="J58" s="741"/>
      <c r="K58" s="741"/>
      <c r="L58" s="741"/>
      <c r="M58" s="741"/>
      <c r="N58" s="741"/>
      <c r="O58" s="741"/>
    </row>
    <row r="59" spans="3:15">
      <c r="C59" s="741"/>
      <c r="D59" s="741"/>
      <c r="E59" s="741"/>
      <c r="F59" s="741"/>
      <c r="G59" s="741"/>
      <c r="H59" s="741"/>
      <c r="I59" s="741"/>
      <c r="J59" s="741"/>
      <c r="K59" s="741"/>
      <c r="L59" s="741"/>
      <c r="M59" s="741"/>
      <c r="N59" s="741"/>
      <c r="O59" s="741"/>
    </row>
    <row r="60" spans="3:15">
      <c r="C60" s="741"/>
      <c r="D60" s="741"/>
      <c r="E60" s="741"/>
      <c r="F60" s="741"/>
      <c r="G60" s="741"/>
      <c r="H60" s="741"/>
      <c r="I60" s="741"/>
      <c r="J60" s="741"/>
      <c r="K60" s="741"/>
      <c r="L60" s="741"/>
      <c r="M60" s="741"/>
      <c r="N60" s="741"/>
      <c r="O60" s="741"/>
    </row>
    <row r="61" spans="3:15">
      <c r="C61" s="741"/>
      <c r="D61" s="741"/>
      <c r="E61" s="741"/>
      <c r="F61" s="741"/>
      <c r="G61" s="741"/>
      <c r="H61" s="741"/>
      <c r="I61" s="741"/>
      <c r="J61" s="741"/>
      <c r="K61" s="741"/>
      <c r="L61" s="741"/>
      <c r="M61" s="741"/>
      <c r="N61" s="741"/>
      <c r="O61" s="741"/>
    </row>
    <row r="62" spans="3:15">
      <c r="C62" s="741"/>
      <c r="D62" s="741"/>
      <c r="E62" s="741"/>
      <c r="F62" s="741"/>
      <c r="G62" s="741"/>
      <c r="H62" s="741"/>
      <c r="I62" s="741"/>
      <c r="J62" s="741"/>
      <c r="K62" s="741"/>
      <c r="L62" s="741"/>
      <c r="M62" s="741"/>
      <c r="N62" s="741"/>
      <c r="O62" s="741"/>
    </row>
    <row r="63" spans="3:15">
      <c r="C63" s="741"/>
      <c r="D63" s="741"/>
      <c r="E63" s="741"/>
      <c r="F63" s="741"/>
      <c r="G63" s="741"/>
      <c r="H63" s="741"/>
      <c r="I63" s="741"/>
      <c r="J63" s="741"/>
      <c r="K63" s="741"/>
      <c r="L63" s="741"/>
      <c r="M63" s="741"/>
      <c r="N63" s="741"/>
      <c r="O63" s="741"/>
    </row>
    <row r="64" spans="3:15">
      <c r="C64" s="741"/>
      <c r="D64" s="741"/>
      <c r="E64" s="741"/>
      <c r="F64" s="741"/>
      <c r="G64" s="741"/>
      <c r="H64" s="741"/>
      <c r="I64" s="741"/>
      <c r="J64" s="741"/>
      <c r="K64" s="741"/>
      <c r="L64" s="741"/>
      <c r="M64" s="741"/>
      <c r="N64" s="741"/>
      <c r="O64" s="741"/>
    </row>
    <row r="65" spans="3:15">
      <c r="C65" s="741"/>
      <c r="D65" s="741"/>
      <c r="E65" s="741"/>
      <c r="F65" s="741"/>
      <c r="G65" s="741"/>
      <c r="H65" s="741"/>
      <c r="I65" s="741"/>
      <c r="J65" s="741"/>
      <c r="K65" s="741"/>
      <c r="L65" s="741"/>
      <c r="M65" s="741"/>
      <c r="N65" s="741"/>
      <c r="O65" s="741"/>
    </row>
    <row r="66" spans="3:15">
      <c r="C66" s="741"/>
      <c r="D66" s="741"/>
      <c r="E66" s="741"/>
      <c r="F66" s="741"/>
      <c r="G66" s="741"/>
      <c r="H66" s="741"/>
      <c r="I66" s="741"/>
      <c r="J66" s="741"/>
      <c r="K66" s="741"/>
      <c r="L66" s="741"/>
      <c r="M66" s="741"/>
      <c r="N66" s="741"/>
      <c r="O66" s="741"/>
    </row>
    <row r="67" spans="3:15">
      <c r="C67" s="741"/>
      <c r="D67" s="741"/>
      <c r="E67" s="741"/>
      <c r="F67" s="741"/>
      <c r="G67" s="741"/>
      <c r="H67" s="741"/>
      <c r="I67" s="741"/>
      <c r="J67" s="741"/>
      <c r="K67" s="741"/>
      <c r="L67" s="741"/>
      <c r="M67" s="741"/>
      <c r="N67" s="741"/>
      <c r="O67" s="741"/>
    </row>
    <row r="68" spans="3:15">
      <c r="C68" s="741"/>
      <c r="D68" s="741"/>
      <c r="E68" s="741"/>
      <c r="F68" s="741"/>
      <c r="G68" s="741"/>
      <c r="H68" s="741"/>
      <c r="I68" s="741"/>
      <c r="J68" s="741"/>
      <c r="K68" s="741"/>
      <c r="L68" s="741"/>
      <c r="M68" s="741"/>
      <c r="N68" s="741"/>
      <c r="O68" s="741"/>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zoomScale="85" zoomScaleNormal="85" workbookViewId="0">
      <selection activeCell="C6" sqref="C6:K11"/>
    </sheetView>
  </sheetViews>
  <sheetFormatPr defaultColWidth="8.5703125" defaultRowHeight="12"/>
  <cols>
    <col min="1" max="1" width="11.85546875" style="557" bestFit="1" customWidth="1"/>
    <col min="2" max="2" width="83.5703125" style="557" customWidth="1"/>
    <col min="3" max="11" width="24.140625" style="557" customWidth="1"/>
    <col min="12" max="16384" width="8.5703125" style="557"/>
  </cols>
  <sheetData>
    <row r="1" spans="1:11" s="751" customFormat="1" ht="13.5">
      <c r="A1" s="750" t="s">
        <v>188</v>
      </c>
      <c r="B1" s="740" t="str">
        <f>Info!C2</f>
        <v>სს თიბისი ბანკი</v>
      </c>
    </row>
    <row r="2" spans="1:11" s="751" customFormat="1" ht="12.75">
      <c r="A2" s="750" t="s">
        <v>189</v>
      </c>
      <c r="B2" s="739">
        <f>'1. key ratios'!B2</f>
        <v>44561</v>
      </c>
    </row>
    <row r="3" spans="1:11" s="491" customFormat="1" ht="12.75">
      <c r="A3" s="493" t="s">
        <v>821</v>
      </c>
    </row>
    <row r="4" spans="1:11">
      <c r="C4" s="558" t="s">
        <v>671</v>
      </c>
      <c r="D4" s="558" t="s">
        <v>672</v>
      </c>
      <c r="E4" s="558" t="s">
        <v>673</v>
      </c>
      <c r="F4" s="558" t="s">
        <v>674</v>
      </c>
      <c r="G4" s="558" t="s">
        <v>675</v>
      </c>
      <c r="H4" s="558" t="s">
        <v>676</v>
      </c>
      <c r="I4" s="558" t="s">
        <v>677</v>
      </c>
      <c r="J4" s="558" t="s">
        <v>678</v>
      </c>
      <c r="K4" s="558" t="s">
        <v>679</v>
      </c>
    </row>
    <row r="5" spans="1:11" ht="104.1" customHeight="1">
      <c r="A5" s="884" t="s">
        <v>822</v>
      </c>
      <c r="B5" s="885"/>
      <c r="C5" s="495" t="s">
        <v>823</v>
      </c>
      <c r="D5" s="495" t="s">
        <v>809</v>
      </c>
      <c r="E5" s="495" t="s">
        <v>810</v>
      </c>
      <c r="F5" s="495" t="s">
        <v>824</v>
      </c>
      <c r="G5" s="495" t="s">
        <v>825</v>
      </c>
      <c r="H5" s="495" t="s">
        <v>826</v>
      </c>
      <c r="I5" s="495" t="s">
        <v>827</v>
      </c>
      <c r="J5" s="495" t="s">
        <v>828</v>
      </c>
      <c r="K5" s="495" t="s">
        <v>829</v>
      </c>
    </row>
    <row r="6" spans="1:11" ht="12.75">
      <c r="A6" s="506">
        <v>1</v>
      </c>
      <c r="B6" s="506" t="s">
        <v>830</v>
      </c>
      <c r="C6" s="702">
        <v>522284072.949624</v>
      </c>
      <c r="D6" s="702">
        <v>106517146.41</v>
      </c>
      <c r="E6" s="702">
        <v>9074946.0940760002</v>
      </c>
      <c r="F6" s="702">
        <v>145595890.132036</v>
      </c>
      <c r="G6" s="702">
        <v>11608337811.824778</v>
      </c>
      <c r="H6" s="702">
        <v>4147178.6064630002</v>
      </c>
      <c r="I6" s="702">
        <v>843240904.848351</v>
      </c>
      <c r="J6" s="702">
        <v>799317462.68569529</v>
      </c>
      <c r="K6" s="702">
        <v>2700619773.1223202</v>
      </c>
    </row>
    <row r="7" spans="1:11" ht="12.75">
      <c r="A7" s="506">
        <v>2</v>
      </c>
      <c r="B7" s="507" t="s">
        <v>831</v>
      </c>
      <c r="C7" s="702">
        <v>0</v>
      </c>
      <c r="D7" s="702">
        <v>0</v>
      </c>
      <c r="E7" s="702">
        <v>0</v>
      </c>
      <c r="F7" s="702">
        <v>0</v>
      </c>
      <c r="G7" s="702">
        <v>18990324.940000001</v>
      </c>
      <c r="H7" s="702">
        <v>0</v>
      </c>
      <c r="I7" s="702">
        <v>19991220.699999999</v>
      </c>
      <c r="J7" s="702">
        <v>0</v>
      </c>
      <c r="K7" s="702">
        <v>185829820.10523793</v>
      </c>
    </row>
    <row r="8" spans="1:11" ht="12.75">
      <c r="A8" s="506">
        <v>3</v>
      </c>
      <c r="B8" s="507" t="s">
        <v>781</v>
      </c>
      <c r="C8" s="702">
        <v>113161280.510019</v>
      </c>
      <c r="D8" s="702">
        <v>0</v>
      </c>
      <c r="E8" s="702">
        <v>863430757.14300799</v>
      </c>
      <c r="F8" s="702">
        <v>0</v>
      </c>
      <c r="G8" s="702">
        <v>467680898.43265599</v>
      </c>
      <c r="H8" s="702">
        <v>7353.3871909999998</v>
      </c>
      <c r="I8" s="702">
        <v>223159472.75863999</v>
      </c>
      <c r="J8" s="702">
        <v>107171761.114342</v>
      </c>
      <c r="K8" s="702">
        <v>2006337786.1349909</v>
      </c>
    </row>
    <row r="9" spans="1:11" ht="12.75">
      <c r="A9" s="506">
        <v>4</v>
      </c>
      <c r="B9" s="539" t="s">
        <v>832</v>
      </c>
      <c r="C9" s="702">
        <v>297414.48003199999</v>
      </c>
      <c r="D9" s="702">
        <v>88529.52</v>
      </c>
      <c r="E9" s="702">
        <v>0</v>
      </c>
      <c r="F9" s="702">
        <v>764607.84460800001</v>
      </c>
      <c r="G9" s="702">
        <v>520941470.36315399</v>
      </c>
      <c r="H9" s="702">
        <v>0</v>
      </c>
      <c r="I9" s="702">
        <v>21933948.901682001</v>
      </c>
      <c r="J9" s="702">
        <v>19604619.370347999</v>
      </c>
      <c r="K9" s="702">
        <v>85480425.858548</v>
      </c>
    </row>
    <row r="10" spans="1:11" ht="12.75">
      <c r="A10" s="506">
        <v>5</v>
      </c>
      <c r="B10" s="559" t="s">
        <v>833</v>
      </c>
      <c r="C10" s="702">
        <v>0</v>
      </c>
      <c r="D10" s="702">
        <v>0</v>
      </c>
      <c r="E10" s="702">
        <v>0</v>
      </c>
      <c r="F10" s="702">
        <v>0</v>
      </c>
      <c r="G10" s="702">
        <v>0</v>
      </c>
      <c r="H10" s="702">
        <v>0</v>
      </c>
      <c r="I10" s="702">
        <v>0</v>
      </c>
      <c r="J10" s="702">
        <v>0</v>
      </c>
      <c r="K10" s="702">
        <v>0</v>
      </c>
    </row>
    <row r="11" spans="1:11" ht="12.75">
      <c r="A11" s="506">
        <v>6</v>
      </c>
      <c r="B11" s="559" t="s">
        <v>834</v>
      </c>
      <c r="C11" s="702">
        <v>1144891.5456000001</v>
      </c>
      <c r="D11" s="702">
        <v>0</v>
      </c>
      <c r="E11" s="702">
        <v>0</v>
      </c>
      <c r="F11" s="702">
        <v>0</v>
      </c>
      <c r="G11" s="702">
        <v>1692080.2047999999</v>
      </c>
      <c r="H11" s="702">
        <v>0</v>
      </c>
      <c r="I11" s="702">
        <v>2258806.5646080002</v>
      </c>
      <c r="J11" s="702">
        <v>56619.512576000001</v>
      </c>
      <c r="K11" s="702">
        <v>408223.252416</v>
      </c>
    </row>
    <row r="18" spans="3:11">
      <c r="C18" s="742"/>
      <c r="D18" s="742"/>
      <c r="E18" s="742"/>
      <c r="F18" s="742"/>
      <c r="G18" s="742"/>
      <c r="H18" s="742"/>
      <c r="I18" s="742"/>
      <c r="J18" s="742"/>
      <c r="K18" s="742"/>
    </row>
    <row r="19" spans="3:11">
      <c r="C19" s="742"/>
      <c r="D19" s="742"/>
      <c r="E19" s="742"/>
      <c r="F19" s="742"/>
      <c r="G19" s="742"/>
      <c r="H19" s="742"/>
      <c r="I19" s="742"/>
      <c r="J19" s="742"/>
      <c r="K19" s="742"/>
    </row>
    <row r="20" spans="3:11">
      <c r="C20" s="742"/>
      <c r="D20" s="742"/>
      <c r="E20" s="742"/>
      <c r="F20" s="742"/>
      <c r="G20" s="742"/>
      <c r="H20" s="742"/>
      <c r="I20" s="742"/>
      <c r="J20" s="742"/>
      <c r="K20" s="742"/>
    </row>
    <row r="21" spans="3:11">
      <c r="C21" s="742"/>
      <c r="D21" s="742"/>
      <c r="E21" s="742"/>
      <c r="F21" s="742"/>
      <c r="G21" s="742"/>
      <c r="H21" s="742"/>
      <c r="I21" s="742"/>
      <c r="J21" s="742"/>
      <c r="K21" s="742"/>
    </row>
    <row r="22" spans="3:11">
      <c r="C22" s="742"/>
      <c r="D22" s="742"/>
      <c r="E22" s="742"/>
      <c r="F22" s="742"/>
      <c r="G22" s="742"/>
      <c r="H22" s="742"/>
      <c r="I22" s="742"/>
      <c r="J22" s="742"/>
      <c r="K22" s="742"/>
    </row>
    <row r="23" spans="3:11">
      <c r="C23" s="742"/>
      <c r="D23" s="742"/>
      <c r="E23" s="742"/>
      <c r="F23" s="742"/>
      <c r="G23" s="742"/>
      <c r="H23" s="742"/>
      <c r="I23" s="742"/>
      <c r="J23" s="742"/>
      <c r="K23" s="742"/>
    </row>
    <row r="24" spans="3:11">
      <c r="C24" s="742"/>
      <c r="D24" s="742"/>
      <c r="E24" s="742"/>
      <c r="F24" s="742"/>
      <c r="G24" s="742"/>
      <c r="H24" s="742"/>
      <c r="I24" s="742"/>
      <c r="J24" s="742"/>
      <c r="K24" s="742"/>
    </row>
    <row r="25" spans="3:11">
      <c r="C25" s="742"/>
      <c r="D25" s="742"/>
      <c r="E25" s="742"/>
      <c r="F25" s="742"/>
      <c r="G25" s="742"/>
      <c r="H25" s="742"/>
      <c r="I25" s="742"/>
      <c r="J25" s="742"/>
      <c r="K25" s="742"/>
    </row>
    <row r="26" spans="3:11">
      <c r="C26" s="742"/>
      <c r="D26" s="742"/>
      <c r="E26" s="742"/>
      <c r="F26" s="742"/>
      <c r="G26" s="742"/>
      <c r="H26" s="742"/>
      <c r="I26" s="742"/>
      <c r="J26" s="742"/>
      <c r="K26" s="742"/>
    </row>
    <row r="27" spans="3:11">
      <c r="C27" s="742"/>
      <c r="D27" s="742"/>
      <c r="E27" s="742"/>
      <c r="F27" s="742"/>
      <c r="G27" s="742"/>
      <c r="H27" s="742"/>
      <c r="I27" s="742"/>
      <c r="J27" s="742"/>
      <c r="K27" s="742"/>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70" zoomScaleNormal="70" workbookViewId="0">
      <selection activeCell="P7" sqref="P7:Q20"/>
    </sheetView>
  </sheetViews>
  <sheetFormatPr defaultRowHeight="15"/>
  <cols>
    <col min="1" max="1" width="10" bestFit="1" customWidth="1"/>
    <col min="2" max="2" width="71.7109375" customWidth="1"/>
    <col min="3" max="4" width="14.5703125" bestFit="1" customWidth="1"/>
    <col min="5" max="5" width="12.42578125" bestFit="1" customWidth="1"/>
    <col min="6" max="6" width="16.140625" bestFit="1" customWidth="1"/>
    <col min="7" max="8" width="12.28515625" bestFit="1" customWidth="1"/>
    <col min="9" max="9" width="13.140625" bestFit="1" customWidth="1"/>
    <col min="10" max="10" width="13.28515625" bestFit="1" customWidth="1"/>
    <col min="11" max="11" width="12.42578125" bestFit="1" customWidth="1"/>
    <col min="12" max="12" width="16.140625" bestFit="1" customWidth="1"/>
    <col min="13" max="14" width="12.28515625" bestFit="1" customWidth="1"/>
    <col min="15" max="15" width="18.140625" bestFit="1" customWidth="1"/>
    <col min="16" max="16" width="48" bestFit="1" customWidth="1"/>
    <col min="17" max="17" width="45.85546875" bestFit="1" customWidth="1"/>
    <col min="18" max="18" width="48" bestFit="1" customWidth="1"/>
    <col min="19" max="19" width="44.42578125" bestFit="1" customWidth="1"/>
  </cols>
  <sheetData>
    <row r="1" spans="1:19">
      <c r="A1" s="490" t="s">
        <v>188</v>
      </c>
      <c r="B1" s="761" t="str">
        <f>'1. key ratios'!B1</f>
        <v>სს თიბისი ბანკი</v>
      </c>
    </row>
    <row r="2" spans="1:19">
      <c r="A2" s="492" t="s">
        <v>189</v>
      </c>
      <c r="B2" s="494">
        <f>'1. key ratios'!B2</f>
        <v>44561</v>
      </c>
    </row>
    <row r="3" spans="1:19">
      <c r="A3" s="493" t="s">
        <v>992</v>
      </c>
      <c r="B3" s="491"/>
    </row>
    <row r="4" spans="1:19">
      <c r="A4" s="493"/>
      <c r="B4" s="491"/>
    </row>
    <row r="5" spans="1:19" ht="24" customHeight="1">
      <c r="A5" s="887" t="s">
        <v>993</v>
      </c>
      <c r="B5" s="887"/>
      <c r="C5" s="888" t="s">
        <v>784</v>
      </c>
      <c r="D5" s="888"/>
      <c r="E5" s="888"/>
      <c r="F5" s="888"/>
      <c r="G5" s="888"/>
      <c r="H5" s="888"/>
      <c r="I5" s="888" t="s">
        <v>994</v>
      </c>
      <c r="J5" s="888"/>
      <c r="K5" s="888"/>
      <c r="L5" s="888"/>
      <c r="M5" s="888"/>
      <c r="N5" s="888"/>
      <c r="O5" s="886" t="s">
        <v>995</v>
      </c>
      <c r="P5" s="886" t="s">
        <v>996</v>
      </c>
      <c r="Q5" s="886" t="s">
        <v>997</v>
      </c>
      <c r="R5" s="886" t="s">
        <v>998</v>
      </c>
      <c r="S5" s="886" t="s">
        <v>999</v>
      </c>
    </row>
    <row r="6" spans="1:19" ht="36" customHeight="1">
      <c r="A6" s="887"/>
      <c r="B6" s="887"/>
      <c r="C6" s="762"/>
      <c r="D6" s="553" t="s">
        <v>815</v>
      </c>
      <c r="E6" s="553" t="s">
        <v>816</v>
      </c>
      <c r="F6" s="553" t="s">
        <v>817</v>
      </c>
      <c r="G6" s="553" t="s">
        <v>818</v>
      </c>
      <c r="H6" s="553" t="s">
        <v>819</v>
      </c>
      <c r="I6" s="762"/>
      <c r="J6" s="553" t="s">
        <v>815</v>
      </c>
      <c r="K6" s="553" t="s">
        <v>816</v>
      </c>
      <c r="L6" s="553" t="s">
        <v>817</v>
      </c>
      <c r="M6" s="553" t="s">
        <v>818</v>
      </c>
      <c r="N6" s="553" t="s">
        <v>819</v>
      </c>
      <c r="O6" s="886"/>
      <c r="P6" s="886"/>
      <c r="Q6" s="886"/>
      <c r="R6" s="886"/>
      <c r="S6" s="886"/>
    </row>
    <row r="7" spans="1:19">
      <c r="A7" s="763">
        <v>1</v>
      </c>
      <c r="B7" s="764" t="s">
        <v>1000</v>
      </c>
      <c r="C7" s="772">
        <v>43277217.069499999</v>
      </c>
      <c r="D7" s="772">
        <v>41863059.9252</v>
      </c>
      <c r="E7" s="772">
        <v>498209.29</v>
      </c>
      <c r="F7" s="772">
        <v>399661.76520000002</v>
      </c>
      <c r="G7" s="772">
        <v>494699.69910000003</v>
      </c>
      <c r="H7" s="772">
        <v>21586.39</v>
      </c>
      <c r="I7" s="772">
        <v>1275916.8973999999</v>
      </c>
      <c r="J7" s="772">
        <v>837261.19929999998</v>
      </c>
      <c r="K7" s="772">
        <v>49820.928999999996</v>
      </c>
      <c r="L7" s="772">
        <v>119898.52959999999</v>
      </c>
      <c r="M7" s="772">
        <v>247349.84950000001</v>
      </c>
      <c r="N7" s="772">
        <v>21586.39</v>
      </c>
      <c r="O7" s="772">
        <v>910</v>
      </c>
      <c r="P7" s="775">
        <v>0.128939</v>
      </c>
      <c r="Q7" s="775">
        <v>0.19531000000000001</v>
      </c>
      <c r="R7" s="775">
        <v>0.12596599999999999</v>
      </c>
      <c r="S7" s="772">
        <v>46.377558000000001</v>
      </c>
    </row>
    <row r="8" spans="1:19">
      <c r="A8" s="763">
        <v>2</v>
      </c>
      <c r="B8" s="765" t="s">
        <v>1001</v>
      </c>
      <c r="C8" s="772">
        <v>1862081414.4793999</v>
      </c>
      <c r="D8" s="772">
        <v>1727696691.8915999</v>
      </c>
      <c r="E8" s="772">
        <v>38907496.367799997</v>
      </c>
      <c r="F8" s="772">
        <v>54706672.108400002</v>
      </c>
      <c r="G8" s="772">
        <v>21443979.837400001</v>
      </c>
      <c r="H8" s="772">
        <v>19326574.2742</v>
      </c>
      <c r="I8" s="772">
        <v>84905249.296100006</v>
      </c>
      <c r="J8" s="772">
        <v>34553933.8354</v>
      </c>
      <c r="K8" s="772">
        <v>3890749.6362999999</v>
      </c>
      <c r="L8" s="772">
        <v>16412001.632200001</v>
      </c>
      <c r="M8" s="772">
        <v>10721989.918</v>
      </c>
      <c r="N8" s="772">
        <v>19326574.2742</v>
      </c>
      <c r="O8" s="772">
        <v>295467</v>
      </c>
      <c r="P8" s="775">
        <v>0.17146400000000001</v>
      </c>
      <c r="Q8" s="775">
        <v>0.21032500000000001</v>
      </c>
      <c r="R8" s="775">
        <v>0.15154300000000001</v>
      </c>
      <c r="S8" s="772">
        <v>54.886619000000003</v>
      </c>
    </row>
    <row r="9" spans="1:19">
      <c r="A9" s="763">
        <v>3</v>
      </c>
      <c r="B9" s="765" t="s">
        <v>1003</v>
      </c>
      <c r="C9" s="772">
        <v>0</v>
      </c>
      <c r="D9" s="772">
        <v>0</v>
      </c>
      <c r="E9" s="772">
        <v>0</v>
      </c>
      <c r="F9" s="772">
        <v>0</v>
      </c>
      <c r="G9" s="772">
        <v>0</v>
      </c>
      <c r="H9" s="772">
        <v>0</v>
      </c>
      <c r="I9" s="772">
        <v>0</v>
      </c>
      <c r="J9" s="772">
        <v>0</v>
      </c>
      <c r="K9" s="772">
        <v>0</v>
      </c>
      <c r="L9" s="772">
        <v>0</v>
      </c>
      <c r="M9" s="772">
        <v>0</v>
      </c>
      <c r="N9" s="772">
        <v>0</v>
      </c>
      <c r="O9" s="772">
        <v>0</v>
      </c>
      <c r="P9" s="775">
        <v>0</v>
      </c>
      <c r="Q9" s="775">
        <v>0</v>
      </c>
      <c r="R9" s="775">
        <v>0</v>
      </c>
      <c r="S9" s="772">
        <v>0</v>
      </c>
    </row>
    <row r="10" spans="1:19">
      <c r="A10" s="763">
        <v>4</v>
      </c>
      <c r="B10" s="765" t="s">
        <v>1004</v>
      </c>
      <c r="C10" s="772">
        <v>101142983.65000001</v>
      </c>
      <c r="D10" s="772">
        <v>97582875.480000004</v>
      </c>
      <c r="E10" s="772">
        <v>1240783.43</v>
      </c>
      <c r="F10" s="772">
        <v>1449722.51</v>
      </c>
      <c r="G10" s="772">
        <v>867057.24</v>
      </c>
      <c r="H10" s="772">
        <v>2544.9899999999998</v>
      </c>
      <c r="I10" s="772">
        <v>2946726.2156000002</v>
      </c>
      <c r="J10" s="772">
        <v>1951657.5096</v>
      </c>
      <c r="K10" s="772">
        <v>124078.34299999999</v>
      </c>
      <c r="L10" s="772">
        <v>434916.75300000003</v>
      </c>
      <c r="M10" s="772">
        <v>433528.62</v>
      </c>
      <c r="N10" s="772">
        <v>2544.9899999999998</v>
      </c>
      <c r="O10" s="772">
        <v>114796</v>
      </c>
      <c r="P10" s="775">
        <v>6.3902E-2</v>
      </c>
      <c r="Q10" s="775">
        <v>0.22864799999999999</v>
      </c>
      <c r="R10" s="775">
        <v>6.4510999999999999E-2</v>
      </c>
      <c r="S10" s="772">
        <v>14.356128999999999</v>
      </c>
    </row>
    <row r="11" spans="1:19">
      <c r="A11" s="763">
        <v>5</v>
      </c>
      <c r="B11" s="765" t="s">
        <v>1005</v>
      </c>
      <c r="C11" s="772">
        <v>24317237.519200001</v>
      </c>
      <c r="D11" s="772">
        <v>22832867.597100001</v>
      </c>
      <c r="E11" s="772">
        <v>294508.63880000002</v>
      </c>
      <c r="F11" s="772">
        <v>1010096.308</v>
      </c>
      <c r="G11" s="772">
        <v>160737.6053</v>
      </c>
      <c r="H11" s="772">
        <v>19027.37</v>
      </c>
      <c r="I11" s="772">
        <v>888533.28029999998</v>
      </c>
      <c r="J11" s="772">
        <v>456657.35149999999</v>
      </c>
      <c r="K11" s="772">
        <v>29450.8639</v>
      </c>
      <c r="L11" s="772">
        <v>303028.8922</v>
      </c>
      <c r="M11" s="772">
        <v>80368.8027</v>
      </c>
      <c r="N11" s="772">
        <v>19027.37</v>
      </c>
      <c r="O11" s="772">
        <v>22628</v>
      </c>
      <c r="P11" s="775">
        <v>0.17479700000000001</v>
      </c>
      <c r="Q11" s="775">
        <v>0.182999</v>
      </c>
      <c r="R11" s="775">
        <v>0.17414499999999999</v>
      </c>
      <c r="S11" s="772">
        <v>272.29132499999997</v>
      </c>
    </row>
    <row r="12" spans="1:19">
      <c r="A12" s="763">
        <v>6</v>
      </c>
      <c r="B12" s="765" t="s">
        <v>1006</v>
      </c>
      <c r="C12" s="772">
        <v>125862903.81999999</v>
      </c>
      <c r="D12" s="772">
        <v>113350621.56</v>
      </c>
      <c r="E12" s="772">
        <v>2511978.7000000002</v>
      </c>
      <c r="F12" s="772">
        <v>6877115.0199999996</v>
      </c>
      <c r="G12" s="772">
        <v>1886730.04</v>
      </c>
      <c r="H12" s="772">
        <v>1236458.5</v>
      </c>
      <c r="I12" s="772">
        <v>6761168.3272000002</v>
      </c>
      <c r="J12" s="772">
        <v>2267012.4312</v>
      </c>
      <c r="K12" s="772">
        <v>251197.87</v>
      </c>
      <c r="L12" s="772">
        <v>2063134.5060000001</v>
      </c>
      <c r="M12" s="772">
        <v>943365.02</v>
      </c>
      <c r="N12" s="772">
        <v>1236458.5</v>
      </c>
      <c r="O12" s="772">
        <v>116273</v>
      </c>
      <c r="P12" s="775">
        <v>0.34147899999999998</v>
      </c>
      <c r="Q12" s="775">
        <v>0.34147899999999998</v>
      </c>
      <c r="R12" s="775">
        <v>0.34503600000000001</v>
      </c>
      <c r="S12" s="772">
        <v>376.450806</v>
      </c>
    </row>
    <row r="13" spans="1:19">
      <c r="A13" s="763">
        <v>7</v>
      </c>
      <c r="B13" s="765" t="s">
        <v>1007</v>
      </c>
      <c r="C13" s="772">
        <v>4289824355.2660999</v>
      </c>
      <c r="D13" s="772">
        <v>4069222215.5521998</v>
      </c>
      <c r="E13" s="772">
        <v>86161869.351300001</v>
      </c>
      <c r="F13" s="772">
        <v>94508959.455599993</v>
      </c>
      <c r="G13" s="772">
        <v>7694381.7182999998</v>
      </c>
      <c r="H13" s="772">
        <v>32236929.188700002</v>
      </c>
      <c r="I13" s="772">
        <v>154437439.1295</v>
      </c>
      <c r="J13" s="772">
        <v>81384444.309200004</v>
      </c>
      <c r="K13" s="772">
        <v>8616186.9349000007</v>
      </c>
      <c r="L13" s="772">
        <v>28352687.8369</v>
      </c>
      <c r="M13" s="772">
        <v>3847190.8598000002</v>
      </c>
      <c r="N13" s="772">
        <v>32236929.188700002</v>
      </c>
      <c r="O13" s="772">
        <v>40419</v>
      </c>
      <c r="P13" s="775">
        <v>7.5422000000000003E-2</v>
      </c>
      <c r="Q13" s="775">
        <v>9.6727999999999995E-2</v>
      </c>
      <c r="R13" s="775">
        <v>7.9488000000000003E-2</v>
      </c>
      <c r="S13" s="772">
        <v>138.955209</v>
      </c>
    </row>
    <row r="14" spans="1:19">
      <c r="A14" s="771">
        <v>7.1</v>
      </c>
      <c r="B14" s="766" t="s">
        <v>1008</v>
      </c>
      <c r="C14" s="772">
        <v>3394685725.1023002</v>
      </c>
      <c r="D14" s="772">
        <v>3203591211.2962999</v>
      </c>
      <c r="E14" s="772">
        <v>68596738.792799994</v>
      </c>
      <c r="F14" s="772">
        <v>85612623.828099996</v>
      </c>
      <c r="G14" s="772">
        <v>7260458.3722999999</v>
      </c>
      <c r="H14" s="772">
        <v>29624692.812800001</v>
      </c>
      <c r="I14" s="772">
        <v>129870207.25030001</v>
      </c>
      <c r="J14" s="772">
        <v>64071824.223300003</v>
      </c>
      <c r="K14" s="772">
        <v>6859673.8788000001</v>
      </c>
      <c r="L14" s="772">
        <v>25683787.148600001</v>
      </c>
      <c r="M14" s="772">
        <v>3630229.1867999998</v>
      </c>
      <c r="N14" s="772">
        <v>29624692.812800001</v>
      </c>
      <c r="O14" s="772">
        <v>29265</v>
      </c>
      <c r="P14" s="775">
        <v>7.5315999999999994E-2</v>
      </c>
      <c r="Q14" s="775">
        <v>9.6615999999999994E-2</v>
      </c>
      <c r="R14" s="775">
        <v>7.7977000000000005E-2</v>
      </c>
      <c r="S14" s="772">
        <v>139.032431</v>
      </c>
    </row>
    <row r="15" spans="1:19" ht="25.5">
      <c r="A15" s="771">
        <v>7.2</v>
      </c>
      <c r="B15" s="766" t="s">
        <v>1009</v>
      </c>
      <c r="C15" s="772">
        <v>516242339.13080001</v>
      </c>
      <c r="D15" s="772">
        <v>504668498.82300001</v>
      </c>
      <c r="E15" s="772">
        <v>7899877.4590999996</v>
      </c>
      <c r="F15" s="772">
        <v>3103935.0893000001</v>
      </c>
      <c r="G15" s="772">
        <v>194936.641</v>
      </c>
      <c r="H15" s="772">
        <v>375091.11839999998</v>
      </c>
      <c r="I15" s="772">
        <v>12287097.688999999</v>
      </c>
      <c r="J15" s="772">
        <v>10093369.9772</v>
      </c>
      <c r="K15" s="772">
        <v>789987.74609999999</v>
      </c>
      <c r="L15" s="772">
        <v>931180.52679999999</v>
      </c>
      <c r="M15" s="772">
        <v>97468.320500000002</v>
      </c>
      <c r="N15" s="772">
        <v>375091.11839999998</v>
      </c>
      <c r="O15" s="772">
        <v>3972</v>
      </c>
      <c r="P15" s="775">
        <v>7.2232000000000005E-2</v>
      </c>
      <c r="Q15" s="775">
        <v>9.2781000000000002E-2</v>
      </c>
      <c r="R15" s="775">
        <v>8.4001000000000006E-2</v>
      </c>
      <c r="S15" s="772">
        <v>140.32602900000001</v>
      </c>
    </row>
    <row r="16" spans="1:19">
      <c r="A16" s="771">
        <v>7.3</v>
      </c>
      <c r="B16" s="766" t="s">
        <v>1010</v>
      </c>
      <c r="C16" s="772">
        <v>378896291.03299999</v>
      </c>
      <c r="D16" s="772">
        <v>360962505.43290001</v>
      </c>
      <c r="E16" s="772">
        <v>9665253.0994000006</v>
      </c>
      <c r="F16" s="772">
        <v>5792400.5382000003</v>
      </c>
      <c r="G16" s="772">
        <v>238986.70499999999</v>
      </c>
      <c r="H16" s="772">
        <v>2237145.2574999998</v>
      </c>
      <c r="I16" s="772">
        <v>12280134.190199999</v>
      </c>
      <c r="J16" s="772">
        <v>7219250.1086999997</v>
      </c>
      <c r="K16" s="772">
        <v>966525.31</v>
      </c>
      <c r="L16" s="772">
        <v>1737720.1614999999</v>
      </c>
      <c r="M16" s="772">
        <v>119493.35249999999</v>
      </c>
      <c r="N16" s="772">
        <v>2237145.2574999998</v>
      </c>
      <c r="O16" s="772">
        <v>7182</v>
      </c>
      <c r="P16" s="775">
        <v>8.3285999999999999E-2</v>
      </c>
      <c r="Q16" s="775">
        <v>0.10614899999999999</v>
      </c>
      <c r="R16" s="775">
        <v>8.6875999999999995E-2</v>
      </c>
      <c r="S16" s="772">
        <v>136.395622</v>
      </c>
    </row>
    <row r="17" spans="1:19">
      <c r="A17" s="763">
        <v>8</v>
      </c>
      <c r="B17" s="765" t="s">
        <v>1011</v>
      </c>
      <c r="C17" s="772">
        <v>51712623.954999998</v>
      </c>
      <c r="D17" s="772">
        <v>50599698.630199999</v>
      </c>
      <c r="E17" s="772">
        <v>446236.34409999999</v>
      </c>
      <c r="F17" s="772">
        <v>171717.93960000001</v>
      </c>
      <c r="G17" s="772">
        <v>42997.3462</v>
      </c>
      <c r="H17" s="772">
        <v>451973.6949</v>
      </c>
      <c r="I17" s="772">
        <v>1581605.3572</v>
      </c>
      <c r="J17" s="772">
        <v>1011993.9730999999</v>
      </c>
      <c r="K17" s="772">
        <v>44623.634299999998</v>
      </c>
      <c r="L17" s="772">
        <v>51515.3819</v>
      </c>
      <c r="M17" s="772">
        <v>21498.672999999999</v>
      </c>
      <c r="N17" s="772">
        <v>451973.6949</v>
      </c>
      <c r="O17" s="772">
        <v>42619</v>
      </c>
      <c r="P17" s="775">
        <v>0.15747900000000001</v>
      </c>
      <c r="Q17" s="775">
        <v>0.17036399999999999</v>
      </c>
      <c r="R17" s="775">
        <v>0.18801599999999999</v>
      </c>
      <c r="S17" s="772">
        <v>1.5653520000000001</v>
      </c>
    </row>
    <row r="18" spans="1:19">
      <c r="A18" s="767">
        <v>9</v>
      </c>
      <c r="B18" s="768" t="s">
        <v>1012</v>
      </c>
      <c r="C18" s="773">
        <v>0</v>
      </c>
      <c r="D18" s="773">
        <v>0</v>
      </c>
      <c r="E18" s="773">
        <v>0</v>
      </c>
      <c r="F18" s="773">
        <v>0</v>
      </c>
      <c r="G18" s="773">
        <v>0</v>
      </c>
      <c r="H18" s="773">
        <v>0</v>
      </c>
      <c r="I18" s="773">
        <v>0</v>
      </c>
      <c r="J18" s="773">
        <v>0</v>
      </c>
      <c r="K18" s="773">
        <v>0</v>
      </c>
      <c r="L18" s="773">
        <v>0</v>
      </c>
      <c r="M18" s="773">
        <v>0</v>
      </c>
      <c r="N18" s="773">
        <v>0</v>
      </c>
      <c r="O18" s="773">
        <v>0</v>
      </c>
      <c r="P18" s="776">
        <v>0</v>
      </c>
      <c r="Q18" s="776">
        <v>0</v>
      </c>
      <c r="R18" s="776">
        <v>0</v>
      </c>
      <c r="S18" s="773">
        <v>0</v>
      </c>
    </row>
    <row r="19" spans="1:19">
      <c r="A19" s="769">
        <v>10</v>
      </c>
      <c r="B19" s="770" t="s">
        <v>1013</v>
      </c>
      <c r="C19" s="774">
        <v>6498218735.7592001</v>
      </c>
      <c r="D19" s="774">
        <v>6123148030.6363001</v>
      </c>
      <c r="E19" s="774">
        <v>130061082.12199999</v>
      </c>
      <c r="F19" s="774">
        <v>159123945.10679999</v>
      </c>
      <c r="G19" s="774">
        <v>32590583.486299999</v>
      </c>
      <c r="H19" s="774">
        <v>53295094.407799996</v>
      </c>
      <c r="I19" s="774">
        <v>252796638.50330001</v>
      </c>
      <c r="J19" s="774">
        <v>122462960.6093</v>
      </c>
      <c r="K19" s="774">
        <v>13006108.2114</v>
      </c>
      <c r="L19" s="774">
        <v>47737183.531800002</v>
      </c>
      <c r="M19" s="774">
        <v>16295291.743000001</v>
      </c>
      <c r="N19" s="774">
        <v>53295094.407799996</v>
      </c>
      <c r="O19" s="774">
        <v>633112</v>
      </c>
      <c r="P19" s="777">
        <v>0.149285</v>
      </c>
      <c r="Q19" s="777">
        <v>0.17940300000000001</v>
      </c>
      <c r="R19" s="777">
        <v>0.106573</v>
      </c>
      <c r="S19" s="774">
        <v>116.314863</v>
      </c>
    </row>
    <row r="20" spans="1:19" ht="25.5">
      <c r="A20" s="771">
        <v>10.1</v>
      </c>
      <c r="B20" s="766" t="s">
        <v>1002</v>
      </c>
      <c r="C20" s="772">
        <v>0</v>
      </c>
      <c r="D20" s="772">
        <v>0</v>
      </c>
      <c r="E20" s="772">
        <v>0</v>
      </c>
      <c r="F20" s="772">
        <v>0</v>
      </c>
      <c r="G20" s="772">
        <v>0</v>
      </c>
      <c r="H20" s="772">
        <v>0</v>
      </c>
      <c r="I20" s="772">
        <v>0</v>
      </c>
      <c r="J20" s="772">
        <v>0</v>
      </c>
      <c r="K20" s="772">
        <v>0</v>
      </c>
      <c r="L20" s="772">
        <v>0</v>
      </c>
      <c r="M20" s="772">
        <v>0</v>
      </c>
      <c r="N20" s="772">
        <v>0</v>
      </c>
      <c r="O20" s="772">
        <v>0</v>
      </c>
      <c r="P20" s="775">
        <v>0</v>
      </c>
      <c r="Q20" s="775">
        <v>0</v>
      </c>
      <c r="R20" s="775">
        <v>0</v>
      </c>
      <c r="S20" s="772">
        <v>0</v>
      </c>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O43"/>
  <sheetViews>
    <sheetView zoomScale="85" zoomScaleNormal="85" workbookViewId="0">
      <pane xSplit="1" ySplit="5" topLeftCell="B33" activePane="bottomRight" state="frozen"/>
      <selection pane="topRight"/>
      <selection pane="bottomLeft"/>
      <selection pane="bottomRight" activeCell="C7" sqref="C7:H41"/>
    </sheetView>
  </sheetViews>
  <sheetFormatPr defaultRowHeight="15"/>
  <cols>
    <col min="1" max="1" width="9.5703125" style="2" bestFit="1" customWidth="1"/>
    <col min="2" max="2" width="55.140625" style="2" bestFit="1" customWidth="1"/>
    <col min="3" max="5" width="17" style="2" bestFit="1" customWidth="1"/>
    <col min="6" max="6" width="16" style="2" bestFit="1" customWidth="1"/>
    <col min="7" max="8" width="17" style="2" bestFit="1" customWidth="1"/>
    <col min="9" max="10" width="11.5703125" bestFit="1" customWidth="1"/>
    <col min="11" max="11" width="13.42578125" bestFit="1" customWidth="1"/>
    <col min="12" max="12" width="11.5703125" bestFit="1" customWidth="1"/>
    <col min="13" max="14" width="13.42578125" bestFit="1" customWidth="1"/>
  </cols>
  <sheetData>
    <row r="1" spans="1:15" s="745" customFormat="1" ht="15.75">
      <c r="A1" s="186" t="s">
        <v>188</v>
      </c>
      <c r="B1" s="744" t="str">
        <f>Info!C2</f>
        <v>სს თიბისი ბანკი</v>
      </c>
      <c r="C1" s="744"/>
      <c r="D1" s="744"/>
      <c r="E1" s="744"/>
      <c r="F1" s="744"/>
      <c r="G1" s="744"/>
      <c r="H1" s="744"/>
    </row>
    <row r="2" spans="1:15" s="745" customFormat="1" ht="15.75">
      <c r="A2" s="186" t="s">
        <v>189</v>
      </c>
      <c r="B2" s="723">
        <f>'1. key ratios'!B2</f>
        <v>44561</v>
      </c>
      <c r="C2" s="744"/>
      <c r="D2" s="744"/>
      <c r="E2" s="744"/>
      <c r="F2" s="744"/>
      <c r="G2" s="744"/>
      <c r="H2" s="744"/>
    </row>
    <row r="3" spans="1:15" ht="15.75">
      <c r="A3" s="16"/>
    </row>
    <row r="4" spans="1:15" ht="16.5" thickBot="1">
      <c r="A4" s="30" t="s">
        <v>405</v>
      </c>
      <c r="B4" s="68" t="s">
        <v>243</v>
      </c>
      <c r="C4" s="30"/>
      <c r="D4" s="31"/>
      <c r="E4" s="31"/>
      <c r="F4" s="32"/>
      <c r="G4" s="32"/>
      <c r="H4" s="33" t="s">
        <v>93</v>
      </c>
    </row>
    <row r="5" spans="1:15" ht="15.75">
      <c r="A5" s="34"/>
      <c r="B5" s="35"/>
      <c r="C5" s="781" t="s">
        <v>194</v>
      </c>
      <c r="D5" s="782"/>
      <c r="E5" s="783"/>
      <c r="F5" s="781" t="s">
        <v>195</v>
      </c>
      <c r="G5" s="782"/>
      <c r="H5" s="784"/>
    </row>
    <row r="6" spans="1:15" ht="15.75">
      <c r="A6" s="36" t="s">
        <v>26</v>
      </c>
      <c r="B6" s="37" t="s">
        <v>153</v>
      </c>
      <c r="C6" s="642" t="s">
        <v>27</v>
      </c>
      <c r="D6" s="642" t="s">
        <v>94</v>
      </c>
      <c r="E6" s="642" t="s">
        <v>68</v>
      </c>
      <c r="F6" s="642" t="s">
        <v>27</v>
      </c>
      <c r="G6" s="642" t="s">
        <v>94</v>
      </c>
      <c r="H6" s="643" t="s">
        <v>68</v>
      </c>
    </row>
    <row r="7" spans="1:15" ht="15.75">
      <c r="A7" s="36">
        <v>1</v>
      </c>
      <c r="B7" s="38" t="s">
        <v>154</v>
      </c>
      <c r="C7" s="624">
        <v>310949884.16000003</v>
      </c>
      <c r="D7" s="624">
        <v>486256859.23000002</v>
      </c>
      <c r="E7" s="644">
        <v>797206743.3900001</v>
      </c>
      <c r="F7" s="625">
        <v>247286668.75999999</v>
      </c>
      <c r="G7" s="626">
        <v>465796899.31999999</v>
      </c>
      <c r="H7" s="645">
        <v>713083568.07999992</v>
      </c>
      <c r="I7" s="651"/>
      <c r="J7" s="651"/>
      <c r="K7" s="651"/>
      <c r="L7" s="651"/>
      <c r="M7" s="651"/>
      <c r="N7" s="651"/>
      <c r="O7" s="651"/>
    </row>
    <row r="8" spans="1:15" ht="15.75">
      <c r="A8" s="36">
        <v>2</v>
      </c>
      <c r="B8" s="38" t="s">
        <v>155</v>
      </c>
      <c r="C8" s="624">
        <v>115025029.37</v>
      </c>
      <c r="D8" s="624">
        <v>2104819361.3300002</v>
      </c>
      <c r="E8" s="644">
        <v>2219844390.7000003</v>
      </c>
      <c r="F8" s="625">
        <v>100423429.98</v>
      </c>
      <c r="G8" s="626">
        <v>2100017173.9300001</v>
      </c>
      <c r="H8" s="645">
        <v>2200440603.9099998</v>
      </c>
      <c r="I8" s="651"/>
      <c r="J8" s="651"/>
      <c r="K8" s="651"/>
      <c r="L8" s="651"/>
      <c r="M8" s="651"/>
      <c r="N8" s="651"/>
    </row>
    <row r="9" spans="1:15" ht="15.75">
      <c r="A9" s="36">
        <v>3</v>
      </c>
      <c r="B9" s="38" t="s">
        <v>156</v>
      </c>
      <c r="C9" s="624">
        <v>624120.13</v>
      </c>
      <c r="D9" s="624">
        <v>636614405.82000005</v>
      </c>
      <c r="E9" s="644">
        <v>637238525.95000005</v>
      </c>
      <c r="F9" s="625">
        <v>2679823.98</v>
      </c>
      <c r="G9" s="626">
        <v>713885706.80999994</v>
      </c>
      <c r="H9" s="645">
        <v>716565530.78999996</v>
      </c>
      <c r="I9" s="651"/>
      <c r="J9" s="651"/>
      <c r="K9" s="651"/>
      <c r="L9" s="651"/>
      <c r="M9" s="651"/>
      <c r="N9" s="651"/>
    </row>
    <row r="10" spans="1:15" ht="15.75">
      <c r="A10" s="36">
        <v>4</v>
      </c>
      <c r="B10" s="38" t="s">
        <v>185</v>
      </c>
      <c r="C10" s="624">
        <v>0</v>
      </c>
      <c r="D10" s="624">
        <v>0</v>
      </c>
      <c r="E10" s="644">
        <v>0</v>
      </c>
      <c r="F10" s="625">
        <v>0</v>
      </c>
      <c r="G10" s="626">
        <v>0</v>
      </c>
      <c r="H10" s="645">
        <v>0</v>
      </c>
      <c r="I10" s="651"/>
      <c r="J10" s="651"/>
      <c r="K10" s="651"/>
      <c r="L10" s="651"/>
      <c r="M10" s="651"/>
      <c r="N10" s="651"/>
    </row>
    <row r="11" spans="1:15" ht="15.75">
      <c r="A11" s="36">
        <v>5</v>
      </c>
      <c r="B11" s="38" t="s">
        <v>157</v>
      </c>
      <c r="C11" s="624">
        <v>1835038117.72</v>
      </c>
      <c r="D11" s="624">
        <v>94004229.584543988</v>
      </c>
      <c r="E11" s="644">
        <v>1929042347.304544</v>
      </c>
      <c r="F11" s="625">
        <v>2422378777.27</v>
      </c>
      <c r="G11" s="626">
        <v>127573797.36</v>
      </c>
      <c r="H11" s="645">
        <v>2549952574.6300001</v>
      </c>
      <c r="I11" s="651"/>
      <c r="J11" s="651"/>
      <c r="K11" s="651"/>
      <c r="L11" s="651"/>
      <c r="M11" s="651"/>
      <c r="N11" s="651"/>
    </row>
    <row r="12" spans="1:15" ht="15.75">
      <c r="A12" s="36">
        <v>6.1</v>
      </c>
      <c r="B12" s="39" t="s">
        <v>158</v>
      </c>
      <c r="C12" s="624">
        <v>7776485031</v>
      </c>
      <c r="D12" s="624">
        <v>8962650155.6700001</v>
      </c>
      <c r="E12" s="644">
        <v>16739135186.67</v>
      </c>
      <c r="F12" s="625">
        <v>6052501991.7400007</v>
      </c>
      <c r="G12" s="626">
        <v>8859465292.0300007</v>
      </c>
      <c r="H12" s="645">
        <v>14911967283.77</v>
      </c>
      <c r="I12" s="651"/>
      <c r="J12" s="651"/>
      <c r="K12" s="651"/>
      <c r="L12" s="651"/>
      <c r="M12" s="651"/>
      <c r="N12" s="651"/>
    </row>
    <row r="13" spans="1:15" ht="15.75">
      <c r="A13" s="36">
        <v>6.2</v>
      </c>
      <c r="B13" s="39" t="s">
        <v>159</v>
      </c>
      <c r="C13" s="624">
        <v>-291013415.95999998</v>
      </c>
      <c r="D13" s="624">
        <v>-407801572.50999999</v>
      </c>
      <c r="E13" s="644">
        <v>-698814988.47000003</v>
      </c>
      <c r="F13" s="625">
        <v>-398426698.95999998</v>
      </c>
      <c r="G13" s="626">
        <v>-526541121.33999997</v>
      </c>
      <c r="H13" s="645">
        <v>-924967820.29999995</v>
      </c>
      <c r="I13" s="651"/>
      <c r="J13" s="651"/>
      <c r="K13" s="651"/>
      <c r="L13" s="651"/>
      <c r="M13" s="651"/>
      <c r="N13" s="651"/>
    </row>
    <row r="14" spans="1:15" ht="15.75">
      <c r="A14" s="36">
        <v>6</v>
      </c>
      <c r="B14" s="38" t="s">
        <v>160</v>
      </c>
      <c r="C14" s="646">
        <v>7485471615.04</v>
      </c>
      <c r="D14" s="646">
        <v>8554848583.1599998</v>
      </c>
      <c r="E14" s="646">
        <v>16040320198.200001</v>
      </c>
      <c r="F14" s="646">
        <v>5654075292.7800007</v>
      </c>
      <c r="G14" s="646">
        <v>8332924170.6900005</v>
      </c>
      <c r="H14" s="647">
        <v>13986999463.470001</v>
      </c>
      <c r="I14" s="651"/>
      <c r="J14" s="651"/>
      <c r="K14" s="651"/>
      <c r="L14" s="651"/>
      <c r="M14" s="651"/>
      <c r="N14" s="651"/>
    </row>
    <row r="15" spans="1:15" ht="15.75">
      <c r="A15" s="36">
        <v>7</v>
      </c>
      <c r="B15" s="38" t="s">
        <v>161</v>
      </c>
      <c r="C15" s="628">
        <v>151697775.36000001</v>
      </c>
      <c r="D15" s="628">
        <v>113801578.58000001</v>
      </c>
      <c r="E15" s="646">
        <v>265499353.94000003</v>
      </c>
      <c r="F15" s="630">
        <v>178698103.39000002</v>
      </c>
      <c r="G15" s="628">
        <v>133412578.21000001</v>
      </c>
      <c r="H15" s="647">
        <v>312110681.60000002</v>
      </c>
      <c r="I15" s="651"/>
      <c r="J15" s="651"/>
      <c r="K15" s="651"/>
      <c r="L15" s="651"/>
      <c r="M15" s="651"/>
      <c r="N15" s="651"/>
    </row>
    <row r="16" spans="1:15" ht="15.75">
      <c r="A16" s="36">
        <v>8</v>
      </c>
      <c r="B16" s="38" t="s">
        <v>162</v>
      </c>
      <c r="C16" s="628">
        <v>129872876.02</v>
      </c>
      <c r="D16" s="628">
        <v>0</v>
      </c>
      <c r="E16" s="646">
        <v>129872876.02</v>
      </c>
      <c r="F16" s="630">
        <v>77134961.019999996</v>
      </c>
      <c r="G16" s="628">
        <v>0</v>
      </c>
      <c r="H16" s="647">
        <v>77134961.019999996</v>
      </c>
      <c r="I16" s="651"/>
      <c r="J16" s="651"/>
      <c r="K16" s="651"/>
      <c r="L16" s="651"/>
      <c r="M16" s="651"/>
      <c r="N16" s="651"/>
    </row>
    <row r="17" spans="1:14" ht="15.75">
      <c r="A17" s="36">
        <v>9</v>
      </c>
      <c r="B17" s="38" t="s">
        <v>163</v>
      </c>
      <c r="C17" s="628">
        <v>27201585.409999996</v>
      </c>
      <c r="D17" s="628">
        <v>10012123.597903999</v>
      </c>
      <c r="E17" s="646">
        <v>37213709.007903993</v>
      </c>
      <c r="F17" s="630">
        <v>26922915.689999998</v>
      </c>
      <c r="G17" s="628">
        <v>15515421.110000001</v>
      </c>
      <c r="H17" s="647">
        <v>42438336.799999997</v>
      </c>
      <c r="I17" s="651"/>
      <c r="J17" s="651"/>
      <c r="K17" s="651"/>
      <c r="L17" s="651"/>
      <c r="M17" s="651"/>
      <c r="N17" s="651"/>
    </row>
    <row r="18" spans="1:14" ht="15.75">
      <c r="A18" s="36">
        <v>10</v>
      </c>
      <c r="B18" s="38" t="s">
        <v>164</v>
      </c>
      <c r="C18" s="628">
        <v>697352904.70000005</v>
      </c>
      <c r="D18" s="628">
        <v>0</v>
      </c>
      <c r="E18" s="646">
        <v>697352904.70000005</v>
      </c>
      <c r="F18" s="630">
        <v>641038062.05999994</v>
      </c>
      <c r="G18" s="628">
        <v>0</v>
      </c>
      <c r="H18" s="647">
        <v>641038062.05999994</v>
      </c>
      <c r="I18" s="651"/>
      <c r="J18" s="651"/>
      <c r="K18" s="651"/>
      <c r="L18" s="651"/>
      <c r="M18" s="651"/>
      <c r="N18" s="651"/>
    </row>
    <row r="19" spans="1:14" ht="15.75">
      <c r="A19" s="36">
        <v>11</v>
      </c>
      <c r="B19" s="38" t="s">
        <v>165</v>
      </c>
      <c r="C19" s="628">
        <v>527239568.86000007</v>
      </c>
      <c r="D19" s="628">
        <v>124370496.08</v>
      </c>
      <c r="E19" s="646">
        <v>651610064.94000006</v>
      </c>
      <c r="F19" s="630">
        <v>414696495.25000006</v>
      </c>
      <c r="G19" s="628">
        <v>73068544.510000005</v>
      </c>
      <c r="H19" s="647">
        <v>487765039.76000005</v>
      </c>
      <c r="I19" s="651"/>
      <c r="J19" s="651"/>
      <c r="K19" s="651"/>
      <c r="L19" s="651"/>
      <c r="M19" s="651"/>
      <c r="N19" s="651"/>
    </row>
    <row r="20" spans="1:14" ht="15.75">
      <c r="A20" s="36">
        <v>12</v>
      </c>
      <c r="B20" s="40" t="s">
        <v>166</v>
      </c>
      <c r="C20" s="646">
        <v>11280473476.77</v>
      </c>
      <c r="D20" s="646">
        <v>12124727637.382448</v>
      </c>
      <c r="E20" s="646">
        <v>23405201114.152451</v>
      </c>
      <c r="F20" s="646">
        <v>9765334530.1800003</v>
      </c>
      <c r="G20" s="646">
        <v>11962194291.940001</v>
      </c>
      <c r="H20" s="647">
        <v>21727528822.120003</v>
      </c>
      <c r="I20" s="651"/>
      <c r="J20" s="651"/>
      <c r="K20" s="651"/>
      <c r="L20" s="651"/>
      <c r="M20" s="651"/>
      <c r="N20" s="651"/>
    </row>
    <row r="21" spans="1:14" ht="15.75">
      <c r="A21" s="36"/>
      <c r="B21" s="37" t="s">
        <v>183</v>
      </c>
      <c r="C21" s="648"/>
      <c r="D21" s="648"/>
      <c r="E21" s="648"/>
      <c r="F21" s="649"/>
      <c r="G21" s="648"/>
      <c r="H21" s="650"/>
      <c r="I21" s="651"/>
      <c r="J21" s="651"/>
      <c r="K21" s="651"/>
      <c r="L21" s="651"/>
      <c r="M21" s="651"/>
      <c r="N21" s="651"/>
    </row>
    <row r="22" spans="1:14" ht="15.75">
      <c r="A22" s="36">
        <v>13</v>
      </c>
      <c r="B22" s="38" t="s">
        <v>167</v>
      </c>
      <c r="C22" s="628">
        <v>35968599.539999999</v>
      </c>
      <c r="D22" s="628">
        <v>285800021.85000002</v>
      </c>
      <c r="E22" s="646">
        <v>321768621.39000005</v>
      </c>
      <c r="F22" s="630">
        <v>56303670.289999999</v>
      </c>
      <c r="G22" s="628">
        <v>83223171.170000002</v>
      </c>
      <c r="H22" s="647">
        <v>139526841.46000001</v>
      </c>
      <c r="I22" s="651"/>
      <c r="J22" s="651"/>
      <c r="K22" s="651"/>
      <c r="L22" s="651"/>
      <c r="M22" s="651"/>
      <c r="N22" s="651"/>
    </row>
    <row r="23" spans="1:14" ht="15.75">
      <c r="A23" s="36">
        <v>14</v>
      </c>
      <c r="B23" s="38" t="s">
        <v>168</v>
      </c>
      <c r="C23" s="628">
        <v>2233679090.1700001</v>
      </c>
      <c r="D23" s="628">
        <v>2756945509.7200003</v>
      </c>
      <c r="E23" s="646">
        <v>4990624599.8900003</v>
      </c>
      <c r="F23" s="630">
        <v>1534392195.1199999</v>
      </c>
      <c r="G23" s="628">
        <v>2315021807.7799997</v>
      </c>
      <c r="H23" s="647">
        <v>3849414002.8999996</v>
      </c>
      <c r="I23" s="651"/>
      <c r="J23" s="651"/>
      <c r="K23" s="651"/>
      <c r="L23" s="651"/>
      <c r="M23" s="651"/>
      <c r="N23" s="651"/>
    </row>
    <row r="24" spans="1:14" ht="15.75">
      <c r="A24" s="36">
        <v>15</v>
      </c>
      <c r="B24" s="38" t="s">
        <v>169</v>
      </c>
      <c r="C24" s="628">
        <v>1518580833.99</v>
      </c>
      <c r="D24" s="628">
        <v>3536325613.0600004</v>
      </c>
      <c r="E24" s="646">
        <v>5054906447.0500002</v>
      </c>
      <c r="F24" s="630">
        <v>1188676719.1100001</v>
      </c>
      <c r="G24" s="628">
        <v>2706555349.7000003</v>
      </c>
      <c r="H24" s="647">
        <v>3895232068.8100004</v>
      </c>
      <c r="I24" s="651"/>
      <c r="J24" s="651"/>
      <c r="K24" s="651"/>
      <c r="L24" s="651"/>
      <c r="M24" s="651"/>
      <c r="N24" s="651"/>
    </row>
    <row r="25" spans="1:14" ht="15.75">
      <c r="A25" s="36">
        <v>16</v>
      </c>
      <c r="B25" s="38" t="s">
        <v>170</v>
      </c>
      <c r="C25" s="628">
        <v>1809637974.1900001</v>
      </c>
      <c r="D25" s="628">
        <v>3155714310.7799997</v>
      </c>
      <c r="E25" s="646">
        <v>4965352284.9699993</v>
      </c>
      <c r="F25" s="630">
        <v>1659971688.02</v>
      </c>
      <c r="G25" s="628">
        <v>3438189843.52</v>
      </c>
      <c r="H25" s="647">
        <v>5098161531.54</v>
      </c>
      <c r="I25" s="651"/>
      <c r="J25" s="651"/>
      <c r="K25" s="651"/>
      <c r="L25" s="651"/>
      <c r="M25" s="651"/>
      <c r="N25" s="651"/>
    </row>
    <row r="26" spans="1:14" ht="15.75">
      <c r="A26" s="36">
        <v>17</v>
      </c>
      <c r="B26" s="38" t="s">
        <v>171</v>
      </c>
      <c r="C26" s="648">
        <v>0.05</v>
      </c>
      <c r="D26" s="648">
        <v>924394714.91999996</v>
      </c>
      <c r="E26" s="646">
        <v>924394714.96999991</v>
      </c>
      <c r="F26" s="649">
        <v>0</v>
      </c>
      <c r="G26" s="648">
        <v>975718991.95000005</v>
      </c>
      <c r="H26" s="647">
        <v>975718991.95000005</v>
      </c>
      <c r="I26" s="651"/>
      <c r="J26" s="651"/>
      <c r="K26" s="651"/>
      <c r="L26" s="651"/>
      <c r="M26" s="651"/>
      <c r="N26" s="651"/>
    </row>
    <row r="27" spans="1:14" ht="15.75">
      <c r="A27" s="36">
        <v>18</v>
      </c>
      <c r="B27" s="38" t="s">
        <v>172</v>
      </c>
      <c r="C27" s="628">
        <v>1678289429.4300001</v>
      </c>
      <c r="D27" s="628">
        <v>748237130.4612</v>
      </c>
      <c r="E27" s="646">
        <v>2426526559.8912001</v>
      </c>
      <c r="F27" s="630">
        <v>2516342410.4899998</v>
      </c>
      <c r="G27" s="628">
        <v>1498749340.5999999</v>
      </c>
      <c r="H27" s="647">
        <v>4015091751.0899997</v>
      </c>
      <c r="I27" s="651"/>
      <c r="J27" s="651"/>
      <c r="K27" s="651"/>
      <c r="L27" s="651"/>
      <c r="M27" s="651"/>
      <c r="N27" s="651"/>
    </row>
    <row r="28" spans="1:14" ht="15.75">
      <c r="A28" s="36">
        <v>19</v>
      </c>
      <c r="B28" s="38" t="s">
        <v>173</v>
      </c>
      <c r="C28" s="628">
        <v>38826775.079999998</v>
      </c>
      <c r="D28" s="628">
        <v>42815600.969999999</v>
      </c>
      <c r="E28" s="646">
        <v>81642376.049999997</v>
      </c>
      <c r="F28" s="630">
        <v>37458160.810000002</v>
      </c>
      <c r="G28" s="628">
        <v>56406448.109999999</v>
      </c>
      <c r="H28" s="647">
        <v>93864608.920000002</v>
      </c>
      <c r="I28" s="651"/>
      <c r="J28" s="651"/>
      <c r="K28" s="651"/>
      <c r="L28" s="651"/>
      <c r="M28" s="651"/>
      <c r="N28" s="651"/>
    </row>
    <row r="29" spans="1:14" ht="15.75">
      <c r="A29" s="36">
        <v>20</v>
      </c>
      <c r="B29" s="38" t="s">
        <v>95</v>
      </c>
      <c r="C29" s="628">
        <v>250641004.56999999</v>
      </c>
      <c r="D29" s="628">
        <v>131628346.98</v>
      </c>
      <c r="E29" s="646">
        <v>382269351.55000001</v>
      </c>
      <c r="F29" s="630">
        <v>208818176.09</v>
      </c>
      <c r="G29" s="628">
        <v>172788836.40999997</v>
      </c>
      <c r="H29" s="647">
        <v>381607012.5</v>
      </c>
      <c r="I29" s="651"/>
      <c r="J29" s="651"/>
      <c r="K29" s="651"/>
      <c r="L29" s="651"/>
      <c r="M29" s="651"/>
      <c r="N29" s="651"/>
    </row>
    <row r="30" spans="1:14" ht="15.75">
      <c r="A30" s="36">
        <v>21</v>
      </c>
      <c r="B30" s="38" t="s">
        <v>174</v>
      </c>
      <c r="C30" s="628">
        <v>0</v>
      </c>
      <c r="D30" s="628">
        <v>1208373760</v>
      </c>
      <c r="E30" s="646">
        <v>1208373760</v>
      </c>
      <c r="F30" s="630">
        <v>12562250</v>
      </c>
      <c r="G30" s="628">
        <v>1096829460</v>
      </c>
      <c r="H30" s="647">
        <v>1109391710</v>
      </c>
      <c r="I30" s="651"/>
      <c r="J30" s="651"/>
      <c r="K30" s="651"/>
      <c r="L30" s="651"/>
      <c r="M30" s="651"/>
      <c r="N30" s="651"/>
    </row>
    <row r="31" spans="1:14" ht="15.75">
      <c r="A31" s="36">
        <v>22</v>
      </c>
      <c r="B31" s="40" t="s">
        <v>175</v>
      </c>
      <c r="C31" s="646">
        <v>7565623707.0199995</v>
      </c>
      <c r="D31" s="646">
        <v>12790235008.741199</v>
      </c>
      <c r="E31" s="646">
        <v>20355858715.7612</v>
      </c>
      <c r="F31" s="646">
        <v>7214525269.9300003</v>
      </c>
      <c r="G31" s="646">
        <v>12343483249.240002</v>
      </c>
      <c r="H31" s="647">
        <v>19558008519.170002</v>
      </c>
      <c r="I31" s="651"/>
      <c r="J31" s="651"/>
      <c r="K31" s="651"/>
      <c r="L31" s="651"/>
      <c r="M31" s="651"/>
      <c r="N31" s="651"/>
    </row>
    <row r="32" spans="1:14" ht="15.75">
      <c r="A32" s="36"/>
      <c r="B32" s="37" t="s">
        <v>184</v>
      </c>
      <c r="C32" s="648"/>
      <c r="D32" s="648"/>
      <c r="E32" s="628"/>
      <c r="F32" s="649"/>
      <c r="G32" s="648"/>
      <c r="H32" s="650"/>
      <c r="I32" s="651"/>
      <c r="J32" s="651"/>
      <c r="K32" s="651"/>
      <c r="L32" s="651"/>
      <c r="M32" s="651"/>
      <c r="N32" s="651"/>
    </row>
    <row r="33" spans="1:14" ht="15.75">
      <c r="A33" s="36">
        <v>23</v>
      </c>
      <c r="B33" s="38" t="s">
        <v>176</v>
      </c>
      <c r="C33" s="628">
        <v>21015907.600000001</v>
      </c>
      <c r="D33" s="648">
        <v>0</v>
      </c>
      <c r="E33" s="646">
        <v>21015907.600000001</v>
      </c>
      <c r="F33" s="630">
        <v>21015907.600000001</v>
      </c>
      <c r="G33" s="648">
        <v>0</v>
      </c>
      <c r="H33" s="647">
        <v>21015907.600000001</v>
      </c>
      <c r="I33" s="651"/>
      <c r="J33" s="651"/>
      <c r="K33" s="651"/>
      <c r="L33" s="651"/>
      <c r="M33" s="651"/>
      <c r="N33" s="651"/>
    </row>
    <row r="34" spans="1:14" ht="15.75">
      <c r="A34" s="36">
        <v>24</v>
      </c>
      <c r="B34" s="38" t="s">
        <v>177</v>
      </c>
      <c r="C34" s="628">
        <v>0</v>
      </c>
      <c r="D34" s="648">
        <v>0</v>
      </c>
      <c r="E34" s="646">
        <v>0</v>
      </c>
      <c r="F34" s="630">
        <v>0</v>
      </c>
      <c r="G34" s="648">
        <v>0</v>
      </c>
      <c r="H34" s="647">
        <v>0</v>
      </c>
      <c r="I34" s="651"/>
      <c r="J34" s="651"/>
      <c r="K34" s="651"/>
      <c r="L34" s="651"/>
      <c r="M34" s="651"/>
      <c r="N34" s="651"/>
    </row>
    <row r="35" spans="1:14" ht="15.75">
      <c r="A35" s="36">
        <v>25</v>
      </c>
      <c r="B35" s="39" t="s">
        <v>178</v>
      </c>
      <c r="C35" s="628">
        <v>0</v>
      </c>
      <c r="D35" s="648">
        <v>0</v>
      </c>
      <c r="E35" s="646">
        <v>0</v>
      </c>
      <c r="F35" s="630">
        <v>0</v>
      </c>
      <c r="G35" s="648">
        <v>0</v>
      </c>
      <c r="H35" s="647">
        <v>0</v>
      </c>
      <c r="I35" s="651"/>
      <c r="J35" s="651"/>
      <c r="K35" s="651"/>
      <c r="L35" s="651"/>
      <c r="M35" s="651"/>
      <c r="N35" s="651"/>
    </row>
    <row r="36" spans="1:14" ht="15.75">
      <c r="A36" s="36">
        <v>26</v>
      </c>
      <c r="B36" s="38" t="s">
        <v>179</v>
      </c>
      <c r="C36" s="628">
        <v>528182382.12</v>
      </c>
      <c r="D36" s="648">
        <v>0</v>
      </c>
      <c r="E36" s="646">
        <v>528182382.12</v>
      </c>
      <c r="F36" s="630">
        <v>506993949.06</v>
      </c>
      <c r="G36" s="648">
        <v>0</v>
      </c>
      <c r="H36" s="647">
        <v>506993949.06</v>
      </c>
      <c r="I36" s="651"/>
      <c r="J36" s="651"/>
      <c r="K36" s="651"/>
      <c r="L36" s="651"/>
      <c r="M36" s="651"/>
      <c r="N36" s="651"/>
    </row>
    <row r="37" spans="1:14" ht="15.75">
      <c r="A37" s="36">
        <v>27</v>
      </c>
      <c r="B37" s="38" t="s">
        <v>180</v>
      </c>
      <c r="C37" s="628">
        <v>0</v>
      </c>
      <c r="D37" s="648">
        <v>0</v>
      </c>
      <c r="E37" s="646">
        <v>0</v>
      </c>
      <c r="F37" s="630">
        <v>0</v>
      </c>
      <c r="G37" s="648">
        <v>0</v>
      </c>
      <c r="H37" s="647">
        <v>0</v>
      </c>
      <c r="I37" s="651"/>
      <c r="J37" s="651"/>
      <c r="K37" s="651"/>
      <c r="L37" s="651"/>
      <c r="M37" s="651"/>
      <c r="N37" s="651"/>
    </row>
    <row r="38" spans="1:14" ht="15.75">
      <c r="A38" s="36">
        <v>28</v>
      </c>
      <c r="B38" s="38" t="s">
        <v>181</v>
      </c>
      <c r="C38" s="628">
        <v>2499966585.5100002</v>
      </c>
      <c r="D38" s="648">
        <v>0</v>
      </c>
      <c r="E38" s="646">
        <v>2499966585.5100002</v>
      </c>
      <c r="F38" s="630">
        <v>1641507739.0300002</v>
      </c>
      <c r="G38" s="648">
        <v>0</v>
      </c>
      <c r="H38" s="647">
        <v>1641507739.0300002</v>
      </c>
      <c r="I38" s="651"/>
      <c r="J38" s="651"/>
      <c r="K38" s="651"/>
      <c r="L38" s="651"/>
      <c r="M38" s="651"/>
      <c r="N38" s="651"/>
    </row>
    <row r="39" spans="1:14" ht="15.75">
      <c r="A39" s="36">
        <v>29</v>
      </c>
      <c r="B39" s="38" t="s">
        <v>196</v>
      </c>
      <c r="C39" s="628">
        <v>177523.23</v>
      </c>
      <c r="D39" s="648">
        <v>0</v>
      </c>
      <c r="E39" s="646">
        <v>177523.23</v>
      </c>
      <c r="F39" s="630">
        <v>2707.2300000041723</v>
      </c>
      <c r="G39" s="648">
        <v>0</v>
      </c>
      <c r="H39" s="647">
        <v>2707.2300000041723</v>
      </c>
      <c r="I39" s="651"/>
      <c r="J39" s="651"/>
      <c r="K39" s="651"/>
      <c r="L39" s="651"/>
      <c r="M39" s="651"/>
      <c r="N39" s="651"/>
    </row>
    <row r="40" spans="1:14" ht="15.75">
      <c r="A40" s="36">
        <v>30</v>
      </c>
      <c r="B40" s="40" t="s">
        <v>182</v>
      </c>
      <c r="C40" s="628">
        <v>3049342398.4600005</v>
      </c>
      <c r="D40" s="648">
        <v>0</v>
      </c>
      <c r="E40" s="646">
        <v>3049342398.4600005</v>
      </c>
      <c r="F40" s="630">
        <v>2169520302.9200001</v>
      </c>
      <c r="G40" s="648">
        <v>0</v>
      </c>
      <c r="H40" s="647">
        <v>2169520302.9200001</v>
      </c>
      <c r="I40" s="651"/>
      <c r="J40" s="651"/>
      <c r="K40" s="651"/>
      <c r="L40" s="651"/>
      <c r="M40" s="651"/>
      <c r="N40" s="651"/>
    </row>
    <row r="41" spans="1:14" ht="16.5" thickBot="1">
      <c r="A41" s="41">
        <v>31</v>
      </c>
      <c r="B41" s="42" t="s">
        <v>197</v>
      </c>
      <c r="C41" s="633">
        <v>10614966105.48</v>
      </c>
      <c r="D41" s="633">
        <v>12790235008.741199</v>
      </c>
      <c r="E41" s="633">
        <v>23405201114.221199</v>
      </c>
      <c r="F41" s="633">
        <v>9384045572.8500004</v>
      </c>
      <c r="G41" s="633">
        <v>12343483249.240002</v>
      </c>
      <c r="H41" s="634">
        <v>21727528822.090004</v>
      </c>
      <c r="I41" s="651"/>
      <c r="J41" s="651"/>
      <c r="K41" s="651"/>
      <c r="L41" s="651"/>
      <c r="M41" s="651"/>
      <c r="N41" s="651"/>
    </row>
    <row r="43" spans="1:14">
      <c r="B43" s="43"/>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15"/>
  <sheetViews>
    <sheetView topLeftCell="B186" zoomScale="85" zoomScaleNormal="85" workbookViewId="0">
      <selection activeCell="B72" sqref="B72:C72"/>
    </sheetView>
  </sheetViews>
  <sheetFormatPr defaultColWidth="43.5703125" defaultRowHeight="11.25"/>
  <cols>
    <col min="1" max="1" width="5.42578125" style="225" customWidth="1"/>
    <col min="2" max="2" width="66.140625" style="226" customWidth="1"/>
    <col min="3" max="3" width="131.42578125" style="227" customWidth="1"/>
    <col min="4" max="5" width="10.42578125" style="218" customWidth="1"/>
    <col min="6" max="16384" width="43.5703125" style="218"/>
  </cols>
  <sheetData>
    <row r="1" spans="1:3" ht="12.75" thickTop="1" thickBot="1">
      <c r="A1" s="895" t="s">
        <v>325</v>
      </c>
      <c r="B1" s="896"/>
      <c r="C1" s="897"/>
    </row>
    <row r="2" spans="1:3" ht="26.25" customHeight="1">
      <c r="A2" s="560"/>
      <c r="B2" s="898" t="s">
        <v>326</v>
      </c>
      <c r="C2" s="898"/>
    </row>
    <row r="3" spans="1:3" s="223" customFormat="1" ht="11.25" customHeight="1">
      <c r="A3" s="222"/>
      <c r="B3" s="898" t="s">
        <v>418</v>
      </c>
      <c r="C3" s="898"/>
    </row>
    <row r="4" spans="1:3" ht="12" customHeight="1" thickBot="1">
      <c r="A4" s="899" t="s">
        <v>422</v>
      </c>
      <c r="B4" s="900"/>
      <c r="C4" s="901"/>
    </row>
    <row r="5" spans="1:3" ht="12" thickTop="1">
      <c r="A5" s="219"/>
      <c r="B5" s="902" t="s">
        <v>327</v>
      </c>
      <c r="C5" s="903"/>
    </row>
    <row r="6" spans="1:3">
      <c r="A6" s="560"/>
      <c r="B6" s="889" t="s">
        <v>419</v>
      </c>
      <c r="C6" s="890"/>
    </row>
    <row r="7" spans="1:3">
      <c r="A7" s="560"/>
      <c r="B7" s="889" t="s">
        <v>328</v>
      </c>
      <c r="C7" s="890"/>
    </row>
    <row r="8" spans="1:3">
      <c r="A8" s="560"/>
      <c r="B8" s="889" t="s">
        <v>420</v>
      </c>
      <c r="C8" s="890"/>
    </row>
    <row r="9" spans="1:3">
      <c r="A9" s="560"/>
      <c r="B9" s="891" t="s">
        <v>421</v>
      </c>
      <c r="C9" s="892"/>
    </row>
    <row r="10" spans="1:3">
      <c r="A10" s="560"/>
      <c r="B10" s="893" t="s">
        <v>329</v>
      </c>
      <c r="C10" s="894" t="s">
        <v>329</v>
      </c>
    </row>
    <row r="11" spans="1:3">
      <c r="A11" s="560"/>
      <c r="B11" s="893" t="s">
        <v>330</v>
      </c>
      <c r="C11" s="894" t="s">
        <v>330</v>
      </c>
    </row>
    <row r="12" spans="1:3">
      <c r="A12" s="560"/>
      <c r="B12" s="893" t="s">
        <v>331</v>
      </c>
      <c r="C12" s="894" t="s">
        <v>331</v>
      </c>
    </row>
    <row r="13" spans="1:3">
      <c r="A13" s="560"/>
      <c r="B13" s="893" t="s">
        <v>332</v>
      </c>
      <c r="C13" s="894" t="s">
        <v>332</v>
      </c>
    </row>
    <row r="14" spans="1:3">
      <c r="A14" s="560"/>
      <c r="B14" s="893" t="s">
        <v>333</v>
      </c>
      <c r="C14" s="894" t="s">
        <v>333</v>
      </c>
    </row>
    <row r="15" spans="1:3" ht="21.75" customHeight="1">
      <c r="A15" s="560"/>
      <c r="B15" s="893" t="s">
        <v>334</v>
      </c>
      <c r="C15" s="894" t="s">
        <v>334</v>
      </c>
    </row>
    <row r="16" spans="1:3">
      <c r="A16" s="560"/>
      <c r="B16" s="893" t="s">
        <v>335</v>
      </c>
      <c r="C16" s="894" t="s">
        <v>336</v>
      </c>
    </row>
    <row r="17" spans="1:3">
      <c r="A17" s="560"/>
      <c r="B17" s="893" t="s">
        <v>337</v>
      </c>
      <c r="C17" s="894" t="s">
        <v>338</v>
      </c>
    </row>
    <row r="18" spans="1:3">
      <c r="A18" s="560"/>
      <c r="B18" s="893" t="s">
        <v>339</v>
      </c>
      <c r="C18" s="894" t="s">
        <v>340</v>
      </c>
    </row>
    <row r="19" spans="1:3">
      <c r="A19" s="560"/>
      <c r="B19" s="893" t="s">
        <v>341</v>
      </c>
      <c r="C19" s="894" t="s">
        <v>341</v>
      </c>
    </row>
    <row r="20" spans="1:3">
      <c r="A20" s="560"/>
      <c r="B20" s="893" t="s">
        <v>342</v>
      </c>
      <c r="C20" s="894" t="s">
        <v>342</v>
      </c>
    </row>
    <row r="21" spans="1:3">
      <c r="A21" s="560"/>
      <c r="B21" s="893" t="s">
        <v>343</v>
      </c>
      <c r="C21" s="894" t="s">
        <v>343</v>
      </c>
    </row>
    <row r="22" spans="1:3" ht="23.25" customHeight="1">
      <c r="A22" s="560"/>
      <c r="B22" s="893" t="s">
        <v>344</v>
      </c>
      <c r="C22" s="894" t="s">
        <v>345</v>
      </c>
    </row>
    <row r="23" spans="1:3">
      <c r="A23" s="560"/>
      <c r="B23" s="893" t="s">
        <v>346</v>
      </c>
      <c r="C23" s="894" t="s">
        <v>346</v>
      </c>
    </row>
    <row r="24" spans="1:3">
      <c r="A24" s="560"/>
      <c r="B24" s="893" t="s">
        <v>347</v>
      </c>
      <c r="C24" s="894" t="s">
        <v>348</v>
      </c>
    </row>
    <row r="25" spans="1:3" ht="12" thickBot="1">
      <c r="A25" s="220"/>
      <c r="B25" s="906" t="s">
        <v>349</v>
      </c>
      <c r="C25" s="907"/>
    </row>
    <row r="26" spans="1:3" ht="12.75" thickTop="1" thickBot="1">
      <c r="A26" s="899" t="s">
        <v>432</v>
      </c>
      <c r="B26" s="900"/>
      <c r="C26" s="901"/>
    </row>
    <row r="27" spans="1:3" ht="12.75" thickTop="1" thickBot="1">
      <c r="A27" s="221"/>
      <c r="B27" s="908" t="s">
        <v>350</v>
      </c>
      <c r="C27" s="909"/>
    </row>
    <row r="28" spans="1:3" ht="12.75" thickTop="1" thickBot="1">
      <c r="A28" s="899" t="s">
        <v>423</v>
      </c>
      <c r="B28" s="900"/>
      <c r="C28" s="901"/>
    </row>
    <row r="29" spans="1:3" ht="12" thickTop="1">
      <c r="A29" s="219"/>
      <c r="B29" s="910" t="s">
        <v>351</v>
      </c>
      <c r="C29" s="911" t="s">
        <v>352</v>
      </c>
    </row>
    <row r="30" spans="1:3">
      <c r="A30" s="560"/>
      <c r="B30" s="904" t="s">
        <v>353</v>
      </c>
      <c r="C30" s="905" t="s">
        <v>354</v>
      </c>
    </row>
    <row r="31" spans="1:3">
      <c r="A31" s="560"/>
      <c r="B31" s="904" t="s">
        <v>355</v>
      </c>
      <c r="C31" s="905" t="s">
        <v>356</v>
      </c>
    </row>
    <row r="32" spans="1:3">
      <c r="A32" s="560"/>
      <c r="B32" s="904" t="s">
        <v>357</v>
      </c>
      <c r="C32" s="905" t="s">
        <v>358</v>
      </c>
    </row>
    <row r="33" spans="1:3">
      <c r="A33" s="560"/>
      <c r="B33" s="904" t="s">
        <v>359</v>
      </c>
      <c r="C33" s="905" t="s">
        <v>360</v>
      </c>
    </row>
    <row r="34" spans="1:3">
      <c r="A34" s="560"/>
      <c r="B34" s="904" t="s">
        <v>361</v>
      </c>
      <c r="C34" s="905" t="s">
        <v>362</v>
      </c>
    </row>
    <row r="35" spans="1:3" ht="23.25" customHeight="1">
      <c r="A35" s="560"/>
      <c r="B35" s="904" t="s">
        <v>363</v>
      </c>
      <c r="C35" s="905" t="s">
        <v>364</v>
      </c>
    </row>
    <row r="36" spans="1:3" ht="24" customHeight="1">
      <c r="A36" s="560"/>
      <c r="B36" s="904" t="s">
        <v>365</v>
      </c>
      <c r="C36" s="905" t="s">
        <v>366</v>
      </c>
    </row>
    <row r="37" spans="1:3" ht="24.75" customHeight="1">
      <c r="A37" s="560"/>
      <c r="B37" s="904" t="s">
        <v>367</v>
      </c>
      <c r="C37" s="905" t="s">
        <v>368</v>
      </c>
    </row>
    <row r="38" spans="1:3" ht="23.25" customHeight="1">
      <c r="A38" s="560"/>
      <c r="B38" s="904" t="s">
        <v>424</v>
      </c>
      <c r="C38" s="905" t="s">
        <v>369</v>
      </c>
    </row>
    <row r="39" spans="1:3" ht="39.75" customHeight="1">
      <c r="A39" s="560"/>
      <c r="B39" s="893" t="s">
        <v>438</v>
      </c>
      <c r="C39" s="894" t="s">
        <v>370</v>
      </c>
    </row>
    <row r="40" spans="1:3" ht="12" customHeight="1">
      <c r="A40" s="560"/>
      <c r="B40" s="904" t="s">
        <v>371</v>
      </c>
      <c r="C40" s="905" t="s">
        <v>372</v>
      </c>
    </row>
    <row r="41" spans="1:3" ht="27" customHeight="1" thickBot="1">
      <c r="A41" s="220"/>
      <c r="B41" s="914" t="s">
        <v>373</v>
      </c>
      <c r="C41" s="915" t="s">
        <v>374</v>
      </c>
    </row>
    <row r="42" spans="1:3" ht="12.75" thickTop="1" thickBot="1">
      <c r="A42" s="899" t="s">
        <v>425</v>
      </c>
      <c r="B42" s="900"/>
      <c r="C42" s="901"/>
    </row>
    <row r="43" spans="1:3" ht="12" thickTop="1">
      <c r="A43" s="219"/>
      <c r="B43" s="902" t="s">
        <v>461</v>
      </c>
      <c r="C43" s="903" t="s">
        <v>375</v>
      </c>
    </row>
    <row r="44" spans="1:3">
      <c r="A44" s="560"/>
      <c r="B44" s="889" t="s">
        <v>460</v>
      </c>
      <c r="C44" s="890"/>
    </row>
    <row r="45" spans="1:3" ht="23.25" customHeight="1" thickBot="1">
      <c r="A45" s="220"/>
      <c r="B45" s="912" t="s">
        <v>376</v>
      </c>
      <c r="C45" s="913" t="s">
        <v>377</v>
      </c>
    </row>
    <row r="46" spans="1:3" ht="11.25" customHeight="1" thickTop="1" thickBot="1">
      <c r="A46" s="899" t="s">
        <v>426</v>
      </c>
      <c r="B46" s="900"/>
      <c r="C46" s="901"/>
    </row>
    <row r="47" spans="1:3" ht="26.25" customHeight="1" thickTop="1">
      <c r="A47" s="560"/>
      <c r="B47" s="889" t="s">
        <v>427</v>
      </c>
      <c r="C47" s="890"/>
    </row>
    <row r="48" spans="1:3" ht="12" thickBot="1">
      <c r="A48" s="899" t="s">
        <v>428</v>
      </c>
      <c r="B48" s="900"/>
      <c r="C48" s="901"/>
    </row>
    <row r="49" spans="1:3" ht="12" thickTop="1">
      <c r="A49" s="219"/>
      <c r="B49" s="902" t="s">
        <v>378</v>
      </c>
      <c r="C49" s="903" t="s">
        <v>378</v>
      </c>
    </row>
    <row r="50" spans="1:3" ht="11.25" customHeight="1">
      <c r="A50" s="560"/>
      <c r="B50" s="889" t="s">
        <v>379</v>
      </c>
      <c r="C50" s="890" t="s">
        <v>379</v>
      </c>
    </row>
    <row r="51" spans="1:3">
      <c r="A51" s="560"/>
      <c r="B51" s="889" t="s">
        <v>380</v>
      </c>
      <c r="C51" s="890" t="s">
        <v>380</v>
      </c>
    </row>
    <row r="52" spans="1:3" ht="11.25" customHeight="1">
      <c r="A52" s="560"/>
      <c r="B52" s="889" t="s">
        <v>487</v>
      </c>
      <c r="C52" s="890" t="s">
        <v>381</v>
      </c>
    </row>
    <row r="53" spans="1:3" ht="33.6" customHeight="1">
      <c r="A53" s="560"/>
      <c r="B53" s="889" t="s">
        <v>382</v>
      </c>
      <c r="C53" s="890" t="s">
        <v>382</v>
      </c>
    </row>
    <row r="54" spans="1:3" ht="11.25" customHeight="1">
      <c r="A54" s="560"/>
      <c r="B54" s="889" t="s">
        <v>481</v>
      </c>
      <c r="C54" s="890" t="s">
        <v>383</v>
      </c>
    </row>
    <row r="55" spans="1:3" ht="11.25" customHeight="1" thickBot="1">
      <c r="A55" s="899" t="s">
        <v>429</v>
      </c>
      <c r="B55" s="900"/>
      <c r="C55" s="901"/>
    </row>
    <row r="56" spans="1:3" ht="12" thickTop="1">
      <c r="A56" s="219"/>
      <c r="B56" s="902" t="s">
        <v>378</v>
      </c>
      <c r="C56" s="903" t="s">
        <v>378</v>
      </c>
    </row>
    <row r="57" spans="1:3">
      <c r="A57" s="560"/>
      <c r="B57" s="889" t="s">
        <v>384</v>
      </c>
      <c r="C57" s="890" t="s">
        <v>384</v>
      </c>
    </row>
    <row r="58" spans="1:3">
      <c r="A58" s="560"/>
      <c r="B58" s="889" t="s">
        <v>435</v>
      </c>
      <c r="C58" s="890" t="s">
        <v>385</v>
      </c>
    </row>
    <row r="59" spans="1:3">
      <c r="A59" s="560"/>
      <c r="B59" s="889" t="s">
        <v>386</v>
      </c>
      <c r="C59" s="890" t="s">
        <v>386</v>
      </c>
    </row>
    <row r="60" spans="1:3">
      <c r="A60" s="560"/>
      <c r="B60" s="889" t="s">
        <v>387</v>
      </c>
      <c r="C60" s="890" t="s">
        <v>387</v>
      </c>
    </row>
    <row r="61" spans="1:3">
      <c r="A61" s="560"/>
      <c r="B61" s="889" t="s">
        <v>388</v>
      </c>
      <c r="C61" s="890" t="s">
        <v>388</v>
      </c>
    </row>
    <row r="62" spans="1:3">
      <c r="A62" s="560"/>
      <c r="B62" s="889" t="s">
        <v>436</v>
      </c>
      <c r="C62" s="890" t="s">
        <v>389</v>
      </c>
    </row>
    <row r="63" spans="1:3">
      <c r="A63" s="560"/>
      <c r="B63" s="889" t="s">
        <v>390</v>
      </c>
      <c r="C63" s="890" t="s">
        <v>390</v>
      </c>
    </row>
    <row r="64" spans="1:3" ht="12" thickBot="1">
      <c r="A64" s="220"/>
      <c r="B64" s="912" t="s">
        <v>391</v>
      </c>
      <c r="C64" s="913" t="s">
        <v>391</v>
      </c>
    </row>
    <row r="65" spans="1:3" ht="11.25" customHeight="1" thickTop="1">
      <c r="A65" s="918" t="s">
        <v>430</v>
      </c>
      <c r="B65" s="919"/>
      <c r="C65" s="920"/>
    </row>
    <row r="66" spans="1:3" ht="12" thickBot="1">
      <c r="A66" s="220"/>
      <c r="B66" s="912" t="s">
        <v>392</v>
      </c>
      <c r="C66" s="913" t="s">
        <v>392</v>
      </c>
    </row>
    <row r="67" spans="1:3" ht="11.25" customHeight="1" thickTop="1" thickBot="1">
      <c r="A67" s="899" t="s">
        <v>431</v>
      </c>
      <c r="B67" s="900"/>
      <c r="C67" s="901"/>
    </row>
    <row r="68" spans="1:3" ht="12" thickTop="1">
      <c r="A68" s="219"/>
      <c r="B68" s="902" t="s">
        <v>393</v>
      </c>
      <c r="C68" s="903" t="s">
        <v>393</v>
      </c>
    </row>
    <row r="69" spans="1:3">
      <c r="A69" s="560"/>
      <c r="B69" s="889" t="s">
        <v>394</v>
      </c>
      <c r="C69" s="890" t="s">
        <v>394</v>
      </c>
    </row>
    <row r="70" spans="1:3">
      <c r="A70" s="560"/>
      <c r="B70" s="889" t="s">
        <v>395</v>
      </c>
      <c r="C70" s="890" t="s">
        <v>395</v>
      </c>
    </row>
    <row r="71" spans="1:3" ht="54.95" customHeight="1">
      <c r="A71" s="560"/>
      <c r="B71" s="916" t="s">
        <v>963</v>
      </c>
      <c r="C71" s="917" t="s">
        <v>396</v>
      </c>
    </row>
    <row r="72" spans="1:3" ht="33.75" customHeight="1">
      <c r="A72" s="560"/>
      <c r="B72" s="916" t="s">
        <v>440</v>
      </c>
      <c r="C72" s="917" t="s">
        <v>397</v>
      </c>
    </row>
    <row r="73" spans="1:3" ht="15.75" customHeight="1">
      <c r="A73" s="560"/>
      <c r="B73" s="916" t="s">
        <v>437</v>
      </c>
      <c r="C73" s="917" t="s">
        <v>398</v>
      </c>
    </row>
    <row r="74" spans="1:3">
      <c r="A74" s="560"/>
      <c r="B74" s="889" t="s">
        <v>399</v>
      </c>
      <c r="C74" s="890" t="s">
        <v>399</v>
      </c>
    </row>
    <row r="75" spans="1:3" ht="12" thickBot="1">
      <c r="A75" s="220"/>
      <c r="B75" s="912" t="s">
        <v>400</v>
      </c>
      <c r="C75" s="913" t="s">
        <v>400</v>
      </c>
    </row>
    <row r="76" spans="1:3" ht="12" thickTop="1">
      <c r="A76" s="918" t="s">
        <v>464</v>
      </c>
      <c r="B76" s="919"/>
      <c r="C76" s="920"/>
    </row>
    <row r="77" spans="1:3">
      <c r="A77" s="560"/>
      <c r="B77" s="889" t="s">
        <v>392</v>
      </c>
      <c r="C77" s="890"/>
    </row>
    <row r="78" spans="1:3">
      <c r="A78" s="560"/>
      <c r="B78" s="889" t="s">
        <v>462</v>
      </c>
      <c r="C78" s="890"/>
    </row>
    <row r="79" spans="1:3">
      <c r="A79" s="560"/>
      <c r="B79" s="889" t="s">
        <v>463</v>
      </c>
      <c r="C79" s="890"/>
    </row>
    <row r="80" spans="1:3">
      <c r="A80" s="918" t="s">
        <v>465</v>
      </c>
      <c r="B80" s="919"/>
      <c r="C80" s="920"/>
    </row>
    <row r="81" spans="1:3">
      <c r="A81" s="560"/>
      <c r="B81" s="889" t="s">
        <v>392</v>
      </c>
      <c r="C81" s="890"/>
    </row>
    <row r="82" spans="1:3">
      <c r="A82" s="560"/>
      <c r="B82" s="889" t="s">
        <v>466</v>
      </c>
      <c r="C82" s="890"/>
    </row>
    <row r="83" spans="1:3" ht="76.5" customHeight="1">
      <c r="A83" s="560"/>
      <c r="B83" s="889" t="s">
        <v>480</v>
      </c>
      <c r="C83" s="890"/>
    </row>
    <row r="84" spans="1:3" ht="53.25" customHeight="1">
      <c r="A84" s="560"/>
      <c r="B84" s="889" t="s">
        <v>479</v>
      </c>
      <c r="C84" s="890"/>
    </row>
    <row r="85" spans="1:3">
      <c r="A85" s="560"/>
      <c r="B85" s="889" t="s">
        <v>467</v>
      </c>
      <c r="C85" s="890"/>
    </row>
    <row r="86" spans="1:3">
      <c r="A86" s="560"/>
      <c r="B86" s="889" t="s">
        <v>468</v>
      </c>
      <c r="C86" s="890"/>
    </row>
    <row r="87" spans="1:3">
      <c r="A87" s="560"/>
      <c r="B87" s="889" t="s">
        <v>469</v>
      </c>
      <c r="C87" s="890"/>
    </row>
    <row r="88" spans="1:3">
      <c r="A88" s="918" t="s">
        <v>470</v>
      </c>
      <c r="B88" s="919"/>
      <c r="C88" s="920"/>
    </row>
    <row r="89" spans="1:3">
      <c r="A89" s="560"/>
      <c r="B89" s="889" t="s">
        <v>392</v>
      </c>
      <c r="C89" s="890"/>
    </row>
    <row r="90" spans="1:3">
      <c r="A90" s="560"/>
      <c r="B90" s="889" t="s">
        <v>472</v>
      </c>
      <c r="C90" s="890"/>
    </row>
    <row r="91" spans="1:3" ht="12" customHeight="1">
      <c r="A91" s="560"/>
      <c r="B91" s="889" t="s">
        <v>473</v>
      </c>
      <c r="C91" s="890"/>
    </row>
    <row r="92" spans="1:3">
      <c r="A92" s="560"/>
      <c r="B92" s="889" t="s">
        <v>474</v>
      </c>
      <c r="C92" s="890"/>
    </row>
    <row r="93" spans="1:3" ht="24.75" customHeight="1">
      <c r="A93" s="560"/>
      <c r="B93" s="921" t="s">
        <v>515</v>
      </c>
      <c r="C93" s="922"/>
    </row>
    <row r="94" spans="1:3" ht="24" customHeight="1">
      <c r="A94" s="560"/>
      <c r="B94" s="921" t="s">
        <v>516</v>
      </c>
      <c r="C94" s="922"/>
    </row>
    <row r="95" spans="1:3" ht="13.5" customHeight="1">
      <c r="A95" s="560"/>
      <c r="B95" s="904" t="s">
        <v>475</v>
      </c>
      <c r="C95" s="905"/>
    </row>
    <row r="96" spans="1:3" ht="11.25" customHeight="1" thickBot="1">
      <c r="A96" s="923" t="s">
        <v>511</v>
      </c>
      <c r="B96" s="924"/>
      <c r="C96" s="925"/>
    </row>
    <row r="97" spans="1:3" ht="12.75" thickTop="1" thickBot="1">
      <c r="A97" s="932" t="s">
        <v>401</v>
      </c>
      <c r="B97" s="932"/>
      <c r="C97" s="932"/>
    </row>
    <row r="98" spans="1:3">
      <c r="A98" s="319">
        <v>2</v>
      </c>
      <c r="B98" s="487" t="s">
        <v>491</v>
      </c>
      <c r="C98" s="487" t="s">
        <v>512</v>
      </c>
    </row>
    <row r="99" spans="1:3">
      <c r="A99" s="224">
        <v>3</v>
      </c>
      <c r="B99" s="488" t="s">
        <v>492</v>
      </c>
      <c r="C99" s="489" t="s">
        <v>513</v>
      </c>
    </row>
    <row r="100" spans="1:3">
      <c r="A100" s="224">
        <v>4</v>
      </c>
      <c r="B100" s="488" t="s">
        <v>493</v>
      </c>
      <c r="C100" s="489" t="s">
        <v>517</v>
      </c>
    </row>
    <row r="101" spans="1:3" ht="11.25" customHeight="1">
      <c r="A101" s="224">
        <v>5</v>
      </c>
      <c r="B101" s="488" t="s">
        <v>494</v>
      </c>
      <c r="C101" s="489" t="s">
        <v>514</v>
      </c>
    </row>
    <row r="102" spans="1:3" ht="12" customHeight="1">
      <c r="A102" s="224">
        <v>6</v>
      </c>
      <c r="B102" s="488" t="s">
        <v>509</v>
      </c>
      <c r="C102" s="489" t="s">
        <v>495</v>
      </c>
    </row>
    <row r="103" spans="1:3" ht="12" customHeight="1">
      <c r="A103" s="224">
        <v>7</v>
      </c>
      <c r="B103" s="488" t="s">
        <v>496</v>
      </c>
      <c r="C103" s="489" t="s">
        <v>510</v>
      </c>
    </row>
    <row r="104" spans="1:3">
      <c r="A104" s="224">
        <v>8</v>
      </c>
      <c r="B104" s="488" t="s">
        <v>501</v>
      </c>
      <c r="C104" s="489" t="s">
        <v>521</v>
      </c>
    </row>
    <row r="105" spans="1:3" ht="11.25" customHeight="1">
      <c r="A105" s="918" t="s">
        <v>476</v>
      </c>
      <c r="B105" s="919"/>
      <c r="C105" s="920"/>
    </row>
    <row r="106" spans="1:3" ht="12" customHeight="1">
      <c r="A106" s="560"/>
      <c r="B106" s="889" t="s">
        <v>392</v>
      </c>
      <c r="C106" s="890"/>
    </row>
    <row r="107" spans="1:3">
      <c r="A107" s="918" t="s">
        <v>658</v>
      </c>
      <c r="B107" s="919"/>
      <c r="C107" s="920"/>
    </row>
    <row r="108" spans="1:3" ht="12" customHeight="1">
      <c r="A108" s="560"/>
      <c r="B108" s="889" t="s">
        <v>660</v>
      </c>
      <c r="C108" s="890"/>
    </row>
    <row r="109" spans="1:3">
      <c r="A109" s="560"/>
      <c r="B109" s="889" t="s">
        <v>661</v>
      </c>
      <c r="C109" s="890"/>
    </row>
    <row r="110" spans="1:3">
      <c r="A110" s="560"/>
      <c r="B110" s="889" t="s">
        <v>659</v>
      </c>
      <c r="C110" s="890"/>
    </row>
    <row r="111" spans="1:3">
      <c r="A111" s="926" t="s">
        <v>949</v>
      </c>
      <c r="B111" s="926"/>
      <c r="C111" s="926"/>
    </row>
    <row r="112" spans="1:3">
      <c r="A112" s="927" t="s">
        <v>325</v>
      </c>
      <c r="B112" s="927"/>
      <c r="C112" s="927"/>
    </row>
    <row r="113" spans="1:3">
      <c r="A113" s="561">
        <v>1</v>
      </c>
      <c r="B113" s="928" t="s">
        <v>835</v>
      </c>
      <c r="C113" s="929"/>
    </row>
    <row r="114" spans="1:3">
      <c r="A114" s="561">
        <v>2</v>
      </c>
      <c r="B114" s="930" t="s">
        <v>836</v>
      </c>
      <c r="C114" s="931"/>
    </row>
    <row r="115" spans="1:3">
      <c r="A115" s="561">
        <v>3</v>
      </c>
      <c r="B115" s="928" t="s">
        <v>837</v>
      </c>
      <c r="C115" s="929"/>
    </row>
    <row r="116" spans="1:3">
      <c r="A116" s="561">
        <v>4</v>
      </c>
      <c r="B116" s="928" t="s">
        <v>838</v>
      </c>
      <c r="C116" s="929"/>
    </row>
    <row r="117" spans="1:3">
      <c r="A117" s="561">
        <v>5</v>
      </c>
      <c r="B117" s="928" t="s">
        <v>839</v>
      </c>
      <c r="C117" s="929"/>
    </row>
    <row r="118" spans="1:3" ht="55.5" customHeight="1">
      <c r="A118" s="561">
        <v>6</v>
      </c>
      <c r="B118" s="928" t="s">
        <v>950</v>
      </c>
      <c r="C118" s="929"/>
    </row>
    <row r="119" spans="1:3" ht="22.5">
      <c r="A119" s="561">
        <v>6.01</v>
      </c>
      <c r="B119" s="562" t="s">
        <v>694</v>
      </c>
      <c r="C119" s="603" t="s">
        <v>951</v>
      </c>
    </row>
    <row r="120" spans="1:3" ht="33.75">
      <c r="A120" s="561">
        <v>6.02</v>
      </c>
      <c r="B120" s="562" t="s">
        <v>695</v>
      </c>
      <c r="C120" s="613" t="s">
        <v>957</v>
      </c>
    </row>
    <row r="121" spans="1:3">
      <c r="A121" s="561">
        <v>6.03</v>
      </c>
      <c r="B121" s="567" t="s">
        <v>696</v>
      </c>
      <c r="C121" s="567" t="s">
        <v>840</v>
      </c>
    </row>
    <row r="122" spans="1:3">
      <c r="A122" s="561">
        <v>6.04</v>
      </c>
      <c r="B122" s="562" t="s">
        <v>697</v>
      </c>
      <c r="C122" s="563" t="s">
        <v>841</v>
      </c>
    </row>
    <row r="123" spans="1:3">
      <c r="A123" s="561">
        <v>6.05</v>
      </c>
      <c r="B123" s="562" t="s">
        <v>698</v>
      </c>
      <c r="C123" s="563" t="s">
        <v>842</v>
      </c>
    </row>
    <row r="124" spans="1:3" ht="22.5">
      <c r="A124" s="561">
        <v>6.06</v>
      </c>
      <c r="B124" s="562" t="s">
        <v>699</v>
      </c>
      <c r="C124" s="563" t="s">
        <v>843</v>
      </c>
    </row>
    <row r="125" spans="1:3">
      <c r="A125" s="561">
        <v>6.07</v>
      </c>
      <c r="B125" s="564" t="s">
        <v>700</v>
      </c>
      <c r="C125" s="563" t="s">
        <v>844</v>
      </c>
    </row>
    <row r="126" spans="1:3" ht="22.5">
      <c r="A126" s="561">
        <v>6.08</v>
      </c>
      <c r="B126" s="562" t="s">
        <v>701</v>
      </c>
      <c r="C126" s="563" t="s">
        <v>845</v>
      </c>
    </row>
    <row r="127" spans="1:3" ht="22.5">
      <c r="A127" s="561">
        <v>6.09</v>
      </c>
      <c r="B127" s="565" t="s">
        <v>702</v>
      </c>
      <c r="C127" s="563" t="s">
        <v>846</v>
      </c>
    </row>
    <row r="128" spans="1:3">
      <c r="A128" s="566">
        <v>6.1</v>
      </c>
      <c r="B128" s="565" t="s">
        <v>703</v>
      </c>
      <c r="C128" s="563" t="s">
        <v>847</v>
      </c>
    </row>
    <row r="129" spans="1:3">
      <c r="A129" s="561">
        <v>6.11</v>
      </c>
      <c r="B129" s="565" t="s">
        <v>704</v>
      </c>
      <c r="C129" s="563" t="s">
        <v>848</v>
      </c>
    </row>
    <row r="130" spans="1:3">
      <c r="A130" s="561">
        <v>6.12</v>
      </c>
      <c r="B130" s="565" t="s">
        <v>705</v>
      </c>
      <c r="C130" s="563" t="s">
        <v>849</v>
      </c>
    </row>
    <row r="131" spans="1:3">
      <c r="A131" s="561">
        <v>6.13</v>
      </c>
      <c r="B131" s="565" t="s">
        <v>706</v>
      </c>
      <c r="C131" s="567" t="s">
        <v>850</v>
      </c>
    </row>
    <row r="132" spans="1:3">
      <c r="A132" s="561">
        <v>6.14</v>
      </c>
      <c r="B132" s="565" t="s">
        <v>707</v>
      </c>
      <c r="C132" s="567" t="s">
        <v>851</v>
      </c>
    </row>
    <row r="133" spans="1:3">
      <c r="A133" s="561">
        <v>6.15</v>
      </c>
      <c r="B133" s="565" t="s">
        <v>708</v>
      </c>
      <c r="C133" s="567" t="s">
        <v>852</v>
      </c>
    </row>
    <row r="134" spans="1:3" ht="22.5">
      <c r="A134" s="561">
        <v>6.16</v>
      </c>
      <c r="B134" s="565" t="s">
        <v>709</v>
      </c>
      <c r="C134" s="567" t="s">
        <v>853</v>
      </c>
    </row>
    <row r="135" spans="1:3">
      <c r="A135" s="561">
        <v>6.17</v>
      </c>
      <c r="B135" s="567" t="s">
        <v>710</v>
      </c>
      <c r="C135" s="567" t="s">
        <v>854</v>
      </c>
    </row>
    <row r="136" spans="1:3" ht="22.5">
      <c r="A136" s="561">
        <v>6.18</v>
      </c>
      <c r="B136" s="565" t="s">
        <v>711</v>
      </c>
      <c r="C136" s="567" t="s">
        <v>855</v>
      </c>
    </row>
    <row r="137" spans="1:3">
      <c r="A137" s="561">
        <v>6.19</v>
      </c>
      <c r="B137" s="565" t="s">
        <v>712</v>
      </c>
      <c r="C137" s="567" t="s">
        <v>856</v>
      </c>
    </row>
    <row r="138" spans="1:3">
      <c r="A138" s="566">
        <v>6.2</v>
      </c>
      <c r="B138" s="565" t="s">
        <v>713</v>
      </c>
      <c r="C138" s="567" t="s">
        <v>857</v>
      </c>
    </row>
    <row r="139" spans="1:3">
      <c r="A139" s="561">
        <v>6.21</v>
      </c>
      <c r="B139" s="565" t="s">
        <v>714</v>
      </c>
      <c r="C139" s="567" t="s">
        <v>858</v>
      </c>
    </row>
    <row r="140" spans="1:3">
      <c r="A140" s="561">
        <v>6.22</v>
      </c>
      <c r="B140" s="565" t="s">
        <v>715</v>
      </c>
      <c r="C140" s="567" t="s">
        <v>859</v>
      </c>
    </row>
    <row r="141" spans="1:3" ht="22.5">
      <c r="A141" s="561">
        <v>6.23</v>
      </c>
      <c r="B141" s="565" t="s">
        <v>716</v>
      </c>
      <c r="C141" s="567" t="s">
        <v>860</v>
      </c>
    </row>
    <row r="142" spans="1:3" ht="22.5">
      <c r="A142" s="561">
        <v>6.24</v>
      </c>
      <c r="B142" s="562" t="s">
        <v>717</v>
      </c>
      <c r="C142" s="567" t="s">
        <v>861</v>
      </c>
    </row>
    <row r="143" spans="1:3">
      <c r="A143" s="561">
        <v>6.2500000000000098</v>
      </c>
      <c r="B143" s="562" t="s">
        <v>718</v>
      </c>
      <c r="C143" s="567" t="s">
        <v>862</v>
      </c>
    </row>
    <row r="144" spans="1:3" ht="22.5">
      <c r="A144" s="561">
        <v>6.2600000000000202</v>
      </c>
      <c r="B144" s="562" t="s">
        <v>863</v>
      </c>
      <c r="C144" s="606" t="s">
        <v>864</v>
      </c>
    </row>
    <row r="145" spans="1:3" ht="22.5">
      <c r="A145" s="561">
        <v>6.2700000000000298</v>
      </c>
      <c r="B145" s="562" t="s">
        <v>165</v>
      </c>
      <c r="C145" s="606" t="s">
        <v>953</v>
      </c>
    </row>
    <row r="146" spans="1:3">
      <c r="A146" s="561"/>
      <c r="B146" s="935" t="s">
        <v>865</v>
      </c>
      <c r="C146" s="936"/>
    </row>
    <row r="147" spans="1:3" s="569" customFormat="1">
      <c r="A147" s="568">
        <v>7.1</v>
      </c>
      <c r="B147" s="562" t="s">
        <v>866</v>
      </c>
      <c r="C147" s="939" t="s">
        <v>867</v>
      </c>
    </row>
    <row r="148" spans="1:3" s="569" customFormat="1">
      <c r="A148" s="568">
        <v>7.2</v>
      </c>
      <c r="B148" s="562" t="s">
        <v>868</v>
      </c>
      <c r="C148" s="940"/>
    </row>
    <row r="149" spans="1:3" s="569" customFormat="1">
      <c r="A149" s="568">
        <v>7.3</v>
      </c>
      <c r="B149" s="562" t="s">
        <v>869</v>
      </c>
      <c r="C149" s="940"/>
    </row>
    <row r="150" spans="1:3" s="569" customFormat="1">
      <c r="A150" s="568">
        <v>7.4</v>
      </c>
      <c r="B150" s="562" t="s">
        <v>870</v>
      </c>
      <c r="C150" s="940"/>
    </row>
    <row r="151" spans="1:3" s="569" customFormat="1">
      <c r="A151" s="568">
        <v>7.5</v>
      </c>
      <c r="B151" s="562" t="s">
        <v>871</v>
      </c>
      <c r="C151" s="940"/>
    </row>
    <row r="152" spans="1:3" s="569" customFormat="1">
      <c r="A152" s="568">
        <v>7.6</v>
      </c>
      <c r="B152" s="562" t="s">
        <v>944</v>
      </c>
      <c r="C152" s="941"/>
    </row>
    <row r="153" spans="1:3" s="569" customFormat="1" ht="22.5">
      <c r="A153" s="568">
        <v>7.7</v>
      </c>
      <c r="B153" s="562" t="s">
        <v>872</v>
      </c>
      <c r="C153" s="570" t="s">
        <v>873</v>
      </c>
    </row>
    <row r="154" spans="1:3" s="569" customFormat="1" ht="22.5">
      <c r="A154" s="568">
        <v>7.8</v>
      </c>
      <c r="B154" s="562" t="s">
        <v>874</v>
      </c>
      <c r="C154" s="570" t="s">
        <v>875</v>
      </c>
    </row>
    <row r="155" spans="1:3">
      <c r="A155" s="560"/>
      <c r="B155" s="935" t="s">
        <v>876</v>
      </c>
      <c r="C155" s="936"/>
    </row>
    <row r="156" spans="1:3">
      <c r="A156" s="568">
        <v>1</v>
      </c>
      <c r="B156" s="933" t="s">
        <v>958</v>
      </c>
      <c r="C156" s="934"/>
    </row>
    <row r="157" spans="1:3" ht="24.95" customHeight="1">
      <c r="A157" s="568">
        <v>2</v>
      </c>
      <c r="B157" s="933" t="s">
        <v>954</v>
      </c>
      <c r="C157" s="934"/>
    </row>
    <row r="158" spans="1:3">
      <c r="A158" s="568">
        <v>3</v>
      </c>
      <c r="B158" s="933" t="s">
        <v>943</v>
      </c>
      <c r="C158" s="934"/>
    </row>
    <row r="159" spans="1:3">
      <c r="A159" s="560"/>
      <c r="B159" s="935" t="s">
        <v>877</v>
      </c>
      <c r="C159" s="936"/>
    </row>
    <row r="160" spans="1:3" ht="39" customHeight="1">
      <c r="A160" s="568">
        <v>1</v>
      </c>
      <c r="B160" s="937" t="s">
        <v>959</v>
      </c>
      <c r="C160" s="938"/>
    </row>
    <row r="161" spans="1:3" ht="22.5">
      <c r="A161" s="568">
        <v>3</v>
      </c>
      <c r="B161" s="562" t="s">
        <v>682</v>
      </c>
      <c r="C161" s="570" t="s">
        <v>878</v>
      </c>
    </row>
    <row r="162" spans="1:3" ht="22.5">
      <c r="A162" s="568">
        <v>4</v>
      </c>
      <c r="B162" s="562" t="s">
        <v>683</v>
      </c>
      <c r="C162" s="570" t="s">
        <v>879</v>
      </c>
    </row>
    <row r="163" spans="1:3" ht="33.75">
      <c r="A163" s="568">
        <v>5</v>
      </c>
      <c r="B163" s="562" t="s">
        <v>684</v>
      </c>
      <c r="C163" s="570" t="s">
        <v>880</v>
      </c>
    </row>
    <row r="164" spans="1:3">
      <c r="A164" s="568">
        <v>6</v>
      </c>
      <c r="B164" s="562" t="s">
        <v>685</v>
      </c>
      <c r="C164" s="562" t="s">
        <v>881</v>
      </c>
    </row>
    <row r="165" spans="1:3">
      <c r="A165" s="560"/>
      <c r="B165" s="935" t="s">
        <v>882</v>
      </c>
      <c r="C165" s="936"/>
    </row>
    <row r="166" spans="1:3" ht="22.5">
      <c r="A166" s="568"/>
      <c r="B166" s="562" t="s">
        <v>883</v>
      </c>
      <c r="C166" s="571" t="s">
        <v>884</v>
      </c>
    </row>
    <row r="167" spans="1:3">
      <c r="A167" s="568"/>
      <c r="B167" s="562" t="s">
        <v>684</v>
      </c>
      <c r="C167" s="570" t="s">
        <v>885</v>
      </c>
    </row>
    <row r="168" spans="1:3">
      <c r="A168" s="560"/>
      <c r="B168" s="935" t="s">
        <v>886</v>
      </c>
      <c r="C168" s="936"/>
    </row>
    <row r="169" spans="1:3">
      <c r="A169" s="560"/>
      <c r="B169" s="889" t="s">
        <v>947</v>
      </c>
      <c r="C169" s="890"/>
    </row>
    <row r="170" spans="1:3">
      <c r="A170" s="560" t="s">
        <v>887</v>
      </c>
      <c r="B170" s="572" t="s">
        <v>742</v>
      </c>
      <c r="C170" s="573" t="s">
        <v>888</v>
      </c>
    </row>
    <row r="171" spans="1:3">
      <c r="A171" s="560" t="s">
        <v>536</v>
      </c>
      <c r="B171" s="574" t="s">
        <v>743</v>
      </c>
      <c r="C171" s="570" t="s">
        <v>889</v>
      </c>
    </row>
    <row r="172" spans="1:3" ht="22.5">
      <c r="A172" s="560" t="s">
        <v>543</v>
      </c>
      <c r="B172" s="573" t="s">
        <v>744</v>
      </c>
      <c r="C172" s="570" t="s">
        <v>890</v>
      </c>
    </row>
    <row r="173" spans="1:3">
      <c r="A173" s="560" t="s">
        <v>891</v>
      </c>
      <c r="B173" s="574" t="s">
        <v>745</v>
      </c>
      <c r="C173" s="574" t="s">
        <v>892</v>
      </c>
    </row>
    <row r="174" spans="1:3" ht="22.5">
      <c r="A174" s="560" t="s">
        <v>893</v>
      </c>
      <c r="B174" s="575" t="s">
        <v>746</v>
      </c>
      <c r="C174" s="575" t="s">
        <v>894</v>
      </c>
    </row>
    <row r="175" spans="1:3" ht="22.5">
      <c r="A175" s="560" t="s">
        <v>544</v>
      </c>
      <c r="B175" s="575" t="s">
        <v>747</v>
      </c>
      <c r="C175" s="575" t="s">
        <v>895</v>
      </c>
    </row>
    <row r="176" spans="1:3" ht="22.5">
      <c r="A176" s="560" t="s">
        <v>896</v>
      </c>
      <c r="B176" s="575" t="s">
        <v>748</v>
      </c>
      <c r="C176" s="575" t="s">
        <v>897</v>
      </c>
    </row>
    <row r="177" spans="1:3" ht="22.5">
      <c r="A177" s="560" t="s">
        <v>898</v>
      </c>
      <c r="B177" s="575" t="s">
        <v>749</v>
      </c>
      <c r="C177" s="575" t="s">
        <v>900</v>
      </c>
    </row>
    <row r="178" spans="1:3" ht="22.5">
      <c r="A178" s="560" t="s">
        <v>899</v>
      </c>
      <c r="B178" s="575" t="s">
        <v>750</v>
      </c>
      <c r="C178" s="575" t="s">
        <v>902</v>
      </c>
    </row>
    <row r="179" spans="1:3" ht="22.5">
      <c r="A179" s="560" t="s">
        <v>901</v>
      </c>
      <c r="B179" s="575" t="s">
        <v>751</v>
      </c>
      <c r="C179" s="576" t="s">
        <v>904</v>
      </c>
    </row>
    <row r="180" spans="1:3" ht="22.5">
      <c r="A180" s="560" t="s">
        <v>903</v>
      </c>
      <c r="B180" s="593" t="s">
        <v>752</v>
      </c>
      <c r="C180" s="576" t="s">
        <v>906</v>
      </c>
    </row>
    <row r="181" spans="1:3" ht="22.5">
      <c r="A181" s="560" t="s">
        <v>905</v>
      </c>
      <c r="B181" s="575" t="s">
        <v>753</v>
      </c>
      <c r="C181" s="577" t="s">
        <v>908</v>
      </c>
    </row>
    <row r="182" spans="1:3">
      <c r="A182" s="602" t="s">
        <v>907</v>
      </c>
      <c r="B182" s="578" t="s">
        <v>754</v>
      </c>
      <c r="C182" s="573" t="s">
        <v>909</v>
      </c>
    </row>
    <row r="183" spans="1:3" ht="22.5">
      <c r="A183" s="560"/>
      <c r="B183" s="579" t="s">
        <v>910</v>
      </c>
      <c r="C183" s="563" t="s">
        <v>911</v>
      </c>
    </row>
    <row r="184" spans="1:3" ht="22.5">
      <c r="A184" s="560"/>
      <c r="B184" s="579" t="s">
        <v>912</v>
      </c>
      <c r="C184" s="563" t="s">
        <v>913</v>
      </c>
    </row>
    <row r="185" spans="1:3" ht="22.5">
      <c r="A185" s="560"/>
      <c r="B185" s="579" t="s">
        <v>914</v>
      </c>
      <c r="C185" s="563" t="s">
        <v>915</v>
      </c>
    </row>
    <row r="186" spans="1:3">
      <c r="A186" s="560"/>
      <c r="B186" s="935" t="s">
        <v>916</v>
      </c>
      <c r="C186" s="936"/>
    </row>
    <row r="187" spans="1:3" ht="50.1" customHeight="1">
      <c r="A187" s="560"/>
      <c r="B187" s="933" t="s">
        <v>960</v>
      </c>
      <c r="C187" s="934"/>
    </row>
    <row r="188" spans="1:3">
      <c r="A188" s="568">
        <v>1</v>
      </c>
      <c r="B188" s="567" t="s">
        <v>774</v>
      </c>
      <c r="C188" s="567" t="s">
        <v>774</v>
      </c>
    </row>
    <row r="189" spans="1:3" ht="33.75">
      <c r="A189" s="568">
        <v>2</v>
      </c>
      <c r="B189" s="567" t="s">
        <v>917</v>
      </c>
      <c r="C189" s="567" t="s">
        <v>918</v>
      </c>
    </row>
    <row r="190" spans="1:3">
      <c r="A190" s="568">
        <v>3</v>
      </c>
      <c r="B190" s="567" t="s">
        <v>776</v>
      </c>
      <c r="C190" s="567" t="s">
        <v>919</v>
      </c>
    </row>
    <row r="191" spans="1:3" ht="22.5">
      <c r="A191" s="568">
        <v>4</v>
      </c>
      <c r="B191" s="567" t="s">
        <v>777</v>
      </c>
      <c r="C191" s="567" t="s">
        <v>920</v>
      </c>
    </row>
    <row r="192" spans="1:3" ht="22.5">
      <c r="A192" s="568">
        <v>5</v>
      </c>
      <c r="B192" s="567" t="s">
        <v>778</v>
      </c>
      <c r="C192" s="567" t="s">
        <v>961</v>
      </c>
    </row>
    <row r="193" spans="1:4" ht="45">
      <c r="A193" s="568">
        <v>6</v>
      </c>
      <c r="B193" s="567" t="s">
        <v>779</v>
      </c>
      <c r="C193" s="567" t="s">
        <v>921</v>
      </c>
    </row>
    <row r="194" spans="1:4">
      <c r="A194" s="560"/>
      <c r="B194" s="935" t="s">
        <v>922</v>
      </c>
      <c r="C194" s="936"/>
    </row>
    <row r="195" spans="1:4" ht="26.1" customHeight="1">
      <c r="A195" s="560"/>
      <c r="B195" s="942" t="s">
        <v>945</v>
      </c>
      <c r="C195" s="944"/>
    </row>
    <row r="196" spans="1:4" ht="22.5">
      <c r="A196" s="560">
        <v>1.1000000000000001</v>
      </c>
      <c r="B196" s="580" t="s">
        <v>789</v>
      </c>
      <c r="C196" s="594" t="s">
        <v>923</v>
      </c>
      <c r="D196" s="595"/>
    </row>
    <row r="197" spans="1:4" ht="12.75">
      <c r="A197" s="560" t="s">
        <v>251</v>
      </c>
      <c r="B197" s="581" t="s">
        <v>790</v>
      </c>
      <c r="C197" s="594" t="s">
        <v>924</v>
      </c>
      <c r="D197" s="596"/>
    </row>
    <row r="198" spans="1:4" ht="12.75">
      <c r="A198" s="560" t="s">
        <v>791</v>
      </c>
      <c r="B198" s="582" t="s">
        <v>792</v>
      </c>
      <c r="C198" s="898" t="s">
        <v>946</v>
      </c>
      <c r="D198" s="597"/>
    </row>
    <row r="199" spans="1:4" ht="12.75">
      <c r="A199" s="560" t="s">
        <v>793</v>
      </c>
      <c r="B199" s="582" t="s">
        <v>794</v>
      </c>
      <c r="C199" s="898"/>
      <c r="D199" s="597"/>
    </row>
    <row r="200" spans="1:4" ht="12.75">
      <c r="A200" s="560" t="s">
        <v>795</v>
      </c>
      <c r="B200" s="582" t="s">
        <v>796</v>
      </c>
      <c r="C200" s="898"/>
      <c r="D200" s="597"/>
    </row>
    <row r="201" spans="1:4" ht="12.75">
      <c r="A201" s="560" t="s">
        <v>797</v>
      </c>
      <c r="B201" s="582" t="s">
        <v>798</v>
      </c>
      <c r="C201" s="898"/>
      <c r="D201" s="597"/>
    </row>
    <row r="202" spans="1:4" ht="22.5">
      <c r="A202" s="560">
        <v>1.2</v>
      </c>
      <c r="B202" s="583" t="s">
        <v>799</v>
      </c>
      <c r="C202" s="584" t="s">
        <v>925</v>
      </c>
      <c r="D202" s="598"/>
    </row>
    <row r="203" spans="1:4" ht="22.5">
      <c r="A203" s="560" t="s">
        <v>801</v>
      </c>
      <c r="B203" s="585" t="s">
        <v>802</v>
      </c>
      <c r="C203" s="586" t="s">
        <v>926</v>
      </c>
      <c r="D203" s="599"/>
    </row>
    <row r="204" spans="1:4" ht="23.25">
      <c r="A204" s="560" t="s">
        <v>803</v>
      </c>
      <c r="B204" s="587" t="s">
        <v>804</v>
      </c>
      <c r="C204" s="586" t="s">
        <v>927</v>
      </c>
      <c r="D204" s="600"/>
    </row>
    <row r="205" spans="1:4" ht="12.75">
      <c r="A205" s="560" t="s">
        <v>805</v>
      </c>
      <c r="B205" s="588" t="s">
        <v>806</v>
      </c>
      <c r="C205" s="584" t="s">
        <v>928</v>
      </c>
      <c r="D205" s="599"/>
    </row>
    <row r="206" spans="1:4" ht="18" customHeight="1">
      <c r="A206" s="560" t="s">
        <v>807</v>
      </c>
      <c r="B206" s="591" t="s">
        <v>808</v>
      </c>
      <c r="C206" s="584" t="s">
        <v>929</v>
      </c>
      <c r="D206" s="600"/>
    </row>
    <row r="207" spans="1:4" ht="22.5">
      <c r="A207" s="560">
        <v>1.4</v>
      </c>
      <c r="B207" s="585" t="s">
        <v>941</v>
      </c>
      <c r="C207" s="589" t="s">
        <v>930</v>
      </c>
      <c r="D207" s="601"/>
    </row>
    <row r="208" spans="1:4" ht="12.75">
      <c r="A208" s="560">
        <v>1.5</v>
      </c>
      <c r="B208" s="585" t="s">
        <v>942</v>
      </c>
      <c r="C208" s="589" t="s">
        <v>930</v>
      </c>
      <c r="D208" s="601"/>
    </row>
    <row r="209" spans="1:3">
      <c r="A209" s="560"/>
      <c r="B209" s="926" t="s">
        <v>931</v>
      </c>
      <c r="C209" s="926"/>
    </row>
    <row r="210" spans="1:3" ht="24.6" customHeight="1">
      <c r="A210" s="560"/>
      <c r="B210" s="942" t="s">
        <v>932</v>
      </c>
      <c r="C210" s="942"/>
    </row>
    <row r="211" spans="1:3" ht="22.5">
      <c r="A211" s="568"/>
      <c r="B211" s="562" t="s">
        <v>682</v>
      </c>
      <c r="C211" s="570" t="s">
        <v>878</v>
      </c>
    </row>
    <row r="212" spans="1:3" ht="22.5">
      <c r="A212" s="568"/>
      <c r="B212" s="562" t="s">
        <v>683</v>
      </c>
      <c r="C212" s="570" t="s">
        <v>879</v>
      </c>
    </row>
    <row r="213" spans="1:3" ht="22.5">
      <c r="A213" s="560"/>
      <c r="B213" s="562" t="s">
        <v>684</v>
      </c>
      <c r="C213" s="570" t="s">
        <v>933</v>
      </c>
    </row>
    <row r="214" spans="1:3">
      <c r="A214" s="560"/>
      <c r="B214" s="926" t="s">
        <v>934</v>
      </c>
      <c r="C214" s="926"/>
    </row>
    <row r="215" spans="1:3" ht="36" customHeight="1">
      <c r="A215" s="568"/>
      <c r="B215" s="943" t="s">
        <v>948</v>
      </c>
      <c r="C215" s="943"/>
    </row>
  </sheetData>
  <mergeCells count="131">
    <mergeCell ref="C198:C201"/>
    <mergeCell ref="B209:C209"/>
    <mergeCell ref="B210:C210"/>
    <mergeCell ref="B214:C214"/>
    <mergeCell ref="B215:C215"/>
    <mergeCell ref="B168:C168"/>
    <mergeCell ref="B169:C169"/>
    <mergeCell ref="B186:C186"/>
    <mergeCell ref="B187:C187"/>
    <mergeCell ref="B194:C194"/>
    <mergeCell ref="B195:C195"/>
    <mergeCell ref="B156:C156"/>
    <mergeCell ref="B157:C157"/>
    <mergeCell ref="B158:C158"/>
    <mergeCell ref="B159:C159"/>
    <mergeCell ref="B160:C160"/>
    <mergeCell ref="B165:C165"/>
    <mergeCell ref="B116:C116"/>
    <mergeCell ref="B117:C117"/>
    <mergeCell ref="B118:C118"/>
    <mergeCell ref="B146:C146"/>
    <mergeCell ref="B155:C155"/>
    <mergeCell ref="C147:C152"/>
    <mergeCell ref="B110:C110"/>
    <mergeCell ref="A111:C111"/>
    <mergeCell ref="A112:C112"/>
    <mergeCell ref="B113:C113"/>
    <mergeCell ref="B114:C114"/>
    <mergeCell ref="B115:C115"/>
    <mergeCell ref="A97:C97"/>
    <mergeCell ref="A105:C105"/>
    <mergeCell ref="B106:C106"/>
    <mergeCell ref="A107:C107"/>
    <mergeCell ref="B108:C108"/>
    <mergeCell ref="B109:C109"/>
    <mergeCell ref="B91:C91"/>
    <mergeCell ref="B92:C92"/>
    <mergeCell ref="B93:C93"/>
    <mergeCell ref="B94:C94"/>
    <mergeCell ref="B95:C95"/>
    <mergeCell ref="A96:C96"/>
    <mergeCell ref="B85:C85"/>
    <mergeCell ref="B86:C86"/>
    <mergeCell ref="B87:C87"/>
    <mergeCell ref="A88:C88"/>
    <mergeCell ref="B89:C89"/>
    <mergeCell ref="B90:C90"/>
    <mergeCell ref="B79:C79"/>
    <mergeCell ref="A80:C80"/>
    <mergeCell ref="B81:C81"/>
    <mergeCell ref="B82:C82"/>
    <mergeCell ref="B83:C83"/>
    <mergeCell ref="B84:C84"/>
    <mergeCell ref="B73:C73"/>
    <mergeCell ref="B74:C74"/>
    <mergeCell ref="B75:C75"/>
    <mergeCell ref="A76:C76"/>
    <mergeCell ref="B77:C77"/>
    <mergeCell ref="B78:C78"/>
    <mergeCell ref="A67:C67"/>
    <mergeCell ref="B68:C68"/>
    <mergeCell ref="B69:C69"/>
    <mergeCell ref="B70:C70"/>
    <mergeCell ref="B71:C71"/>
    <mergeCell ref="B72:C72"/>
    <mergeCell ref="B61:C61"/>
    <mergeCell ref="B62:C62"/>
    <mergeCell ref="B63:C63"/>
    <mergeCell ref="B64:C64"/>
    <mergeCell ref="A65:C65"/>
    <mergeCell ref="B66:C66"/>
    <mergeCell ref="A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A46:C46"/>
    <mergeCell ref="B47:C47"/>
    <mergeCell ref="A48:C48"/>
    <mergeCell ref="B37:C37"/>
    <mergeCell ref="B38:C38"/>
    <mergeCell ref="B39:C39"/>
    <mergeCell ref="B40:C40"/>
    <mergeCell ref="B41:C41"/>
    <mergeCell ref="A42:C42"/>
    <mergeCell ref="B31:C31"/>
    <mergeCell ref="B32:C32"/>
    <mergeCell ref="B33:C33"/>
    <mergeCell ref="B34:C34"/>
    <mergeCell ref="B35:C35"/>
    <mergeCell ref="B36:C36"/>
    <mergeCell ref="B25:C25"/>
    <mergeCell ref="A26:C26"/>
    <mergeCell ref="B27:C27"/>
    <mergeCell ref="A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C1"/>
    <mergeCell ref="B2:C2"/>
    <mergeCell ref="B3:C3"/>
    <mergeCell ref="A4:C4"/>
    <mergeCell ref="B5:C5"/>
    <mergeCell ref="B6:C6"/>
  </mergeCells>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67"/>
  <sheetViews>
    <sheetView zoomScale="85" zoomScaleNormal="85" workbookViewId="0">
      <pane xSplit="1" ySplit="6" topLeftCell="B52" activePane="bottomRight" state="frozen"/>
      <selection pane="topRight"/>
      <selection pane="bottomLeft"/>
      <selection pane="bottomRight" activeCell="C8" sqref="C8:H67"/>
    </sheetView>
  </sheetViews>
  <sheetFormatPr defaultColWidth="9.140625" defaultRowHeight="15"/>
  <cols>
    <col min="1" max="1" width="9.5703125" style="2" bestFit="1" customWidth="1"/>
    <col min="2" max="2" width="89.140625" style="2" customWidth="1"/>
    <col min="3" max="8" width="12.5703125" style="2" customWidth="1"/>
    <col min="9" max="9" width="8.85546875" customWidth="1"/>
    <col min="10" max="16384" width="9.140625" style="11"/>
  </cols>
  <sheetData>
    <row r="1" spans="1:14" s="755" customFormat="1" ht="15.75">
      <c r="A1" s="186" t="s">
        <v>188</v>
      </c>
      <c r="B1" s="743" t="str">
        <f>Info!C2</f>
        <v>სს თიბისი ბანკი</v>
      </c>
      <c r="C1" s="743"/>
      <c r="D1" s="744"/>
      <c r="E1" s="744"/>
      <c r="F1" s="744"/>
      <c r="G1" s="744"/>
      <c r="H1" s="744"/>
      <c r="I1" s="745"/>
    </row>
    <row r="2" spans="1:14" s="755" customFormat="1" ht="15.75">
      <c r="A2" s="186" t="s">
        <v>189</v>
      </c>
      <c r="B2" s="723">
        <f>'1. key ratios'!B2</f>
        <v>44561</v>
      </c>
      <c r="C2" s="747"/>
      <c r="D2" s="748"/>
      <c r="E2" s="748"/>
      <c r="F2" s="748"/>
      <c r="G2" s="748"/>
      <c r="H2" s="748"/>
      <c r="I2" s="745"/>
    </row>
    <row r="3" spans="1:14" ht="15.75">
      <c r="A3" s="16"/>
      <c r="B3" s="15"/>
      <c r="C3" s="28"/>
      <c r="D3" s="17"/>
      <c r="E3" s="17"/>
      <c r="F3" s="17"/>
      <c r="G3" s="17"/>
      <c r="H3" s="17"/>
    </row>
    <row r="4" spans="1:14" ht="16.5" thickBot="1">
      <c r="A4" s="44" t="s">
        <v>406</v>
      </c>
      <c r="B4" s="29" t="s">
        <v>222</v>
      </c>
      <c r="C4" s="32"/>
      <c r="D4" s="32"/>
      <c r="E4" s="32"/>
      <c r="F4" s="44"/>
      <c r="G4" s="44"/>
      <c r="H4" s="45" t="s">
        <v>93</v>
      </c>
    </row>
    <row r="5" spans="1:14" ht="15.75">
      <c r="A5" s="119"/>
      <c r="B5" s="120"/>
      <c r="C5" s="781" t="s">
        <v>194</v>
      </c>
      <c r="D5" s="782"/>
      <c r="E5" s="783"/>
      <c r="F5" s="781" t="s">
        <v>195</v>
      </c>
      <c r="G5" s="782"/>
      <c r="H5" s="784"/>
    </row>
    <row r="6" spans="1:14">
      <c r="A6" s="121" t="s">
        <v>26</v>
      </c>
      <c r="B6" s="46"/>
      <c r="C6" s="47" t="s">
        <v>27</v>
      </c>
      <c r="D6" s="47" t="s">
        <v>96</v>
      </c>
      <c r="E6" s="47" t="s">
        <v>68</v>
      </c>
      <c r="F6" s="47" t="s">
        <v>27</v>
      </c>
      <c r="G6" s="47" t="s">
        <v>96</v>
      </c>
      <c r="H6" s="122" t="s">
        <v>68</v>
      </c>
    </row>
    <row r="7" spans="1:14">
      <c r="A7" s="123"/>
      <c r="B7" s="49" t="s">
        <v>92</v>
      </c>
      <c r="C7" s="50"/>
      <c r="D7" s="50"/>
      <c r="E7" s="50"/>
      <c r="F7" s="50"/>
      <c r="G7" s="50"/>
      <c r="H7" s="124"/>
    </row>
    <row r="8" spans="1:14" ht="15.75">
      <c r="A8" s="123">
        <v>1</v>
      </c>
      <c r="B8" s="51" t="s">
        <v>97</v>
      </c>
      <c r="C8" s="238">
        <v>17688528.850000001</v>
      </c>
      <c r="D8" s="238">
        <v>-2681867.7599999998</v>
      </c>
      <c r="E8" s="236">
        <v>15006661.090000002</v>
      </c>
      <c r="F8" s="238">
        <v>13748864.58</v>
      </c>
      <c r="G8" s="238">
        <v>7932420.9699999997</v>
      </c>
      <c r="H8" s="239">
        <v>21681285.550000001</v>
      </c>
      <c r="I8" s="651"/>
      <c r="J8" s="651"/>
      <c r="K8" s="651"/>
      <c r="L8" s="651"/>
      <c r="M8" s="651"/>
      <c r="N8" s="651"/>
    </row>
    <row r="9" spans="1:14" ht="15.75">
      <c r="A9" s="123">
        <v>2</v>
      </c>
      <c r="B9" s="51" t="s">
        <v>98</v>
      </c>
      <c r="C9" s="240">
        <v>919531667.47000003</v>
      </c>
      <c r="D9" s="240">
        <v>559379361.23000002</v>
      </c>
      <c r="E9" s="236">
        <v>1478911028.7</v>
      </c>
      <c r="F9" s="240">
        <v>726017087.38999999</v>
      </c>
      <c r="G9" s="240">
        <v>500372537.74000001</v>
      </c>
      <c r="H9" s="239">
        <v>1226389625.1300001</v>
      </c>
      <c r="I9" s="651"/>
      <c r="J9" s="651"/>
      <c r="K9" s="651"/>
      <c r="L9" s="651"/>
      <c r="M9" s="651"/>
      <c r="N9" s="651"/>
    </row>
    <row r="10" spans="1:14" ht="15.75">
      <c r="A10" s="123">
        <v>2.1</v>
      </c>
      <c r="B10" s="52" t="s">
        <v>99</v>
      </c>
      <c r="C10" s="635">
        <v>11780.82</v>
      </c>
      <c r="D10" s="635">
        <v>0</v>
      </c>
      <c r="E10" s="629">
        <v>11780.82</v>
      </c>
      <c r="F10" s="635">
        <v>0</v>
      </c>
      <c r="G10" s="635">
        <v>0</v>
      </c>
      <c r="H10" s="631">
        <v>0</v>
      </c>
      <c r="I10" s="651"/>
      <c r="J10" s="651"/>
      <c r="K10" s="651"/>
      <c r="L10" s="651"/>
      <c r="M10" s="651"/>
      <c r="N10" s="651"/>
    </row>
    <row r="11" spans="1:14" ht="15.75">
      <c r="A11" s="123">
        <v>2.2000000000000002</v>
      </c>
      <c r="B11" s="52" t="s">
        <v>100</v>
      </c>
      <c r="C11" s="238">
        <v>169606313.09999999</v>
      </c>
      <c r="D11" s="238">
        <v>140190515.56999999</v>
      </c>
      <c r="E11" s="236">
        <v>309796828.66999996</v>
      </c>
      <c r="F11" s="238">
        <v>129341595.95999999</v>
      </c>
      <c r="G11" s="238">
        <v>112106246.81999999</v>
      </c>
      <c r="H11" s="239">
        <v>241447842.77999997</v>
      </c>
      <c r="I11" s="651"/>
      <c r="J11" s="651"/>
      <c r="K11" s="651"/>
      <c r="L11" s="651"/>
      <c r="M11" s="651"/>
      <c r="N11" s="651"/>
    </row>
    <row r="12" spans="1:14" ht="15.75">
      <c r="A12" s="123">
        <v>2.2999999999999998</v>
      </c>
      <c r="B12" s="52" t="s">
        <v>101</v>
      </c>
      <c r="C12" s="238">
        <v>28355121.27</v>
      </c>
      <c r="D12" s="238">
        <v>55777918.93</v>
      </c>
      <c r="E12" s="236">
        <v>84133040.200000003</v>
      </c>
      <c r="F12" s="238">
        <v>34344367.57</v>
      </c>
      <c r="G12" s="238">
        <v>45008480.890000001</v>
      </c>
      <c r="H12" s="239">
        <v>79352848.460000008</v>
      </c>
      <c r="I12" s="651"/>
      <c r="J12" s="651"/>
      <c r="K12" s="651"/>
      <c r="L12" s="651"/>
      <c r="M12" s="651"/>
      <c r="N12" s="651"/>
    </row>
    <row r="13" spans="1:14" ht="15.75">
      <c r="A13" s="123">
        <v>2.4</v>
      </c>
      <c r="B13" s="52" t="s">
        <v>102</v>
      </c>
      <c r="C13" s="238">
        <v>23513326.68</v>
      </c>
      <c r="D13" s="238">
        <v>6569841.9000000004</v>
      </c>
      <c r="E13" s="236">
        <v>30083168.579999998</v>
      </c>
      <c r="F13" s="238">
        <v>11811002.800000001</v>
      </c>
      <c r="G13" s="238">
        <v>5672871.8200000003</v>
      </c>
      <c r="H13" s="239">
        <v>17483874.620000001</v>
      </c>
      <c r="I13" s="651"/>
      <c r="J13" s="651"/>
      <c r="K13" s="651"/>
      <c r="L13" s="651"/>
      <c r="M13" s="651"/>
      <c r="N13" s="651"/>
    </row>
    <row r="14" spans="1:14" ht="15.75">
      <c r="A14" s="123">
        <v>2.5</v>
      </c>
      <c r="B14" s="52" t="s">
        <v>103</v>
      </c>
      <c r="C14" s="238">
        <v>18526801.859999999</v>
      </c>
      <c r="D14" s="238">
        <v>51183490.469999999</v>
      </c>
      <c r="E14" s="236">
        <v>69710292.329999998</v>
      </c>
      <c r="F14" s="238">
        <v>12765970.09</v>
      </c>
      <c r="G14" s="238">
        <v>41934278.340000004</v>
      </c>
      <c r="H14" s="239">
        <v>54700248.430000007</v>
      </c>
      <c r="I14" s="651"/>
      <c r="J14" s="651"/>
      <c r="K14" s="651"/>
      <c r="L14" s="651"/>
      <c r="M14" s="651"/>
      <c r="N14" s="651"/>
    </row>
    <row r="15" spans="1:14" ht="15.75">
      <c r="A15" s="123">
        <v>2.6</v>
      </c>
      <c r="B15" s="52" t="s">
        <v>104</v>
      </c>
      <c r="C15" s="238">
        <v>43845087.850000001</v>
      </c>
      <c r="D15" s="238">
        <v>37099829.579999998</v>
      </c>
      <c r="E15" s="236">
        <v>80944917.430000007</v>
      </c>
      <c r="F15" s="238">
        <v>28788037.960000001</v>
      </c>
      <c r="G15" s="238">
        <v>41405006.240000002</v>
      </c>
      <c r="H15" s="239">
        <v>70193044.200000003</v>
      </c>
      <c r="I15" s="651"/>
      <c r="J15" s="651"/>
      <c r="K15" s="651"/>
      <c r="L15" s="651"/>
      <c r="M15" s="651"/>
      <c r="N15" s="651"/>
    </row>
    <row r="16" spans="1:14" ht="15.75">
      <c r="A16" s="123">
        <v>2.7</v>
      </c>
      <c r="B16" s="52" t="s">
        <v>105</v>
      </c>
      <c r="C16" s="238">
        <v>25879811.140000001</v>
      </c>
      <c r="D16" s="238">
        <v>9374809.0999999996</v>
      </c>
      <c r="E16" s="236">
        <v>35254620.240000002</v>
      </c>
      <c r="F16" s="238">
        <v>17657775.190000001</v>
      </c>
      <c r="G16" s="238">
        <v>9412923.8100000005</v>
      </c>
      <c r="H16" s="239">
        <v>27070699</v>
      </c>
      <c r="I16" s="651"/>
      <c r="J16" s="651"/>
      <c r="K16" s="651"/>
      <c r="L16" s="651"/>
      <c r="M16" s="651"/>
      <c r="N16" s="651"/>
    </row>
    <row r="17" spans="1:14" ht="15.75">
      <c r="A17" s="123">
        <v>2.8</v>
      </c>
      <c r="B17" s="52" t="s">
        <v>106</v>
      </c>
      <c r="C17" s="238">
        <v>593329581.99000001</v>
      </c>
      <c r="D17" s="238">
        <v>210385024.43000001</v>
      </c>
      <c r="E17" s="236">
        <v>803714606.42000008</v>
      </c>
      <c r="F17" s="238">
        <v>486759156.91000003</v>
      </c>
      <c r="G17" s="238">
        <v>203944655.21000001</v>
      </c>
      <c r="H17" s="239">
        <v>690703812.12</v>
      </c>
      <c r="I17" s="651"/>
      <c r="J17" s="651"/>
      <c r="K17" s="651"/>
      <c r="L17" s="651"/>
      <c r="M17" s="651"/>
      <c r="N17" s="651"/>
    </row>
    <row r="18" spans="1:14" ht="15.75">
      <c r="A18" s="123">
        <v>2.9</v>
      </c>
      <c r="B18" s="52" t="s">
        <v>107</v>
      </c>
      <c r="C18" s="238">
        <v>16463842.76</v>
      </c>
      <c r="D18" s="238">
        <v>48797931.25</v>
      </c>
      <c r="E18" s="236">
        <v>65261774.009999998</v>
      </c>
      <c r="F18" s="238">
        <v>4549180.91</v>
      </c>
      <c r="G18" s="238">
        <v>40888074.609999999</v>
      </c>
      <c r="H18" s="239">
        <v>45437255.519999996</v>
      </c>
      <c r="I18" s="651"/>
      <c r="J18" s="651"/>
      <c r="K18" s="651"/>
      <c r="L18" s="651"/>
      <c r="M18" s="651"/>
      <c r="N18" s="651"/>
    </row>
    <row r="19" spans="1:14" ht="15.75">
      <c r="A19" s="123">
        <v>3</v>
      </c>
      <c r="B19" s="51" t="s">
        <v>108</v>
      </c>
      <c r="C19" s="238">
        <v>16639317.1</v>
      </c>
      <c r="D19" s="238">
        <v>3212636.88</v>
      </c>
      <c r="E19" s="236">
        <v>19851953.98</v>
      </c>
      <c r="F19" s="238">
        <v>13479669.68</v>
      </c>
      <c r="G19" s="238">
        <v>2249450.1</v>
      </c>
      <c r="H19" s="239">
        <v>15729119.779999999</v>
      </c>
      <c r="I19" s="651"/>
      <c r="J19" s="651"/>
      <c r="K19" s="651"/>
      <c r="L19" s="651"/>
      <c r="M19" s="651"/>
      <c r="N19" s="651"/>
    </row>
    <row r="20" spans="1:14" ht="15.75">
      <c r="A20" s="123">
        <v>4</v>
      </c>
      <c r="B20" s="51" t="s">
        <v>109</v>
      </c>
      <c r="C20" s="238">
        <v>180664347.90000001</v>
      </c>
      <c r="D20" s="238">
        <v>9852955.4499999993</v>
      </c>
      <c r="E20" s="236">
        <v>190517303.34999999</v>
      </c>
      <c r="F20" s="238">
        <v>196416834.69999999</v>
      </c>
      <c r="G20" s="238">
        <v>7533636.2800000003</v>
      </c>
      <c r="H20" s="239">
        <v>203950470.97999999</v>
      </c>
      <c r="I20" s="651"/>
      <c r="J20" s="651"/>
      <c r="K20" s="651"/>
      <c r="L20" s="651"/>
      <c r="M20" s="651"/>
      <c r="N20" s="651"/>
    </row>
    <row r="21" spans="1:14" ht="15.75">
      <c r="A21" s="123">
        <v>5</v>
      </c>
      <c r="B21" s="51" t="s">
        <v>110</v>
      </c>
      <c r="C21" s="238">
        <v>0</v>
      </c>
      <c r="D21" s="238">
        <v>0</v>
      </c>
      <c r="E21" s="236">
        <v>0</v>
      </c>
      <c r="F21" s="238">
        <v>0</v>
      </c>
      <c r="G21" s="238">
        <v>0</v>
      </c>
      <c r="H21" s="239">
        <v>0</v>
      </c>
      <c r="I21" s="651"/>
      <c r="J21" s="651"/>
      <c r="K21" s="651"/>
      <c r="L21" s="651"/>
      <c r="M21" s="651"/>
      <c r="N21" s="651"/>
    </row>
    <row r="22" spans="1:14" ht="15.75">
      <c r="A22" s="123">
        <v>6</v>
      </c>
      <c r="B22" s="53" t="s">
        <v>111</v>
      </c>
      <c r="C22" s="240">
        <v>1134523861.3200002</v>
      </c>
      <c r="D22" s="240">
        <v>569763085.80000007</v>
      </c>
      <c r="E22" s="236">
        <v>1704286947.1200004</v>
      </c>
      <c r="F22" s="240">
        <v>949662456.3499999</v>
      </c>
      <c r="G22" s="240">
        <v>518088045.09000003</v>
      </c>
      <c r="H22" s="239">
        <v>1467750501.4400001</v>
      </c>
      <c r="I22" s="651"/>
      <c r="J22" s="651"/>
      <c r="K22" s="651"/>
      <c r="L22" s="651"/>
      <c r="M22" s="651"/>
      <c r="N22" s="651"/>
    </row>
    <row r="23" spans="1:14" ht="15.75">
      <c r="A23" s="123"/>
      <c r="B23" s="49" t="s">
        <v>90</v>
      </c>
      <c r="C23" s="238"/>
      <c r="D23" s="238"/>
      <c r="E23" s="235"/>
      <c r="F23" s="238"/>
      <c r="G23" s="238"/>
      <c r="H23" s="241"/>
      <c r="I23" s="651"/>
      <c r="J23" s="651"/>
      <c r="K23" s="651"/>
      <c r="L23" s="651"/>
      <c r="M23" s="651"/>
      <c r="N23" s="651"/>
    </row>
    <row r="24" spans="1:14" ht="15.75">
      <c r="A24" s="123">
        <v>7</v>
      </c>
      <c r="B24" s="51" t="s">
        <v>112</v>
      </c>
      <c r="C24" s="238">
        <v>132568248.8</v>
      </c>
      <c r="D24" s="238">
        <v>32409161.989999998</v>
      </c>
      <c r="E24" s="236">
        <v>164977410.78999999</v>
      </c>
      <c r="F24" s="238">
        <v>111500417.52</v>
      </c>
      <c r="G24" s="238">
        <v>33518702.609999999</v>
      </c>
      <c r="H24" s="239">
        <v>145019120.13</v>
      </c>
      <c r="I24" s="651"/>
      <c r="J24" s="651"/>
      <c r="K24" s="651"/>
      <c r="L24" s="651"/>
      <c r="M24" s="651"/>
      <c r="N24" s="651"/>
    </row>
    <row r="25" spans="1:14" ht="15.75">
      <c r="A25" s="123">
        <v>8</v>
      </c>
      <c r="B25" s="51" t="s">
        <v>113</v>
      </c>
      <c r="C25" s="238">
        <v>194922429.94999999</v>
      </c>
      <c r="D25" s="238">
        <v>99120671.25</v>
      </c>
      <c r="E25" s="236">
        <v>294043101.19999999</v>
      </c>
      <c r="F25" s="238">
        <v>144689932.05000001</v>
      </c>
      <c r="G25" s="238">
        <v>106260645.53</v>
      </c>
      <c r="H25" s="239">
        <v>250950577.58000001</v>
      </c>
      <c r="I25" s="651"/>
      <c r="J25" s="651"/>
      <c r="K25" s="651"/>
      <c r="L25" s="651"/>
      <c r="M25" s="651"/>
      <c r="N25" s="651"/>
    </row>
    <row r="26" spans="1:14" ht="15.75">
      <c r="A26" s="123">
        <v>9</v>
      </c>
      <c r="B26" s="51" t="s">
        <v>114</v>
      </c>
      <c r="C26" s="238">
        <v>24408225.530000001</v>
      </c>
      <c r="D26" s="238">
        <v>59750.83</v>
      </c>
      <c r="E26" s="236">
        <v>24467976.359999999</v>
      </c>
      <c r="F26" s="238">
        <v>20508991.620000001</v>
      </c>
      <c r="G26" s="238">
        <v>666744.17000000004</v>
      </c>
      <c r="H26" s="239">
        <v>21175735.790000003</v>
      </c>
      <c r="I26" s="651"/>
      <c r="J26" s="651"/>
      <c r="K26" s="651"/>
      <c r="L26" s="651"/>
      <c r="M26" s="651"/>
      <c r="N26" s="651"/>
    </row>
    <row r="27" spans="1:14" ht="15.75">
      <c r="A27" s="123">
        <v>10</v>
      </c>
      <c r="B27" s="51" t="s">
        <v>115</v>
      </c>
      <c r="C27" s="238">
        <v>0</v>
      </c>
      <c r="D27" s="238">
        <v>113042400.95</v>
      </c>
      <c r="E27" s="236">
        <v>113042400.95</v>
      </c>
      <c r="F27" s="238">
        <v>0</v>
      </c>
      <c r="G27" s="238">
        <v>101754485.66</v>
      </c>
      <c r="H27" s="239">
        <v>101754485.66</v>
      </c>
      <c r="I27" s="651"/>
      <c r="J27" s="651"/>
      <c r="K27" s="651"/>
      <c r="L27" s="651"/>
      <c r="M27" s="651"/>
      <c r="N27" s="651"/>
    </row>
    <row r="28" spans="1:14" ht="15.75">
      <c r="A28" s="123">
        <v>11</v>
      </c>
      <c r="B28" s="51" t="s">
        <v>116</v>
      </c>
      <c r="C28" s="238">
        <v>186283771.38999999</v>
      </c>
      <c r="D28" s="238">
        <v>84881776.739999995</v>
      </c>
      <c r="E28" s="236">
        <v>271165548.13</v>
      </c>
      <c r="F28" s="238">
        <v>197966814.40000001</v>
      </c>
      <c r="G28" s="238">
        <v>112857224.98999999</v>
      </c>
      <c r="H28" s="239">
        <v>310824039.38999999</v>
      </c>
      <c r="I28" s="651"/>
      <c r="J28" s="651"/>
      <c r="K28" s="651"/>
      <c r="L28" s="651"/>
      <c r="M28" s="651"/>
      <c r="N28" s="651"/>
    </row>
    <row r="29" spans="1:14" ht="15.75">
      <c r="A29" s="123">
        <v>12</v>
      </c>
      <c r="B29" s="51" t="s">
        <v>117</v>
      </c>
      <c r="C29" s="238">
        <v>2637224.84</v>
      </c>
      <c r="D29" s="238">
        <v>36698.65</v>
      </c>
      <c r="E29" s="236">
        <v>2673923.4899999998</v>
      </c>
      <c r="F29" s="238">
        <v>2485753.9</v>
      </c>
      <c r="G29" s="238">
        <v>33722.42</v>
      </c>
      <c r="H29" s="239">
        <v>2519476.3199999998</v>
      </c>
      <c r="I29" s="651"/>
      <c r="J29" s="651"/>
      <c r="K29" s="651"/>
      <c r="L29" s="651"/>
      <c r="M29" s="651"/>
      <c r="N29" s="651"/>
    </row>
    <row r="30" spans="1:14" ht="15.75">
      <c r="A30" s="123">
        <v>13</v>
      </c>
      <c r="B30" s="54" t="s">
        <v>118</v>
      </c>
      <c r="C30" s="240">
        <v>540819900.50999999</v>
      </c>
      <c r="D30" s="240">
        <v>329550460.40999997</v>
      </c>
      <c r="E30" s="236">
        <v>870370360.91999996</v>
      </c>
      <c r="F30" s="240">
        <v>477151909.49000001</v>
      </c>
      <c r="G30" s="240">
        <v>355091525.38</v>
      </c>
      <c r="H30" s="239">
        <v>832243434.87</v>
      </c>
      <c r="I30" s="651"/>
      <c r="J30" s="651"/>
      <c r="K30" s="651"/>
      <c r="L30" s="651"/>
      <c r="M30" s="651"/>
      <c r="N30" s="651"/>
    </row>
    <row r="31" spans="1:14" ht="15.75">
      <c r="A31" s="123">
        <v>14</v>
      </c>
      <c r="B31" s="54" t="s">
        <v>119</v>
      </c>
      <c r="C31" s="240">
        <v>593703960.81000018</v>
      </c>
      <c r="D31" s="240">
        <v>240212625.3900001</v>
      </c>
      <c r="E31" s="236">
        <v>833916586.20000029</v>
      </c>
      <c r="F31" s="240">
        <v>472510546.8599999</v>
      </c>
      <c r="G31" s="240">
        <v>162996519.71000004</v>
      </c>
      <c r="H31" s="239">
        <v>635507066.56999993</v>
      </c>
      <c r="I31" s="651"/>
      <c r="J31" s="651"/>
      <c r="K31" s="651"/>
      <c r="L31" s="651"/>
      <c r="M31" s="651"/>
      <c r="N31" s="651"/>
    </row>
    <row r="32" spans="1:14">
      <c r="A32" s="123"/>
      <c r="B32" s="49"/>
      <c r="C32" s="242"/>
      <c r="D32" s="242"/>
      <c r="E32" s="242"/>
      <c r="F32" s="242"/>
      <c r="G32" s="242"/>
      <c r="H32" s="243"/>
      <c r="I32" s="651"/>
      <c r="J32" s="651"/>
      <c r="K32" s="651"/>
      <c r="L32" s="651"/>
      <c r="M32" s="651"/>
      <c r="N32" s="651"/>
    </row>
    <row r="33" spans="1:14" ht="15.75">
      <c r="A33" s="123"/>
      <c r="B33" s="49" t="s">
        <v>120</v>
      </c>
      <c r="C33" s="238"/>
      <c r="D33" s="238"/>
      <c r="E33" s="235"/>
      <c r="F33" s="238"/>
      <c r="G33" s="238"/>
      <c r="H33" s="241"/>
      <c r="I33" s="651"/>
      <c r="J33" s="651"/>
      <c r="K33" s="651"/>
      <c r="L33" s="651"/>
      <c r="M33" s="651"/>
      <c r="N33" s="651"/>
    </row>
    <row r="34" spans="1:14" ht="15.75">
      <c r="A34" s="123">
        <v>15</v>
      </c>
      <c r="B34" s="48" t="s">
        <v>91</v>
      </c>
      <c r="C34" s="244">
        <v>213017648</v>
      </c>
      <c r="D34" s="638">
        <v>8558152.0300000012</v>
      </c>
      <c r="E34" s="236">
        <v>221575800.03</v>
      </c>
      <c r="F34" s="244">
        <v>147495551.44</v>
      </c>
      <c r="G34" s="244">
        <v>-1775455.6899999976</v>
      </c>
      <c r="H34" s="239">
        <v>145720095.75</v>
      </c>
      <c r="I34" s="651"/>
      <c r="J34" s="651"/>
      <c r="K34" s="651"/>
      <c r="L34" s="651"/>
      <c r="M34" s="651"/>
      <c r="N34" s="651"/>
    </row>
    <row r="35" spans="1:14" ht="15.75">
      <c r="A35" s="123">
        <v>15.1</v>
      </c>
      <c r="B35" s="52" t="s">
        <v>121</v>
      </c>
      <c r="C35" s="238">
        <v>299384813.24000001</v>
      </c>
      <c r="D35" s="635">
        <v>133104289.95</v>
      </c>
      <c r="E35" s="236">
        <v>432489103.19</v>
      </c>
      <c r="F35" s="238">
        <v>217334594.81999999</v>
      </c>
      <c r="G35" s="238">
        <v>84969903.109999999</v>
      </c>
      <c r="H35" s="239">
        <v>302304497.93000001</v>
      </c>
      <c r="I35" s="651"/>
      <c r="J35" s="651"/>
      <c r="K35" s="651"/>
      <c r="L35" s="651"/>
      <c r="M35" s="651"/>
      <c r="N35" s="651"/>
    </row>
    <row r="36" spans="1:14" ht="15.75">
      <c r="A36" s="123">
        <v>15.2</v>
      </c>
      <c r="B36" s="52" t="s">
        <v>122</v>
      </c>
      <c r="C36" s="238">
        <v>86367165.239999995</v>
      </c>
      <c r="D36" s="635">
        <v>124546137.92</v>
      </c>
      <c r="E36" s="236">
        <v>210913303.16</v>
      </c>
      <c r="F36" s="238">
        <v>69839043.379999995</v>
      </c>
      <c r="G36" s="238">
        <v>86745358.799999997</v>
      </c>
      <c r="H36" s="239">
        <v>156584402.18000001</v>
      </c>
      <c r="I36" s="651"/>
      <c r="J36" s="651"/>
      <c r="K36" s="651"/>
      <c r="L36" s="651"/>
      <c r="M36" s="651"/>
      <c r="N36" s="651"/>
    </row>
    <row r="37" spans="1:14" ht="15.75">
      <c r="A37" s="123">
        <v>16</v>
      </c>
      <c r="B37" s="51" t="s">
        <v>123</v>
      </c>
      <c r="C37" s="238">
        <v>52593718.659999996</v>
      </c>
      <c r="D37" s="635">
        <v>0</v>
      </c>
      <c r="E37" s="236">
        <v>52593718.659999996</v>
      </c>
      <c r="F37" s="238">
        <v>632376.25</v>
      </c>
      <c r="G37" s="238">
        <v>88913.67</v>
      </c>
      <c r="H37" s="239">
        <v>721289.92</v>
      </c>
      <c r="I37" s="651"/>
      <c r="J37" s="651"/>
      <c r="K37" s="651"/>
      <c r="L37" s="651"/>
      <c r="M37" s="651"/>
      <c r="N37" s="651"/>
    </row>
    <row r="38" spans="1:14" ht="15.75">
      <c r="A38" s="123">
        <v>17</v>
      </c>
      <c r="B38" s="51" t="s">
        <v>124</v>
      </c>
      <c r="C38" s="238">
        <v>0</v>
      </c>
      <c r="D38" s="635">
        <v>0</v>
      </c>
      <c r="E38" s="236">
        <v>0</v>
      </c>
      <c r="F38" s="238">
        <v>0</v>
      </c>
      <c r="G38" s="238">
        <v>0</v>
      </c>
      <c r="H38" s="239">
        <v>0</v>
      </c>
      <c r="I38" s="651"/>
      <c r="J38" s="651"/>
      <c r="K38" s="651"/>
      <c r="L38" s="651"/>
      <c r="M38" s="651"/>
      <c r="N38" s="651"/>
    </row>
    <row r="39" spans="1:14" ht="15.75">
      <c r="A39" s="123">
        <v>18</v>
      </c>
      <c r="B39" s="51" t="s">
        <v>125</v>
      </c>
      <c r="C39" s="238">
        <v>10748914.140000001</v>
      </c>
      <c r="D39" s="635">
        <v>408388.63</v>
      </c>
      <c r="E39" s="236">
        <v>11157302.770000001</v>
      </c>
      <c r="F39" s="238">
        <v>-594981.72</v>
      </c>
      <c r="G39" s="238">
        <v>25903.27</v>
      </c>
      <c r="H39" s="239">
        <v>-569078.44999999995</v>
      </c>
      <c r="I39" s="651"/>
      <c r="J39" s="651"/>
      <c r="K39" s="651"/>
      <c r="L39" s="651"/>
      <c r="M39" s="651"/>
      <c r="N39" s="651"/>
    </row>
    <row r="40" spans="1:14" ht="15.75">
      <c r="A40" s="123">
        <v>19</v>
      </c>
      <c r="B40" s="51" t="s">
        <v>126</v>
      </c>
      <c r="C40" s="238">
        <v>109898875.22</v>
      </c>
      <c r="D40" s="635">
        <v>0</v>
      </c>
      <c r="E40" s="236">
        <v>109898875.22</v>
      </c>
      <c r="F40" s="238">
        <v>-76004565.790000007</v>
      </c>
      <c r="G40" s="238">
        <v>0</v>
      </c>
      <c r="H40" s="239">
        <v>-76004565.790000007</v>
      </c>
      <c r="I40" s="651"/>
      <c r="J40" s="651"/>
      <c r="K40" s="651"/>
      <c r="L40" s="651"/>
      <c r="M40" s="651"/>
      <c r="N40" s="651"/>
    </row>
    <row r="41" spans="1:14" ht="15.75">
      <c r="A41" s="123">
        <v>20</v>
      </c>
      <c r="B41" s="51" t="s">
        <v>127</v>
      </c>
      <c r="C41" s="238">
        <v>60410583.169999957</v>
      </c>
      <c r="D41" s="635">
        <v>0</v>
      </c>
      <c r="E41" s="236">
        <v>60410583.169999957</v>
      </c>
      <c r="F41" s="238">
        <v>208663351.50999999</v>
      </c>
      <c r="G41" s="238">
        <v>0</v>
      </c>
      <c r="H41" s="239">
        <v>208663351.50999999</v>
      </c>
      <c r="I41" s="651"/>
      <c r="J41" s="651"/>
      <c r="K41" s="651"/>
      <c r="L41" s="651"/>
      <c r="M41" s="651"/>
      <c r="N41" s="651"/>
    </row>
    <row r="42" spans="1:14" ht="15.75">
      <c r="A42" s="123">
        <v>21</v>
      </c>
      <c r="B42" s="51" t="s">
        <v>128</v>
      </c>
      <c r="C42" s="238">
        <v>52224057.969999999</v>
      </c>
      <c r="D42" s="635">
        <v>0</v>
      </c>
      <c r="E42" s="236">
        <v>52224057.969999999</v>
      </c>
      <c r="F42" s="238">
        <v>-1132759.1599999999</v>
      </c>
      <c r="G42" s="238">
        <v>0</v>
      </c>
      <c r="H42" s="239">
        <v>-1132759.1599999999</v>
      </c>
      <c r="I42" s="651"/>
      <c r="J42" s="651"/>
      <c r="K42" s="651"/>
      <c r="L42" s="651"/>
      <c r="M42" s="651"/>
      <c r="N42" s="651"/>
    </row>
    <row r="43" spans="1:14" ht="15.75">
      <c r="A43" s="123">
        <v>22</v>
      </c>
      <c r="B43" s="51" t="s">
        <v>129</v>
      </c>
      <c r="C43" s="238">
        <v>28136783.390000001</v>
      </c>
      <c r="D43" s="635">
        <v>25682832.719999999</v>
      </c>
      <c r="E43" s="236">
        <v>53819616.109999999</v>
      </c>
      <c r="F43" s="238">
        <v>25355808.789999999</v>
      </c>
      <c r="G43" s="238">
        <v>27432982.57</v>
      </c>
      <c r="H43" s="239">
        <v>52788791.359999999</v>
      </c>
      <c r="I43" s="651"/>
      <c r="J43" s="651"/>
      <c r="K43" s="651"/>
      <c r="L43" s="651"/>
      <c r="M43" s="651"/>
      <c r="N43" s="651"/>
    </row>
    <row r="44" spans="1:14" ht="15.75">
      <c r="A44" s="123">
        <v>23</v>
      </c>
      <c r="B44" s="51" t="s">
        <v>130</v>
      </c>
      <c r="C44" s="238">
        <v>15358542.369999999</v>
      </c>
      <c r="D44" s="635">
        <v>6181349.2800000003</v>
      </c>
      <c r="E44" s="236">
        <v>21539891.649999999</v>
      </c>
      <c r="F44" s="238">
        <v>13597972.18</v>
      </c>
      <c r="G44" s="238">
        <v>6241396.8899999997</v>
      </c>
      <c r="H44" s="239">
        <v>19839369.07</v>
      </c>
      <c r="I44" s="651"/>
      <c r="J44" s="651"/>
      <c r="K44" s="651"/>
      <c r="L44" s="651"/>
      <c r="M44" s="651"/>
      <c r="N44" s="651"/>
    </row>
    <row r="45" spans="1:14" ht="15.75">
      <c r="A45" s="123">
        <v>24</v>
      </c>
      <c r="B45" s="54" t="s">
        <v>131</v>
      </c>
      <c r="C45" s="240">
        <v>542389122.91999996</v>
      </c>
      <c r="D45" s="636">
        <v>40830722.660000004</v>
      </c>
      <c r="E45" s="236">
        <v>583219845.57999992</v>
      </c>
      <c r="F45" s="240">
        <v>318012753.5</v>
      </c>
      <c r="G45" s="240">
        <v>32013740.710000005</v>
      </c>
      <c r="H45" s="239">
        <v>350026494.20999998</v>
      </c>
      <c r="I45" s="651"/>
      <c r="J45" s="651"/>
      <c r="K45" s="651"/>
      <c r="L45" s="651"/>
      <c r="M45" s="651"/>
      <c r="N45" s="651"/>
    </row>
    <row r="46" spans="1:14">
      <c r="A46" s="123"/>
      <c r="B46" s="49" t="s">
        <v>132</v>
      </c>
      <c r="C46" s="238"/>
      <c r="D46" s="635"/>
      <c r="E46" s="238"/>
      <c r="F46" s="238"/>
      <c r="G46" s="238"/>
      <c r="H46" s="245"/>
      <c r="I46" s="651"/>
      <c r="J46" s="651"/>
      <c r="K46" s="651"/>
      <c r="L46" s="651"/>
      <c r="M46" s="651"/>
      <c r="N46" s="651"/>
    </row>
    <row r="47" spans="1:14" ht="15.75">
      <c r="A47" s="123">
        <v>25</v>
      </c>
      <c r="B47" s="51" t="s">
        <v>133</v>
      </c>
      <c r="C47" s="238">
        <v>21929288.68</v>
      </c>
      <c r="D47" s="635">
        <v>7939593.46</v>
      </c>
      <c r="E47" s="236">
        <v>29868882.140000001</v>
      </c>
      <c r="F47" s="238">
        <v>17412900.57</v>
      </c>
      <c r="G47" s="238">
        <v>8077646.4199999999</v>
      </c>
      <c r="H47" s="239">
        <v>25490546.990000002</v>
      </c>
      <c r="I47" s="651"/>
      <c r="J47" s="651"/>
      <c r="K47" s="651"/>
      <c r="L47" s="651"/>
      <c r="M47" s="651"/>
      <c r="N47" s="651"/>
    </row>
    <row r="48" spans="1:14" ht="15.75">
      <c r="A48" s="123">
        <v>26</v>
      </c>
      <c r="B48" s="51" t="s">
        <v>134</v>
      </c>
      <c r="C48" s="238">
        <v>15276077.58</v>
      </c>
      <c r="D48" s="635">
        <v>14407228.24</v>
      </c>
      <c r="E48" s="236">
        <v>29683305.82</v>
      </c>
      <c r="F48" s="238">
        <v>14777940.68</v>
      </c>
      <c r="G48" s="238">
        <v>11047686.619999999</v>
      </c>
      <c r="H48" s="239">
        <v>25825627.299999997</v>
      </c>
      <c r="I48" s="651"/>
      <c r="J48" s="651"/>
      <c r="K48" s="651"/>
      <c r="L48" s="651"/>
      <c r="M48" s="651"/>
      <c r="N48" s="651"/>
    </row>
    <row r="49" spans="1:14" ht="15.75">
      <c r="A49" s="123">
        <v>27</v>
      </c>
      <c r="B49" s="51" t="s">
        <v>135</v>
      </c>
      <c r="C49" s="238">
        <v>230527887.09</v>
      </c>
      <c r="D49" s="635">
        <v>0</v>
      </c>
      <c r="E49" s="236">
        <v>230527887.09</v>
      </c>
      <c r="F49" s="238">
        <v>178389462.68000001</v>
      </c>
      <c r="G49" s="238">
        <v>0</v>
      </c>
      <c r="H49" s="239">
        <v>178389462.68000001</v>
      </c>
      <c r="I49" s="651"/>
      <c r="J49" s="651"/>
      <c r="K49" s="651"/>
      <c r="L49" s="651"/>
      <c r="M49" s="651"/>
      <c r="N49" s="651"/>
    </row>
    <row r="50" spans="1:14" ht="15.75">
      <c r="A50" s="123">
        <v>28</v>
      </c>
      <c r="B50" s="51" t="s">
        <v>270</v>
      </c>
      <c r="C50" s="238">
        <v>5473022.4000000004</v>
      </c>
      <c r="D50" s="635">
        <v>0</v>
      </c>
      <c r="E50" s="236">
        <v>5473022.4000000004</v>
      </c>
      <c r="F50" s="238">
        <v>4464949.3</v>
      </c>
      <c r="G50" s="238">
        <v>0</v>
      </c>
      <c r="H50" s="239">
        <v>4464949.3</v>
      </c>
      <c r="I50" s="651"/>
      <c r="J50" s="651"/>
      <c r="K50" s="651"/>
      <c r="L50" s="651"/>
      <c r="M50" s="651"/>
      <c r="N50" s="651"/>
    </row>
    <row r="51" spans="1:14" ht="15.75">
      <c r="A51" s="123">
        <v>29</v>
      </c>
      <c r="B51" s="51" t="s">
        <v>136</v>
      </c>
      <c r="C51" s="238">
        <v>61454594.380000003</v>
      </c>
      <c r="D51" s="635">
        <v>0</v>
      </c>
      <c r="E51" s="236">
        <v>61454594.380000003</v>
      </c>
      <c r="F51" s="238">
        <v>54733756.560000002</v>
      </c>
      <c r="G51" s="238">
        <v>0</v>
      </c>
      <c r="H51" s="239">
        <v>54733756.560000002</v>
      </c>
      <c r="I51" s="651"/>
      <c r="J51" s="651"/>
      <c r="K51" s="651"/>
      <c r="L51" s="651"/>
      <c r="M51" s="651"/>
      <c r="N51" s="651"/>
    </row>
    <row r="52" spans="1:14" ht="15.75">
      <c r="A52" s="123">
        <v>30</v>
      </c>
      <c r="B52" s="51" t="s">
        <v>137</v>
      </c>
      <c r="C52" s="238">
        <v>70649912.510000005</v>
      </c>
      <c r="D52" s="635">
        <v>17726043.280000001</v>
      </c>
      <c r="E52" s="236">
        <v>88375955.790000007</v>
      </c>
      <c r="F52" s="238">
        <v>53525462.219999999</v>
      </c>
      <c r="G52" s="238">
        <v>18620646.039999999</v>
      </c>
      <c r="H52" s="239">
        <v>72146108.25999999</v>
      </c>
      <c r="I52" s="651"/>
      <c r="J52" s="651"/>
      <c r="K52" s="651"/>
      <c r="L52" s="651"/>
      <c r="M52" s="651"/>
      <c r="N52" s="651"/>
    </row>
    <row r="53" spans="1:14" ht="15.75">
      <c r="A53" s="123">
        <v>31</v>
      </c>
      <c r="B53" s="54" t="s">
        <v>138</v>
      </c>
      <c r="C53" s="240">
        <v>405310782.63999999</v>
      </c>
      <c r="D53" s="636">
        <v>40072864.980000004</v>
      </c>
      <c r="E53" s="236">
        <v>445383647.62</v>
      </c>
      <c r="F53" s="240">
        <v>323304472.00999999</v>
      </c>
      <c r="G53" s="240">
        <v>37745979.079999998</v>
      </c>
      <c r="H53" s="239">
        <v>361050451.08999997</v>
      </c>
      <c r="I53" s="651"/>
      <c r="J53" s="651"/>
      <c r="K53" s="651"/>
      <c r="L53" s="651"/>
      <c r="M53" s="651"/>
      <c r="N53" s="651"/>
    </row>
    <row r="54" spans="1:14" ht="15.75">
      <c r="A54" s="123">
        <v>32</v>
      </c>
      <c r="B54" s="54" t="s">
        <v>139</v>
      </c>
      <c r="C54" s="240">
        <v>137078340.27999997</v>
      </c>
      <c r="D54" s="636">
        <v>757857.6799999997</v>
      </c>
      <c r="E54" s="236">
        <v>137836197.95999998</v>
      </c>
      <c r="F54" s="240">
        <v>-5291718.5099999905</v>
      </c>
      <c r="G54" s="240">
        <v>-5732238.3699999936</v>
      </c>
      <c r="H54" s="239">
        <v>-11023956.879999984</v>
      </c>
      <c r="I54" s="651"/>
      <c r="J54" s="651"/>
      <c r="K54" s="651"/>
      <c r="L54" s="651"/>
      <c r="M54" s="651"/>
      <c r="N54" s="651"/>
    </row>
    <row r="55" spans="1:14">
      <c r="A55" s="123"/>
      <c r="B55" s="49"/>
      <c r="C55" s="242"/>
      <c r="D55" s="637"/>
      <c r="E55" s="242"/>
      <c r="F55" s="242"/>
      <c r="G55" s="242"/>
      <c r="H55" s="243"/>
      <c r="I55" s="651"/>
      <c r="J55" s="651"/>
      <c r="K55" s="651"/>
      <c r="L55" s="651"/>
      <c r="M55" s="651"/>
      <c r="N55" s="651"/>
    </row>
    <row r="56" spans="1:14" ht="15.75">
      <c r="A56" s="123">
        <v>33</v>
      </c>
      <c r="B56" s="54" t="s">
        <v>140</v>
      </c>
      <c r="C56" s="240">
        <v>730782301.09000015</v>
      </c>
      <c r="D56" s="636">
        <v>240970483.07000011</v>
      </c>
      <c r="E56" s="236">
        <v>971752784.16000032</v>
      </c>
      <c r="F56" s="240">
        <v>467218828.3499999</v>
      </c>
      <c r="G56" s="240">
        <v>157264281.34000003</v>
      </c>
      <c r="H56" s="239">
        <v>624483109.68999994</v>
      </c>
      <c r="I56" s="651"/>
      <c r="J56" s="651"/>
      <c r="K56" s="651"/>
      <c r="L56" s="651"/>
      <c r="M56" s="651"/>
      <c r="N56" s="651"/>
    </row>
    <row r="57" spans="1:14">
      <c r="A57" s="123"/>
      <c r="B57" s="49"/>
      <c r="C57" s="242"/>
      <c r="D57" s="637"/>
      <c r="E57" s="242"/>
      <c r="F57" s="242"/>
      <c r="G57" s="242"/>
      <c r="H57" s="243"/>
      <c r="I57" s="651"/>
      <c r="J57" s="651"/>
      <c r="K57" s="651"/>
      <c r="L57" s="651"/>
      <c r="M57" s="651"/>
      <c r="N57" s="651"/>
    </row>
    <row r="58" spans="1:14" ht="15.75">
      <c r="A58" s="123">
        <v>34</v>
      </c>
      <c r="B58" s="51" t="s">
        <v>141</v>
      </c>
      <c r="C58" s="238">
        <v>-102943571.84</v>
      </c>
      <c r="D58" s="635">
        <v>0</v>
      </c>
      <c r="E58" s="236">
        <v>-102943571.84</v>
      </c>
      <c r="F58" s="238">
        <v>458907080.07999998</v>
      </c>
      <c r="G58" s="238">
        <v>0</v>
      </c>
      <c r="H58" s="239">
        <v>458907080.07999998</v>
      </c>
      <c r="I58" s="651"/>
      <c r="J58" s="651"/>
      <c r="K58" s="651"/>
      <c r="L58" s="651"/>
      <c r="M58" s="651"/>
      <c r="N58" s="651"/>
    </row>
    <row r="59" spans="1:14" s="202" customFormat="1" ht="15.75">
      <c r="A59" s="123">
        <v>35</v>
      </c>
      <c r="B59" s="48" t="s">
        <v>142</v>
      </c>
      <c r="C59" s="246">
        <v>-1217834</v>
      </c>
      <c r="D59" s="639">
        <v>0</v>
      </c>
      <c r="E59" s="247">
        <v>-1217834</v>
      </c>
      <c r="F59" s="248">
        <v>1800695.26</v>
      </c>
      <c r="G59" s="248">
        <v>0</v>
      </c>
      <c r="H59" s="249">
        <v>1800695.26</v>
      </c>
      <c r="I59" s="651"/>
      <c r="J59" s="651"/>
      <c r="K59" s="651"/>
      <c r="L59" s="651"/>
      <c r="M59" s="651"/>
      <c r="N59" s="651"/>
    </row>
    <row r="60" spans="1:14" ht="15.75">
      <c r="A60" s="123">
        <v>36</v>
      </c>
      <c r="B60" s="51" t="s">
        <v>143</v>
      </c>
      <c r="C60" s="238">
        <v>14816377.83</v>
      </c>
      <c r="D60" s="635">
        <v>0</v>
      </c>
      <c r="E60" s="236">
        <v>14816377.83</v>
      </c>
      <c r="F60" s="238">
        <v>49959954.770000003</v>
      </c>
      <c r="G60" s="238">
        <v>0</v>
      </c>
      <c r="H60" s="239">
        <v>49959954.770000003</v>
      </c>
      <c r="I60" s="651"/>
      <c r="J60" s="651"/>
      <c r="K60" s="651"/>
      <c r="L60" s="651"/>
      <c r="M60" s="651"/>
      <c r="N60" s="651"/>
    </row>
    <row r="61" spans="1:14" ht="15.75">
      <c r="A61" s="123">
        <v>37</v>
      </c>
      <c r="B61" s="54" t="s">
        <v>144</v>
      </c>
      <c r="C61" s="240">
        <v>-89345028.010000005</v>
      </c>
      <c r="D61" s="636">
        <v>0</v>
      </c>
      <c r="E61" s="236">
        <v>-89345028.010000005</v>
      </c>
      <c r="F61" s="240">
        <v>510667730.10999995</v>
      </c>
      <c r="G61" s="240">
        <v>0</v>
      </c>
      <c r="H61" s="239">
        <v>510667730.10999995</v>
      </c>
      <c r="I61" s="651"/>
      <c r="J61" s="651"/>
      <c r="K61" s="651"/>
      <c r="L61" s="651"/>
      <c r="M61" s="651"/>
      <c r="N61" s="651"/>
    </row>
    <row r="62" spans="1:14">
      <c r="A62" s="123"/>
      <c r="B62" s="55"/>
      <c r="C62" s="238"/>
      <c r="D62" s="635"/>
      <c r="E62" s="238"/>
      <c r="F62" s="238"/>
      <c r="G62" s="238"/>
      <c r="H62" s="245"/>
      <c r="I62" s="651"/>
      <c r="J62" s="651"/>
      <c r="K62" s="651"/>
      <c r="L62" s="651"/>
      <c r="M62" s="651"/>
      <c r="N62" s="651"/>
    </row>
    <row r="63" spans="1:14" ht="15.75">
      <c r="A63" s="123">
        <v>38</v>
      </c>
      <c r="B63" s="56" t="s">
        <v>271</v>
      </c>
      <c r="C63" s="240">
        <v>820127329.10000014</v>
      </c>
      <c r="D63" s="636">
        <v>240970483.07000011</v>
      </c>
      <c r="E63" s="236">
        <v>1061097812.1700003</v>
      </c>
      <c r="F63" s="240">
        <v>-43448901.76000005</v>
      </c>
      <c r="G63" s="240">
        <v>157264281.34000003</v>
      </c>
      <c r="H63" s="239">
        <v>113815379.57999998</v>
      </c>
      <c r="I63" s="651"/>
      <c r="J63" s="651"/>
      <c r="K63" s="651"/>
      <c r="L63" s="651"/>
      <c r="M63" s="651"/>
      <c r="N63" s="651"/>
    </row>
    <row r="64" spans="1:14" ht="15.75">
      <c r="A64" s="121">
        <v>39</v>
      </c>
      <c r="B64" s="51" t="s">
        <v>145</v>
      </c>
      <c r="C64" s="250">
        <v>120767386.44</v>
      </c>
      <c r="D64" s="640">
        <v>0</v>
      </c>
      <c r="E64" s="236">
        <v>120767386.44</v>
      </c>
      <c r="F64" s="250">
        <v>-9365269.0399999991</v>
      </c>
      <c r="G64" s="250">
        <v>0</v>
      </c>
      <c r="H64" s="239">
        <v>-9365269.0399999991</v>
      </c>
      <c r="I64" s="651"/>
      <c r="J64" s="651"/>
      <c r="K64" s="651"/>
      <c r="L64" s="651"/>
      <c r="M64" s="651"/>
      <c r="N64" s="651"/>
    </row>
    <row r="65" spans="1:14" ht="15.75">
      <c r="A65" s="123">
        <v>40</v>
      </c>
      <c r="B65" s="54" t="s">
        <v>146</v>
      </c>
      <c r="C65" s="240">
        <v>699359942.66000009</v>
      </c>
      <c r="D65" s="636">
        <v>240970483.07000011</v>
      </c>
      <c r="E65" s="236">
        <v>940330425.73000026</v>
      </c>
      <c r="F65" s="240">
        <v>-34083632.720000051</v>
      </c>
      <c r="G65" s="240">
        <v>157264281.34000003</v>
      </c>
      <c r="H65" s="239">
        <v>123180648.61999997</v>
      </c>
      <c r="I65" s="651"/>
      <c r="J65" s="651"/>
      <c r="K65" s="651"/>
      <c r="L65" s="651"/>
      <c r="M65" s="651"/>
      <c r="N65" s="651"/>
    </row>
    <row r="66" spans="1:14" ht="15.75">
      <c r="A66" s="121">
        <v>41</v>
      </c>
      <c r="B66" s="51" t="s">
        <v>147</v>
      </c>
      <c r="C66" s="250">
        <v>0</v>
      </c>
      <c r="D66" s="640">
        <v>0</v>
      </c>
      <c r="E66" s="236">
        <v>0</v>
      </c>
      <c r="F66" s="250">
        <v>0</v>
      </c>
      <c r="G66" s="250">
        <v>0</v>
      </c>
      <c r="H66" s="239">
        <v>0</v>
      </c>
      <c r="I66" s="651"/>
      <c r="J66" s="651"/>
      <c r="K66" s="651"/>
      <c r="L66" s="651"/>
      <c r="M66" s="651"/>
      <c r="N66" s="651"/>
    </row>
    <row r="67" spans="1:14" ht="16.5" thickBot="1">
      <c r="A67" s="125">
        <v>42</v>
      </c>
      <c r="B67" s="126" t="s">
        <v>148</v>
      </c>
      <c r="C67" s="251">
        <v>699359942.66000009</v>
      </c>
      <c r="D67" s="641">
        <v>240970483.07000011</v>
      </c>
      <c r="E67" s="237">
        <v>940330425.73000026</v>
      </c>
      <c r="F67" s="251">
        <v>-34083632.720000051</v>
      </c>
      <c r="G67" s="251">
        <v>157264281.34000003</v>
      </c>
      <c r="H67" s="252">
        <v>123180648.61999997</v>
      </c>
      <c r="I67" s="651"/>
      <c r="J67" s="651"/>
      <c r="K67" s="651"/>
      <c r="L67" s="651"/>
      <c r="M67" s="651"/>
      <c r="N67" s="651"/>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N53"/>
  <sheetViews>
    <sheetView zoomScale="80" zoomScaleNormal="80" workbookViewId="0">
      <selection activeCell="C7" sqref="C7:H53"/>
    </sheetView>
  </sheetViews>
  <sheetFormatPr defaultRowHeight="15"/>
  <cols>
    <col min="1" max="1" width="9.5703125" bestFit="1" customWidth="1"/>
    <col min="2" max="2" width="72.42578125" customWidth="1"/>
    <col min="3" max="3" width="13.5703125" style="653" bestFit="1" customWidth="1"/>
    <col min="4" max="5" width="14.5703125" style="653" bestFit="1" customWidth="1"/>
    <col min="6" max="6" width="13.5703125" style="653" bestFit="1" customWidth="1"/>
    <col min="7" max="8" width="14.5703125" style="653" bestFit="1" customWidth="1"/>
  </cols>
  <sheetData>
    <row r="1" spans="1:14" s="745" customFormat="1">
      <c r="A1" s="744" t="s">
        <v>188</v>
      </c>
      <c r="B1" s="745" t="str">
        <f>Info!C2</f>
        <v>სს თიბისი ბანკი</v>
      </c>
      <c r="C1" s="758"/>
      <c r="D1" s="758"/>
      <c r="E1" s="758"/>
      <c r="F1" s="758"/>
      <c r="G1" s="758"/>
      <c r="H1" s="758"/>
    </row>
    <row r="2" spans="1:14" s="745" customFormat="1">
      <c r="A2" s="744" t="s">
        <v>189</v>
      </c>
      <c r="B2" s="723">
        <f>'1. key ratios'!B2</f>
        <v>44561</v>
      </c>
      <c r="C2" s="758"/>
      <c r="D2" s="758"/>
      <c r="E2" s="758"/>
      <c r="F2" s="758"/>
      <c r="G2" s="758"/>
      <c r="H2" s="758"/>
    </row>
    <row r="3" spans="1:14">
      <c r="A3" s="2"/>
    </row>
    <row r="4" spans="1:14" ht="16.5" thickBot="1">
      <c r="A4" s="2" t="s">
        <v>407</v>
      </c>
      <c r="B4" s="2"/>
      <c r="C4" s="654"/>
      <c r="D4" s="654"/>
      <c r="E4" s="654"/>
      <c r="F4" s="655"/>
      <c r="G4" s="655"/>
      <c r="H4" s="656" t="s">
        <v>93</v>
      </c>
    </row>
    <row r="5" spans="1:14" ht="15.75">
      <c r="A5" s="785" t="s">
        <v>26</v>
      </c>
      <c r="B5" s="787" t="s">
        <v>244</v>
      </c>
      <c r="C5" s="789" t="s">
        <v>194</v>
      </c>
      <c r="D5" s="789"/>
      <c r="E5" s="789"/>
      <c r="F5" s="789" t="s">
        <v>195</v>
      </c>
      <c r="G5" s="789"/>
      <c r="H5" s="790"/>
    </row>
    <row r="6" spans="1:14">
      <c r="A6" s="786"/>
      <c r="B6" s="788"/>
      <c r="C6" s="657" t="s">
        <v>27</v>
      </c>
      <c r="D6" s="657" t="s">
        <v>94</v>
      </c>
      <c r="E6" s="657" t="s">
        <v>68</v>
      </c>
      <c r="F6" s="657" t="s">
        <v>27</v>
      </c>
      <c r="G6" s="657" t="s">
        <v>94</v>
      </c>
      <c r="H6" s="658" t="s">
        <v>68</v>
      </c>
    </row>
    <row r="7" spans="1:14" s="3" customFormat="1" ht="15.75">
      <c r="A7" s="211">
        <v>1</v>
      </c>
      <c r="B7" s="212" t="s">
        <v>482</v>
      </c>
      <c r="C7" s="632">
        <v>1292157729.8399992</v>
      </c>
      <c r="D7" s="632">
        <v>2391028235.594429</v>
      </c>
      <c r="E7" s="629">
        <v>3683185965.4344277</v>
      </c>
      <c r="F7" s="632">
        <v>1108929989.6900022</v>
      </c>
      <c r="G7" s="632">
        <v>2445185228.8080111</v>
      </c>
      <c r="H7" s="631">
        <v>3554115218.4980135</v>
      </c>
      <c r="I7" s="652"/>
      <c r="J7" s="652"/>
      <c r="K7" s="652"/>
      <c r="L7" s="652"/>
      <c r="M7" s="652"/>
      <c r="N7" s="652"/>
    </row>
    <row r="8" spans="1:14" s="3" customFormat="1" ht="15.75">
      <c r="A8" s="211">
        <v>1.1000000000000001</v>
      </c>
      <c r="B8" s="213" t="s">
        <v>275</v>
      </c>
      <c r="C8" s="632">
        <v>876660077.09000003</v>
      </c>
      <c r="D8" s="632">
        <v>1060744100.4299999</v>
      </c>
      <c r="E8" s="629">
        <v>1937404177.52</v>
      </c>
      <c r="F8" s="632">
        <v>798037852.65999997</v>
      </c>
      <c r="G8" s="632">
        <v>1292713647.5599999</v>
      </c>
      <c r="H8" s="631">
        <v>2090751500.2199998</v>
      </c>
      <c r="I8" s="652"/>
      <c r="J8" s="652"/>
      <c r="K8" s="652"/>
      <c r="L8" s="652"/>
      <c r="M8" s="652"/>
      <c r="N8" s="652"/>
    </row>
    <row r="9" spans="1:14" s="3" customFormat="1" ht="15.75">
      <c r="A9" s="211">
        <v>1.2</v>
      </c>
      <c r="B9" s="213" t="s">
        <v>276</v>
      </c>
      <c r="C9" s="632">
        <v>21517626.359999999</v>
      </c>
      <c r="D9" s="632">
        <v>149368984.98766002</v>
      </c>
      <c r="E9" s="629">
        <v>170886611.34766001</v>
      </c>
      <c r="F9" s="632">
        <v>0</v>
      </c>
      <c r="G9" s="632">
        <v>161155338.86439958</v>
      </c>
      <c r="H9" s="631">
        <v>161155338.86439958</v>
      </c>
      <c r="I9" s="652"/>
      <c r="J9" s="652"/>
      <c r="K9" s="652"/>
      <c r="L9" s="652"/>
      <c r="M9" s="652"/>
      <c r="N9" s="652"/>
    </row>
    <row r="10" spans="1:14" s="3" customFormat="1" ht="15.75">
      <c r="A10" s="211">
        <v>1.3</v>
      </c>
      <c r="B10" s="213" t="s">
        <v>277</v>
      </c>
      <c r="C10" s="632">
        <v>393980026.38999903</v>
      </c>
      <c r="D10" s="632">
        <v>1180914256.976769</v>
      </c>
      <c r="E10" s="629">
        <v>1574894283.3667679</v>
      </c>
      <c r="F10" s="632">
        <v>310892137.03000218</v>
      </c>
      <c r="G10" s="632">
        <v>991315216.80361176</v>
      </c>
      <c r="H10" s="631">
        <v>1302207353.8336139</v>
      </c>
      <c r="I10" s="652"/>
      <c r="J10" s="652"/>
      <c r="K10" s="652"/>
      <c r="L10" s="652"/>
      <c r="M10" s="652"/>
      <c r="N10" s="652"/>
    </row>
    <row r="11" spans="1:14" s="3" customFormat="1" ht="15.75">
      <c r="A11" s="211">
        <v>1.4</v>
      </c>
      <c r="B11" s="213" t="s">
        <v>278</v>
      </c>
      <c r="C11" s="632">
        <v>0</v>
      </c>
      <c r="D11" s="632">
        <v>893.2</v>
      </c>
      <c r="E11" s="629">
        <v>893.2</v>
      </c>
      <c r="F11" s="632">
        <v>0</v>
      </c>
      <c r="G11" s="632">
        <v>1025.58</v>
      </c>
      <c r="H11" s="631">
        <v>1025.58</v>
      </c>
      <c r="I11" s="652"/>
      <c r="J11" s="652"/>
      <c r="K11" s="652"/>
      <c r="L11" s="652"/>
      <c r="M11" s="652"/>
      <c r="N11" s="652"/>
    </row>
    <row r="12" spans="1:14" s="3" customFormat="1" ht="29.25" customHeight="1">
      <c r="A12" s="211">
        <v>2</v>
      </c>
      <c r="B12" s="212" t="s">
        <v>279</v>
      </c>
      <c r="C12" s="632">
        <v>0</v>
      </c>
      <c r="D12" s="632">
        <v>0</v>
      </c>
      <c r="E12" s="629">
        <v>0</v>
      </c>
      <c r="F12" s="632">
        <v>0</v>
      </c>
      <c r="G12" s="632">
        <v>0</v>
      </c>
      <c r="H12" s="631">
        <v>0</v>
      </c>
      <c r="I12" s="652"/>
      <c r="J12" s="652"/>
      <c r="K12" s="652"/>
      <c r="L12" s="652"/>
      <c r="M12" s="652"/>
      <c r="N12" s="652"/>
    </row>
    <row r="13" spans="1:14" s="3" customFormat="1" ht="25.5">
      <c r="A13" s="211">
        <v>3</v>
      </c>
      <c r="B13" s="212" t="s">
        <v>280</v>
      </c>
      <c r="C13" s="632">
        <v>843006000</v>
      </c>
      <c r="D13" s="632">
        <v>0</v>
      </c>
      <c r="E13" s="629">
        <v>843006000</v>
      </c>
      <c r="F13" s="632">
        <v>888526000</v>
      </c>
      <c r="G13" s="632">
        <v>0</v>
      </c>
      <c r="H13" s="631">
        <v>888526000</v>
      </c>
      <c r="I13" s="652"/>
      <c r="J13" s="652"/>
      <c r="K13" s="652"/>
      <c r="L13" s="652"/>
      <c r="M13" s="652"/>
      <c r="N13" s="652"/>
    </row>
    <row r="14" spans="1:14" s="3" customFormat="1" ht="15.75">
      <c r="A14" s="211">
        <v>3.1</v>
      </c>
      <c r="B14" s="213" t="s">
        <v>281</v>
      </c>
      <c r="C14" s="632">
        <v>843006000</v>
      </c>
      <c r="D14" s="632">
        <v>0</v>
      </c>
      <c r="E14" s="629">
        <v>843006000</v>
      </c>
      <c r="F14" s="632">
        <v>888526000</v>
      </c>
      <c r="G14" s="632">
        <v>0</v>
      </c>
      <c r="H14" s="631">
        <v>888526000</v>
      </c>
      <c r="I14" s="652"/>
      <c r="J14" s="652"/>
      <c r="K14" s="652"/>
      <c r="L14" s="652"/>
      <c r="M14" s="652"/>
      <c r="N14" s="652"/>
    </row>
    <row r="15" spans="1:14" s="3" customFormat="1" ht="15.75">
      <c r="A15" s="211">
        <v>3.2</v>
      </c>
      <c r="B15" s="213" t="s">
        <v>282</v>
      </c>
      <c r="C15" s="632">
        <v>0</v>
      </c>
      <c r="D15" s="632">
        <v>0</v>
      </c>
      <c r="E15" s="629">
        <v>0</v>
      </c>
      <c r="F15" s="632">
        <v>0</v>
      </c>
      <c r="G15" s="632">
        <v>0</v>
      </c>
      <c r="H15" s="631">
        <v>0</v>
      </c>
      <c r="I15" s="652"/>
      <c r="J15" s="652"/>
      <c r="K15" s="652"/>
      <c r="L15" s="652"/>
      <c r="M15" s="652"/>
      <c r="N15" s="652"/>
    </row>
    <row r="16" spans="1:14" s="3" customFormat="1" ht="15.75">
      <c r="A16" s="211">
        <v>4</v>
      </c>
      <c r="B16" s="212" t="s">
        <v>283</v>
      </c>
      <c r="C16" s="632">
        <v>3240879567.9400001</v>
      </c>
      <c r="D16" s="632">
        <v>5265137371.3600006</v>
      </c>
      <c r="E16" s="629">
        <v>8506016939.3000002</v>
      </c>
      <c r="F16" s="632">
        <v>2685979126.4099998</v>
      </c>
      <c r="G16" s="632">
        <v>5574547115.29</v>
      </c>
      <c r="H16" s="631">
        <v>8260526241.6999998</v>
      </c>
      <c r="I16" s="652"/>
      <c r="J16" s="652"/>
      <c r="K16" s="652"/>
      <c r="L16" s="652"/>
      <c r="M16" s="652"/>
      <c r="N16" s="652"/>
    </row>
    <row r="17" spans="1:14" s="3" customFormat="1" ht="15.75">
      <c r="A17" s="211">
        <v>4.0999999999999996</v>
      </c>
      <c r="B17" s="213" t="s">
        <v>284</v>
      </c>
      <c r="C17" s="632">
        <v>2711963486.46</v>
      </c>
      <c r="D17" s="632">
        <v>4797269054.0100002</v>
      </c>
      <c r="E17" s="629">
        <v>7509232540.4700003</v>
      </c>
      <c r="F17" s="632">
        <v>2218539939.9499998</v>
      </c>
      <c r="G17" s="632">
        <v>4980811631.2600002</v>
      </c>
      <c r="H17" s="631">
        <v>7199351571.21</v>
      </c>
      <c r="I17" s="652"/>
      <c r="J17" s="652"/>
      <c r="K17" s="652"/>
      <c r="L17" s="652"/>
      <c r="M17" s="652"/>
      <c r="N17" s="652"/>
    </row>
    <row r="18" spans="1:14" s="3" customFormat="1" ht="15.75">
      <c r="A18" s="211">
        <v>4.2</v>
      </c>
      <c r="B18" s="213" t="s">
        <v>285</v>
      </c>
      <c r="C18" s="632">
        <v>528916081.48000002</v>
      </c>
      <c r="D18" s="632">
        <v>467868317.35000002</v>
      </c>
      <c r="E18" s="629">
        <v>996784398.83000004</v>
      </c>
      <c r="F18" s="632">
        <v>467439186.45999998</v>
      </c>
      <c r="G18" s="632">
        <v>593735484.02999997</v>
      </c>
      <c r="H18" s="631">
        <v>1061174670.49</v>
      </c>
      <c r="I18" s="652"/>
      <c r="J18" s="652"/>
      <c r="K18" s="652"/>
      <c r="L18" s="652"/>
      <c r="M18" s="652"/>
      <c r="N18" s="652"/>
    </row>
    <row r="19" spans="1:14" s="3" customFormat="1" ht="25.5">
      <c r="A19" s="211">
        <v>5</v>
      </c>
      <c r="B19" s="212" t="s">
        <v>286</v>
      </c>
      <c r="C19" s="632">
        <v>10422576168.900002</v>
      </c>
      <c r="D19" s="632">
        <v>16156910872.389999</v>
      </c>
      <c r="E19" s="629">
        <v>26579487041.289997</v>
      </c>
      <c r="F19" s="632">
        <v>9637049370.1799984</v>
      </c>
      <c r="G19" s="632">
        <v>17670044788.02</v>
      </c>
      <c r="H19" s="631">
        <v>27307094158.199997</v>
      </c>
      <c r="I19" s="652"/>
      <c r="J19" s="652"/>
      <c r="K19" s="652"/>
      <c r="L19" s="652"/>
      <c r="M19" s="652"/>
      <c r="N19" s="652"/>
    </row>
    <row r="20" spans="1:14" s="3" customFormat="1" ht="15.75">
      <c r="A20" s="211">
        <v>5.0999999999999996</v>
      </c>
      <c r="B20" s="213" t="s">
        <v>287</v>
      </c>
      <c r="C20" s="632">
        <v>401845409.75</v>
      </c>
      <c r="D20" s="632">
        <v>290681546.56</v>
      </c>
      <c r="E20" s="629">
        <v>692526956.30999994</v>
      </c>
      <c r="F20" s="632">
        <v>393323651.88999999</v>
      </c>
      <c r="G20" s="632">
        <v>218565037.47</v>
      </c>
      <c r="H20" s="631">
        <v>611888689.36000001</v>
      </c>
      <c r="I20" s="652"/>
      <c r="J20" s="652"/>
      <c r="K20" s="652"/>
      <c r="L20" s="652"/>
      <c r="M20" s="652"/>
      <c r="N20" s="652"/>
    </row>
    <row r="21" spans="1:14" s="3" customFormat="1" ht="15.75">
      <c r="A21" s="211">
        <v>5.2</v>
      </c>
      <c r="B21" s="213" t="s">
        <v>288</v>
      </c>
      <c r="C21" s="632">
        <v>171316717.87</v>
      </c>
      <c r="D21" s="632">
        <v>5893162.1299999999</v>
      </c>
      <c r="E21" s="629">
        <v>177209880</v>
      </c>
      <c r="F21" s="632">
        <v>181086088.28</v>
      </c>
      <c r="G21" s="632">
        <v>16153860.380000001</v>
      </c>
      <c r="H21" s="631">
        <v>197239948.66</v>
      </c>
      <c r="I21" s="652"/>
      <c r="J21" s="652"/>
      <c r="K21" s="652"/>
      <c r="L21" s="652"/>
      <c r="M21" s="652"/>
      <c r="N21" s="652"/>
    </row>
    <row r="22" spans="1:14" s="3" customFormat="1" ht="15.75">
      <c r="A22" s="211">
        <v>5.3</v>
      </c>
      <c r="B22" s="213" t="s">
        <v>289</v>
      </c>
      <c r="C22" s="632">
        <v>6974390200.710001</v>
      </c>
      <c r="D22" s="632">
        <v>13854268874.379997</v>
      </c>
      <c r="E22" s="629">
        <v>20828659075.089996</v>
      </c>
      <c r="F22" s="632">
        <v>7134110259.8299999</v>
      </c>
      <c r="G22" s="632">
        <v>15385418114.450001</v>
      </c>
      <c r="H22" s="631">
        <v>22519528374.279999</v>
      </c>
      <c r="I22" s="652"/>
      <c r="J22" s="652"/>
      <c r="K22" s="652"/>
      <c r="L22" s="652"/>
      <c r="M22" s="652"/>
      <c r="N22" s="652"/>
    </row>
    <row r="23" spans="1:14" s="3" customFormat="1" ht="15.75">
      <c r="A23" s="211" t="s">
        <v>290</v>
      </c>
      <c r="B23" s="214" t="s">
        <v>291</v>
      </c>
      <c r="C23" s="632">
        <v>3623473828.9200001</v>
      </c>
      <c r="D23" s="632">
        <v>4805542003.3199997</v>
      </c>
      <c r="E23" s="629">
        <v>8429015832.2399998</v>
      </c>
      <c r="F23" s="632">
        <v>4011105049.3000002</v>
      </c>
      <c r="G23" s="632">
        <v>5603188756.3100004</v>
      </c>
      <c r="H23" s="631">
        <v>9614293805.6100006</v>
      </c>
      <c r="I23" s="652"/>
      <c r="J23" s="652"/>
      <c r="K23" s="652"/>
      <c r="L23" s="652"/>
      <c r="M23" s="652"/>
      <c r="N23" s="652"/>
    </row>
    <row r="24" spans="1:14" s="3" customFormat="1" ht="15.75">
      <c r="A24" s="211" t="s">
        <v>292</v>
      </c>
      <c r="B24" s="214" t="s">
        <v>293</v>
      </c>
      <c r="C24" s="632">
        <v>1570632604.02</v>
      </c>
      <c r="D24" s="632">
        <v>4839568115.0299997</v>
      </c>
      <c r="E24" s="629">
        <v>6410200719.0499992</v>
      </c>
      <c r="F24" s="632">
        <v>1531291650.6700001</v>
      </c>
      <c r="G24" s="632">
        <v>5288242865.4300003</v>
      </c>
      <c r="H24" s="631">
        <v>6819534516.1000004</v>
      </c>
      <c r="I24" s="652"/>
      <c r="J24" s="652"/>
      <c r="K24" s="652"/>
      <c r="L24" s="652"/>
      <c r="M24" s="652"/>
      <c r="N24" s="652"/>
    </row>
    <row r="25" spans="1:14" s="3" customFormat="1" ht="15.75">
      <c r="A25" s="211" t="s">
        <v>294</v>
      </c>
      <c r="B25" s="215" t="s">
        <v>295</v>
      </c>
      <c r="C25" s="632">
        <v>0</v>
      </c>
      <c r="D25" s="632">
        <v>0</v>
      </c>
      <c r="E25" s="629">
        <v>0</v>
      </c>
      <c r="F25" s="632">
        <v>0</v>
      </c>
      <c r="G25" s="632">
        <v>0</v>
      </c>
      <c r="H25" s="631">
        <v>0</v>
      </c>
      <c r="I25" s="652"/>
      <c r="J25" s="652"/>
      <c r="K25" s="652"/>
      <c r="L25" s="652"/>
      <c r="M25" s="652"/>
      <c r="N25" s="652"/>
    </row>
    <row r="26" spans="1:14" s="3" customFormat="1" ht="15.75">
      <c r="A26" s="211" t="s">
        <v>296</v>
      </c>
      <c r="B26" s="214" t="s">
        <v>297</v>
      </c>
      <c r="C26" s="632">
        <v>1630009009.9300001</v>
      </c>
      <c r="D26" s="632">
        <v>3998823165.23</v>
      </c>
      <c r="E26" s="629">
        <v>5628832175.1599998</v>
      </c>
      <c r="F26" s="632">
        <v>1432822338.1600001</v>
      </c>
      <c r="G26" s="632">
        <v>4092575986.0500002</v>
      </c>
      <c r="H26" s="631">
        <v>5525398324.21</v>
      </c>
      <c r="I26" s="652"/>
      <c r="J26" s="652"/>
      <c r="K26" s="652"/>
      <c r="L26" s="652"/>
      <c r="M26" s="652"/>
      <c r="N26" s="652"/>
    </row>
    <row r="27" spans="1:14" s="3" customFormat="1" ht="15.75">
      <c r="A27" s="211" t="s">
        <v>298</v>
      </c>
      <c r="B27" s="214" t="s">
        <v>299</v>
      </c>
      <c r="C27" s="632">
        <v>150274757.84</v>
      </c>
      <c r="D27" s="632">
        <v>210335590.80000001</v>
      </c>
      <c r="E27" s="629">
        <v>360610348.63999999</v>
      </c>
      <c r="F27" s="632">
        <v>158891221.69999999</v>
      </c>
      <c r="G27" s="632">
        <v>401410506.66000003</v>
      </c>
      <c r="H27" s="631">
        <v>560301728.36000001</v>
      </c>
      <c r="I27" s="652"/>
      <c r="J27" s="652"/>
      <c r="K27" s="652"/>
      <c r="L27" s="652"/>
      <c r="M27" s="652"/>
      <c r="N27" s="652"/>
    </row>
    <row r="28" spans="1:14" s="3" customFormat="1" ht="15.75">
      <c r="A28" s="211">
        <v>5.4</v>
      </c>
      <c r="B28" s="213" t="s">
        <v>300</v>
      </c>
      <c r="C28" s="632">
        <v>2152989956.4699998</v>
      </c>
      <c r="D28" s="632">
        <v>1543178010.6199999</v>
      </c>
      <c r="E28" s="629">
        <v>3696167967.0899997</v>
      </c>
      <c r="F28" s="632">
        <v>1477782443.8299999</v>
      </c>
      <c r="G28" s="632">
        <v>1518262632.23</v>
      </c>
      <c r="H28" s="631">
        <v>2996045076.0599999</v>
      </c>
      <c r="I28" s="652"/>
      <c r="J28" s="652"/>
      <c r="K28" s="652"/>
      <c r="L28" s="652"/>
      <c r="M28" s="652"/>
      <c r="N28" s="652"/>
    </row>
    <row r="29" spans="1:14" s="3" customFormat="1" ht="15.75">
      <c r="A29" s="211">
        <v>5.5</v>
      </c>
      <c r="B29" s="213" t="s">
        <v>301</v>
      </c>
      <c r="C29" s="632">
        <v>6499143.5999999996</v>
      </c>
      <c r="D29" s="632">
        <v>2296049.2599999998</v>
      </c>
      <c r="E29" s="629">
        <v>8795192.8599999994</v>
      </c>
      <c r="F29" s="632">
        <v>52747106.960000001</v>
      </c>
      <c r="G29" s="632">
        <v>452966.92</v>
      </c>
      <c r="H29" s="631">
        <v>53200073.880000003</v>
      </c>
      <c r="I29" s="652"/>
      <c r="J29" s="652"/>
      <c r="K29" s="652"/>
      <c r="L29" s="652"/>
      <c r="M29" s="652"/>
      <c r="N29" s="652"/>
    </row>
    <row r="30" spans="1:14" s="3" customFormat="1" ht="15.75">
      <c r="A30" s="211">
        <v>5.6</v>
      </c>
      <c r="B30" s="213" t="s">
        <v>302</v>
      </c>
      <c r="C30" s="632">
        <v>0</v>
      </c>
      <c r="D30" s="632">
        <v>0</v>
      </c>
      <c r="E30" s="629">
        <v>0</v>
      </c>
      <c r="F30" s="632">
        <v>0</v>
      </c>
      <c r="G30" s="632">
        <v>0</v>
      </c>
      <c r="H30" s="631">
        <v>0</v>
      </c>
      <c r="I30" s="652"/>
      <c r="J30" s="652"/>
      <c r="K30" s="652"/>
      <c r="L30" s="652"/>
      <c r="M30" s="652"/>
      <c r="N30" s="652"/>
    </row>
    <row r="31" spans="1:14" s="3" customFormat="1" ht="15.75">
      <c r="A31" s="211">
        <v>5.7</v>
      </c>
      <c r="B31" s="213" t="s">
        <v>303</v>
      </c>
      <c r="C31" s="632">
        <v>715534740.5</v>
      </c>
      <c r="D31" s="632">
        <v>460593229.44</v>
      </c>
      <c r="E31" s="629">
        <v>1176127969.9400001</v>
      </c>
      <c r="F31" s="632">
        <v>397999819.38999999</v>
      </c>
      <c r="G31" s="632">
        <v>531192176.56999999</v>
      </c>
      <c r="H31" s="631">
        <v>929191995.96000004</v>
      </c>
      <c r="I31" s="652"/>
      <c r="J31" s="652"/>
      <c r="K31" s="652"/>
      <c r="L31" s="652"/>
      <c r="M31" s="652"/>
      <c r="N31" s="652"/>
    </row>
    <row r="32" spans="1:14" s="3" customFormat="1" ht="15.75">
      <c r="A32" s="211">
        <v>6</v>
      </c>
      <c r="B32" s="212" t="s">
        <v>304</v>
      </c>
      <c r="C32" s="632">
        <v>1089347649.4500999</v>
      </c>
      <c r="D32" s="632">
        <v>8209421509.6585188</v>
      </c>
      <c r="E32" s="629">
        <v>9298769159.1086197</v>
      </c>
      <c r="F32" s="632">
        <v>509078655.70880002</v>
      </c>
      <c r="G32" s="632">
        <v>7719613251.5446129</v>
      </c>
      <c r="H32" s="631">
        <v>8228691907.2534132</v>
      </c>
      <c r="I32" s="652"/>
      <c r="J32" s="652"/>
      <c r="K32" s="652"/>
      <c r="L32" s="652"/>
      <c r="M32" s="652"/>
      <c r="N32" s="652"/>
    </row>
    <row r="33" spans="1:14" s="3" customFormat="1" ht="25.5">
      <c r="A33" s="211">
        <v>6.1</v>
      </c>
      <c r="B33" s="213" t="s">
        <v>483</v>
      </c>
      <c r="C33" s="632">
        <v>488211149.74689996</v>
      </c>
      <c r="D33" s="632">
        <v>4239302063.9557629</v>
      </c>
      <c r="E33" s="629">
        <v>4727513213.7026625</v>
      </c>
      <c r="F33" s="632">
        <v>313286140.70880002</v>
      </c>
      <c r="G33" s="632">
        <v>3742019782.4933004</v>
      </c>
      <c r="H33" s="631">
        <v>4055305923.2021003</v>
      </c>
      <c r="I33" s="652"/>
      <c r="J33" s="652"/>
      <c r="K33" s="652"/>
      <c r="L33" s="652"/>
      <c r="M33" s="652"/>
      <c r="N33" s="652"/>
    </row>
    <row r="34" spans="1:14" s="3" customFormat="1" ht="25.5">
      <c r="A34" s="211">
        <v>6.2</v>
      </c>
      <c r="B34" s="213" t="s">
        <v>305</v>
      </c>
      <c r="C34" s="632">
        <v>601136499.70319998</v>
      </c>
      <c r="D34" s="632">
        <v>3935635495.7027559</v>
      </c>
      <c r="E34" s="629">
        <v>4536771995.4059563</v>
      </c>
      <c r="F34" s="632">
        <v>195792515</v>
      </c>
      <c r="G34" s="632">
        <v>3936874149.0513124</v>
      </c>
      <c r="H34" s="631">
        <v>4132666664.0513124</v>
      </c>
      <c r="I34" s="652"/>
      <c r="J34" s="652"/>
      <c r="K34" s="652"/>
      <c r="L34" s="652"/>
      <c r="M34" s="652"/>
      <c r="N34" s="652"/>
    </row>
    <row r="35" spans="1:14" s="3" customFormat="1" ht="25.5">
      <c r="A35" s="211">
        <v>6.3</v>
      </c>
      <c r="B35" s="213" t="s">
        <v>306</v>
      </c>
      <c r="C35" s="632">
        <v>0</v>
      </c>
      <c r="D35" s="632">
        <v>32937600</v>
      </c>
      <c r="E35" s="629">
        <v>32937600</v>
      </c>
      <c r="F35" s="632">
        <v>0</v>
      </c>
      <c r="G35" s="632">
        <v>37819020</v>
      </c>
      <c r="H35" s="631">
        <v>37819020</v>
      </c>
      <c r="I35" s="652"/>
      <c r="J35" s="652"/>
      <c r="K35" s="652"/>
      <c r="L35" s="652"/>
      <c r="M35" s="652"/>
      <c r="N35" s="652"/>
    </row>
    <row r="36" spans="1:14" s="3" customFormat="1" ht="15.75">
      <c r="A36" s="211">
        <v>6.4</v>
      </c>
      <c r="B36" s="213" t="s">
        <v>307</v>
      </c>
      <c r="C36" s="632">
        <v>0</v>
      </c>
      <c r="D36" s="632">
        <v>1546350</v>
      </c>
      <c r="E36" s="629">
        <v>1546350</v>
      </c>
      <c r="F36" s="632">
        <v>0</v>
      </c>
      <c r="G36" s="632">
        <v>2900300</v>
      </c>
      <c r="H36" s="631">
        <v>2900300</v>
      </c>
      <c r="I36" s="652"/>
      <c r="J36" s="652"/>
      <c r="K36" s="652"/>
      <c r="L36" s="652"/>
      <c r="M36" s="652"/>
      <c r="N36" s="652"/>
    </row>
    <row r="37" spans="1:14" s="3" customFormat="1" ht="15.75">
      <c r="A37" s="211">
        <v>6.5</v>
      </c>
      <c r="B37" s="213" t="s">
        <v>308</v>
      </c>
      <c r="C37" s="632">
        <v>0</v>
      </c>
      <c r="D37" s="632">
        <v>0</v>
      </c>
      <c r="E37" s="629">
        <v>0</v>
      </c>
      <c r="F37" s="632">
        <v>0</v>
      </c>
      <c r="G37" s="632">
        <v>0</v>
      </c>
      <c r="H37" s="631">
        <v>0</v>
      </c>
      <c r="I37" s="652"/>
      <c r="J37" s="652"/>
      <c r="K37" s="652"/>
      <c r="L37" s="652"/>
      <c r="M37" s="652"/>
      <c r="N37" s="652"/>
    </row>
    <row r="38" spans="1:14" s="3" customFormat="1" ht="25.5">
      <c r="A38" s="211">
        <v>6.6</v>
      </c>
      <c r="B38" s="213" t="s">
        <v>309</v>
      </c>
      <c r="C38" s="632">
        <v>0</v>
      </c>
      <c r="D38" s="632">
        <v>0</v>
      </c>
      <c r="E38" s="629">
        <v>0</v>
      </c>
      <c r="F38" s="632">
        <v>0</v>
      </c>
      <c r="G38" s="632">
        <v>0</v>
      </c>
      <c r="H38" s="631">
        <v>0</v>
      </c>
      <c r="I38" s="652"/>
      <c r="J38" s="652"/>
      <c r="K38" s="652"/>
      <c r="L38" s="652"/>
      <c r="M38" s="652"/>
      <c r="N38" s="652"/>
    </row>
    <row r="39" spans="1:14" s="3" customFormat="1" ht="25.5">
      <c r="A39" s="211">
        <v>6.7</v>
      </c>
      <c r="B39" s="213" t="s">
        <v>310</v>
      </c>
      <c r="C39" s="632">
        <v>0</v>
      </c>
      <c r="D39" s="632">
        <v>0</v>
      </c>
      <c r="E39" s="629">
        <v>0</v>
      </c>
      <c r="F39" s="632">
        <v>0</v>
      </c>
      <c r="G39" s="632">
        <v>0</v>
      </c>
      <c r="H39" s="631">
        <v>0</v>
      </c>
      <c r="I39" s="652"/>
      <c r="J39" s="652"/>
      <c r="K39" s="652"/>
      <c r="L39" s="652"/>
      <c r="M39" s="652"/>
      <c r="N39" s="652"/>
    </row>
    <row r="40" spans="1:14" s="3" customFormat="1" ht="15.75">
      <c r="A40" s="211">
        <v>7</v>
      </c>
      <c r="B40" s="212" t="s">
        <v>311</v>
      </c>
      <c r="C40" s="632">
        <v>824762783.34457409</v>
      </c>
      <c r="D40" s="632">
        <v>232759090.91618001</v>
      </c>
      <c r="E40" s="629">
        <v>1057521874.2607541</v>
      </c>
      <c r="F40" s="632">
        <v>671544090.87753093</v>
      </c>
      <c r="G40" s="632">
        <v>253276660.92872202</v>
      </c>
      <c r="H40" s="631">
        <v>924820751.80625296</v>
      </c>
      <c r="I40" s="652"/>
      <c r="J40" s="652"/>
      <c r="K40" s="652"/>
      <c r="L40" s="652"/>
      <c r="M40" s="652"/>
      <c r="N40" s="652"/>
    </row>
    <row r="41" spans="1:14" s="3" customFormat="1" ht="25.5">
      <c r="A41" s="211">
        <v>7.1</v>
      </c>
      <c r="B41" s="213" t="s">
        <v>312</v>
      </c>
      <c r="C41" s="632">
        <v>40959335.00999999</v>
      </c>
      <c r="D41" s="632">
        <v>3590860.9099999997</v>
      </c>
      <c r="E41" s="629">
        <v>44550195.919999987</v>
      </c>
      <c r="F41" s="632">
        <v>7521417.0494230017</v>
      </c>
      <c r="G41" s="632">
        <v>2436378.1706350017</v>
      </c>
      <c r="H41" s="631">
        <v>9957795.2200580034</v>
      </c>
      <c r="I41" s="652"/>
      <c r="J41" s="652"/>
      <c r="K41" s="652"/>
      <c r="L41" s="652"/>
      <c r="M41" s="652"/>
      <c r="N41" s="652"/>
    </row>
    <row r="42" spans="1:14" s="3" customFormat="1" ht="25.5">
      <c r="A42" s="211">
        <v>7.2</v>
      </c>
      <c r="B42" s="213" t="s">
        <v>313</v>
      </c>
      <c r="C42" s="632">
        <v>12708640.880000029</v>
      </c>
      <c r="D42" s="632">
        <v>1487350.1872839995</v>
      </c>
      <c r="E42" s="629">
        <v>14195991.067284029</v>
      </c>
      <c r="F42" s="632">
        <v>4645178.0099999979</v>
      </c>
      <c r="G42" s="632">
        <v>1130045.4924039999</v>
      </c>
      <c r="H42" s="631">
        <v>5775223.5024039978</v>
      </c>
      <c r="I42" s="652"/>
      <c r="J42" s="652"/>
      <c r="K42" s="652"/>
      <c r="L42" s="652"/>
      <c r="M42" s="652"/>
      <c r="N42" s="652"/>
    </row>
    <row r="43" spans="1:14" s="3" customFormat="1" ht="25.5">
      <c r="A43" s="211">
        <v>7.3</v>
      </c>
      <c r="B43" s="213" t="s">
        <v>314</v>
      </c>
      <c r="C43" s="632">
        <v>545331808.33457398</v>
      </c>
      <c r="D43" s="632">
        <v>144588114.24702802</v>
      </c>
      <c r="E43" s="629">
        <v>689919922.58160198</v>
      </c>
      <c r="F43" s="632">
        <v>430398748.43753099</v>
      </c>
      <c r="G43" s="632">
        <v>160769892.62974301</v>
      </c>
      <c r="H43" s="631">
        <v>591168641.06727397</v>
      </c>
      <c r="I43" s="652"/>
      <c r="J43" s="652"/>
      <c r="K43" s="652"/>
      <c r="L43" s="652"/>
      <c r="M43" s="652"/>
      <c r="N43" s="652"/>
    </row>
    <row r="44" spans="1:14" s="3" customFormat="1" ht="25.5">
      <c r="A44" s="211">
        <v>7.4</v>
      </c>
      <c r="B44" s="213" t="s">
        <v>315</v>
      </c>
      <c r="C44" s="632">
        <v>279430975.01000011</v>
      </c>
      <c r="D44" s="632">
        <v>88170976.669152007</v>
      </c>
      <c r="E44" s="629">
        <v>367601951.67915213</v>
      </c>
      <c r="F44" s="632">
        <v>241145342.43999997</v>
      </c>
      <c r="G44" s="632">
        <v>92506768.298978999</v>
      </c>
      <c r="H44" s="631">
        <v>333652110.73897898</v>
      </c>
      <c r="I44" s="652"/>
      <c r="J44" s="652"/>
      <c r="K44" s="652"/>
      <c r="L44" s="652"/>
      <c r="M44" s="652"/>
      <c r="N44" s="652"/>
    </row>
    <row r="45" spans="1:14" s="3" customFormat="1" ht="15.75">
      <c r="A45" s="211">
        <v>8</v>
      </c>
      <c r="B45" s="212" t="s">
        <v>316</v>
      </c>
      <c r="C45" s="632">
        <v>2362698.9379864759</v>
      </c>
      <c r="D45" s="632">
        <v>90127941.299590498</v>
      </c>
      <c r="E45" s="629">
        <v>92490640.237576962</v>
      </c>
      <c r="F45" s="632">
        <v>2208.9849451258324</v>
      </c>
      <c r="G45" s="632">
        <v>5581.0348556157896</v>
      </c>
      <c r="H45" s="631">
        <v>7790.019800741622</v>
      </c>
      <c r="I45" s="652"/>
      <c r="J45" s="652"/>
      <c r="K45" s="652"/>
      <c r="L45" s="652"/>
      <c r="M45" s="652"/>
      <c r="N45" s="652"/>
    </row>
    <row r="46" spans="1:14" s="3" customFormat="1" ht="15.75">
      <c r="A46" s="211">
        <v>8.1</v>
      </c>
      <c r="B46" s="213" t="s">
        <v>317</v>
      </c>
      <c r="C46" s="632">
        <v>0</v>
      </c>
      <c r="D46" s="632">
        <v>0</v>
      </c>
      <c r="E46" s="629">
        <v>0</v>
      </c>
      <c r="F46" s="632">
        <v>0</v>
      </c>
      <c r="G46" s="632">
        <v>0</v>
      </c>
      <c r="H46" s="631">
        <v>0</v>
      </c>
      <c r="I46" s="652"/>
      <c r="J46" s="652"/>
      <c r="K46" s="652"/>
      <c r="L46" s="652"/>
      <c r="M46" s="652"/>
      <c r="N46" s="652"/>
    </row>
    <row r="47" spans="1:14" s="3" customFormat="1" ht="15.75">
      <c r="A47" s="211">
        <v>8.1999999999999993</v>
      </c>
      <c r="B47" s="213" t="s">
        <v>318</v>
      </c>
      <c r="C47" s="632">
        <v>6787.9232876712331</v>
      </c>
      <c r="D47" s="632">
        <v>403961.83495890407</v>
      </c>
      <c r="E47" s="629">
        <v>410749.75824657531</v>
      </c>
      <c r="F47" s="632">
        <v>59.046575342465751</v>
      </c>
      <c r="G47" s="632">
        <v>94.994834942735224</v>
      </c>
      <c r="H47" s="631">
        <v>154.04141028520098</v>
      </c>
      <c r="I47" s="652"/>
      <c r="J47" s="652"/>
      <c r="K47" s="652"/>
      <c r="L47" s="652"/>
      <c r="M47" s="652"/>
      <c r="N47" s="652"/>
    </row>
    <row r="48" spans="1:14" s="3" customFormat="1" ht="15.75">
      <c r="A48" s="211">
        <v>8.3000000000000007</v>
      </c>
      <c r="B48" s="213" t="s">
        <v>319</v>
      </c>
      <c r="C48" s="632">
        <v>90969.863013698618</v>
      </c>
      <c r="D48" s="632">
        <v>1638947.3953146739</v>
      </c>
      <c r="E48" s="629">
        <v>1729917.2583283726</v>
      </c>
      <c r="F48" s="632">
        <v>187.43430656934308</v>
      </c>
      <c r="G48" s="632">
        <v>287.47445255474452</v>
      </c>
      <c r="H48" s="631">
        <v>474.90875912408762</v>
      </c>
      <c r="I48" s="652"/>
      <c r="J48" s="652"/>
      <c r="K48" s="652"/>
      <c r="L48" s="652"/>
      <c r="M48" s="652"/>
      <c r="N48" s="652"/>
    </row>
    <row r="49" spans="1:14" s="3" customFormat="1" ht="15.75">
      <c r="A49" s="211">
        <v>8.4</v>
      </c>
      <c r="B49" s="213" t="s">
        <v>320</v>
      </c>
      <c r="C49" s="632">
        <v>63254.730285392812</v>
      </c>
      <c r="D49" s="632">
        <v>9347675.0153673999</v>
      </c>
      <c r="E49" s="629">
        <v>9410929.745652793</v>
      </c>
      <c r="F49" s="632">
        <v>216.37782340862424</v>
      </c>
      <c r="G49" s="632">
        <v>476.87885010266939</v>
      </c>
      <c r="H49" s="631">
        <v>693.25667351129368</v>
      </c>
      <c r="I49" s="652"/>
      <c r="J49" s="652"/>
      <c r="K49" s="652"/>
      <c r="L49" s="652"/>
      <c r="M49" s="652"/>
      <c r="N49" s="652"/>
    </row>
    <row r="50" spans="1:14" s="3" customFormat="1" ht="15.75">
      <c r="A50" s="211">
        <v>8.5</v>
      </c>
      <c r="B50" s="213" t="s">
        <v>321</v>
      </c>
      <c r="C50" s="632">
        <v>511695.18072289153</v>
      </c>
      <c r="D50" s="632">
        <v>7885535.7672463274</v>
      </c>
      <c r="E50" s="629">
        <v>8397230.9479692187</v>
      </c>
      <c r="F50" s="632">
        <v>201.77339901477836</v>
      </c>
      <c r="G50" s="632">
        <v>210.6075533661741</v>
      </c>
      <c r="H50" s="631">
        <v>412.38095238095246</v>
      </c>
      <c r="I50" s="652"/>
      <c r="J50" s="652"/>
      <c r="K50" s="652"/>
      <c r="L50" s="652"/>
      <c r="M50" s="652"/>
      <c r="N50" s="652"/>
    </row>
    <row r="51" spans="1:14" s="3" customFormat="1" ht="15.75">
      <c r="A51" s="211">
        <v>8.6</v>
      </c>
      <c r="B51" s="213" t="s">
        <v>322</v>
      </c>
      <c r="C51" s="632">
        <v>838596.97126500297</v>
      </c>
      <c r="D51" s="632">
        <v>13461701.461800478</v>
      </c>
      <c r="E51" s="629">
        <v>14300298.433065481</v>
      </c>
      <c r="F51" s="632">
        <v>225.72262773722628</v>
      </c>
      <c r="G51" s="632">
        <v>1399.8941605839418</v>
      </c>
      <c r="H51" s="631">
        <v>1625.6167883211681</v>
      </c>
      <c r="I51" s="652"/>
      <c r="J51" s="652"/>
      <c r="K51" s="652"/>
      <c r="L51" s="652"/>
      <c r="M51" s="652"/>
      <c r="N51" s="652"/>
    </row>
    <row r="52" spans="1:14" s="3" customFormat="1" ht="15.75">
      <c r="A52" s="211">
        <v>8.6999999999999993</v>
      </c>
      <c r="B52" s="213" t="s">
        <v>323</v>
      </c>
      <c r="C52" s="632">
        <v>851394.26941181871</v>
      </c>
      <c r="D52" s="632">
        <v>57390119.824902713</v>
      </c>
      <c r="E52" s="629">
        <v>58241514.09431453</v>
      </c>
      <c r="F52" s="632">
        <v>1318.6302130533945</v>
      </c>
      <c r="G52" s="632">
        <v>3111.1850040655245</v>
      </c>
      <c r="H52" s="631">
        <v>4429.8152171189195</v>
      </c>
      <c r="I52" s="652"/>
      <c r="J52" s="652"/>
      <c r="K52" s="652"/>
      <c r="L52" s="652"/>
      <c r="M52" s="652"/>
      <c r="N52" s="652"/>
    </row>
    <row r="53" spans="1:14" s="3" customFormat="1" ht="16.5" thickBot="1">
      <c r="A53" s="216">
        <v>9</v>
      </c>
      <c r="B53" s="217" t="s">
        <v>324</v>
      </c>
      <c r="C53" s="659">
        <v>1972086.7200000002</v>
      </c>
      <c r="D53" s="659">
        <v>22188692.081999991</v>
      </c>
      <c r="E53" s="633">
        <v>24160778.80199999</v>
      </c>
      <c r="F53" s="659">
        <v>540920.22</v>
      </c>
      <c r="G53" s="659">
        <v>5900190.1126889996</v>
      </c>
      <c r="H53" s="634">
        <v>6441110.3326889994</v>
      </c>
      <c r="I53" s="652"/>
      <c r="J53" s="652"/>
      <c r="K53" s="652"/>
      <c r="L53" s="652"/>
      <c r="M53" s="652"/>
      <c r="N53" s="652"/>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21"/>
  <sheetViews>
    <sheetView zoomScale="80" zoomScaleNormal="80" workbookViewId="0">
      <pane xSplit="1" ySplit="4" topLeftCell="B5" activePane="bottomRight" state="frozen"/>
      <selection pane="topRight"/>
      <selection pane="bottomLeft"/>
      <selection pane="bottomRight" activeCell="C7" sqref="C7:C12"/>
    </sheetView>
  </sheetViews>
  <sheetFormatPr defaultColWidth="9.140625" defaultRowHeight="12.75"/>
  <cols>
    <col min="1" max="1" width="9.5703125" style="2" bestFit="1" customWidth="1"/>
    <col min="2" max="2" width="93.5703125" style="2" customWidth="1"/>
    <col min="3" max="4" width="12.140625" style="2" bestFit="1" customWidth="1"/>
    <col min="5" max="7" width="12.140625" style="11" bestFit="1" customWidth="1"/>
    <col min="8" max="11" width="9.5703125" style="11" customWidth="1"/>
    <col min="12" max="16384" width="9.140625" style="11"/>
  </cols>
  <sheetData>
    <row r="1" spans="1:12" s="755" customFormat="1" ht="15">
      <c r="A1" s="186" t="s">
        <v>188</v>
      </c>
      <c r="B1" s="743" t="str">
        <f>Info!C2</f>
        <v>სს თიბისი ბანკი</v>
      </c>
      <c r="C1" s="743"/>
      <c r="D1" s="744"/>
    </row>
    <row r="2" spans="1:12" s="755" customFormat="1" ht="15">
      <c r="A2" s="186" t="s">
        <v>189</v>
      </c>
      <c r="B2" s="723">
        <f>'1. key ratios'!B2</f>
        <v>44561</v>
      </c>
      <c r="C2" s="747"/>
      <c r="D2" s="748"/>
      <c r="E2" s="757"/>
      <c r="F2" s="757"/>
      <c r="G2" s="757"/>
      <c r="H2" s="757"/>
    </row>
    <row r="3" spans="1:12" ht="15">
      <c r="A3" s="16"/>
      <c r="B3" s="15"/>
      <c r="C3" s="28"/>
      <c r="D3" s="17"/>
      <c r="E3" s="10"/>
      <c r="F3" s="10"/>
      <c r="G3" s="10"/>
      <c r="H3" s="10"/>
    </row>
    <row r="4" spans="1:12" ht="15" customHeight="1" thickBot="1">
      <c r="A4" s="208" t="s">
        <v>408</v>
      </c>
      <c r="B4" s="209" t="s">
        <v>187</v>
      </c>
      <c r="C4" s="210" t="s">
        <v>93</v>
      </c>
    </row>
    <row r="5" spans="1:12" ht="15" customHeight="1">
      <c r="A5" s="206" t="s">
        <v>26</v>
      </c>
      <c r="B5" s="207"/>
      <c r="C5" s="424" t="str">
        <f>INT((MONTH($B$2))/3)&amp;"Q"&amp;"-"&amp;YEAR($B$2)</f>
        <v>4Q-2021</v>
      </c>
      <c r="D5" s="424" t="str">
        <f>IF(INT(MONTH($B$2))=3, "4"&amp;"Q"&amp;"-"&amp;YEAR($B$2)-1, IF(INT(MONTH($B$2))=6, "1"&amp;"Q"&amp;"-"&amp;YEAR($B$2), IF(INT(MONTH($B$2))=9, "2"&amp;"Q"&amp;"-"&amp;YEAR($B$2),IF(INT(MONTH($B$2))=12, "3"&amp;"Q"&amp;"-"&amp;YEAR($B$2), 0))))</f>
        <v>3Q-2021</v>
      </c>
      <c r="E5" s="424" t="str">
        <f>IF(INT(MONTH($B$2))=3, "3"&amp;"Q"&amp;"-"&amp;YEAR($B$2)-1, IF(INT(MONTH($B$2))=6, "4"&amp;"Q"&amp;"-"&amp;YEAR($B$2)-1, IF(INT(MONTH($B$2))=9, "1"&amp;"Q"&amp;"-"&amp;YEAR($B$2),IF(INT(MONTH($B$2))=12, "2"&amp;"Q"&amp;"-"&amp;YEAR($B$2), 0))))</f>
        <v>2Q-2021</v>
      </c>
      <c r="F5" s="424" t="str">
        <f>IF(INT(MONTH($B$2))=3, "2"&amp;"Q"&amp;"-"&amp;YEAR($B$2)-1, IF(INT(MONTH($B$2))=6, "3"&amp;"Q"&amp;"-"&amp;YEAR($B$2)-1, IF(INT(MONTH($B$2))=9, "4"&amp;"Q"&amp;"-"&amp;YEAR($B$2)-1,IF(INT(MONTH($B$2))=12, "1"&amp;"Q"&amp;"-"&amp;YEAR($B$2), 0))))</f>
        <v>1Q-2021</v>
      </c>
      <c r="G5" s="424" t="str">
        <f>IF(INT(MONTH($B$2))=3, "1"&amp;"Q"&amp;"-"&amp;YEAR($B$2)-1, IF(INT(MONTH($B$2))=6, "2"&amp;"Q"&amp;"-"&amp;YEAR($B$2)-1, IF(INT(MONTH($B$2))=9, "3"&amp;"Q"&amp;"-"&amp;YEAR($B$2)-1,IF(INT(MONTH($B$2))=12, "4"&amp;"Q"&amp;"-"&amp;YEAR($B$2)-1, 0))))</f>
        <v>4Q-2020</v>
      </c>
    </row>
    <row r="6" spans="1:12" ht="15" customHeight="1">
      <c r="A6" s="356">
        <v>1</v>
      </c>
      <c r="B6" s="411" t="s">
        <v>192</v>
      </c>
      <c r="C6" s="357">
        <f>C7+C9+C10</f>
        <v>18091753172.591526</v>
      </c>
      <c r="D6" s="357">
        <f t="shared" ref="D6:G6" si="0">D7+D9+D10</f>
        <v>17257578921.621162</v>
      </c>
      <c r="E6" s="357">
        <f t="shared" si="0"/>
        <v>16373828908.113409</v>
      </c>
      <c r="F6" s="357">
        <f t="shared" si="0"/>
        <v>16861393224.083376</v>
      </c>
      <c r="G6" s="357">
        <f t="shared" si="0"/>
        <v>16322523693.933828</v>
      </c>
      <c r="H6" s="722"/>
      <c r="I6" s="722"/>
      <c r="J6" s="722"/>
      <c r="K6" s="722"/>
      <c r="L6" s="722"/>
    </row>
    <row r="7" spans="1:12" ht="15" customHeight="1">
      <c r="A7" s="356">
        <v>1.1000000000000001</v>
      </c>
      <c r="B7" s="358" t="s">
        <v>603</v>
      </c>
      <c r="C7" s="359">
        <v>16918957797.387981</v>
      </c>
      <c r="D7" s="414">
        <v>15992460534.927423</v>
      </c>
      <c r="E7" s="414">
        <v>15078260719.463999</v>
      </c>
      <c r="F7" s="359">
        <v>15529029589.20166</v>
      </c>
      <c r="G7" s="415">
        <v>14963246562.746395</v>
      </c>
      <c r="H7" s="722"/>
      <c r="I7" s="722"/>
      <c r="J7" s="722"/>
      <c r="K7" s="722"/>
      <c r="L7" s="722"/>
    </row>
    <row r="8" spans="1:12" ht="25.5">
      <c r="A8" s="356" t="s">
        <v>251</v>
      </c>
      <c r="B8" s="360" t="s">
        <v>402</v>
      </c>
      <c r="C8" s="359">
        <v>30189991.177903995</v>
      </c>
      <c r="D8" s="414">
        <v>30254873.604411997</v>
      </c>
      <c r="E8" s="414">
        <v>29513513.372786999</v>
      </c>
      <c r="F8" s="359">
        <v>30934137.117222004</v>
      </c>
      <c r="G8" s="415">
        <v>32965375.219999999</v>
      </c>
      <c r="H8" s="722"/>
      <c r="I8" s="722"/>
      <c r="J8" s="722"/>
      <c r="K8" s="722"/>
      <c r="L8" s="722"/>
    </row>
    <row r="9" spans="1:12" ht="15" customHeight="1">
      <c r="A9" s="356">
        <v>1.2</v>
      </c>
      <c r="B9" s="358" t="s">
        <v>22</v>
      </c>
      <c r="C9" s="359">
        <v>1108908235.9278648</v>
      </c>
      <c r="D9" s="414">
        <v>1207864843.7781403</v>
      </c>
      <c r="E9" s="414">
        <v>1239589332.36392</v>
      </c>
      <c r="F9" s="359">
        <v>1291495300.4663839</v>
      </c>
      <c r="G9" s="415">
        <v>1306701846.0063531</v>
      </c>
      <c r="H9" s="722"/>
      <c r="I9" s="722"/>
      <c r="J9" s="722"/>
      <c r="K9" s="722"/>
      <c r="L9" s="722"/>
    </row>
    <row r="10" spans="1:12" ht="15" customHeight="1">
      <c r="A10" s="356">
        <v>1.3</v>
      </c>
      <c r="B10" s="412" t="s">
        <v>77</v>
      </c>
      <c r="C10" s="361">
        <v>63887139.275680006</v>
      </c>
      <c r="D10" s="414">
        <v>57253542.915600002</v>
      </c>
      <c r="E10" s="414">
        <v>55978856.285489999</v>
      </c>
      <c r="F10" s="359">
        <v>40868334.41533</v>
      </c>
      <c r="G10" s="416">
        <v>52575285.181079999</v>
      </c>
      <c r="H10" s="722"/>
      <c r="I10" s="722"/>
      <c r="J10" s="722"/>
      <c r="K10" s="722"/>
      <c r="L10" s="722"/>
    </row>
    <row r="11" spans="1:12" ht="15" customHeight="1">
      <c r="A11" s="356">
        <v>2</v>
      </c>
      <c r="B11" s="411" t="s">
        <v>193</v>
      </c>
      <c r="C11" s="359">
        <v>21981201.593659591</v>
      </c>
      <c r="D11" s="414">
        <v>13297497.57894822</v>
      </c>
      <c r="E11" s="414">
        <v>29441822.955766551</v>
      </c>
      <c r="F11" s="359">
        <v>187263594.9390536</v>
      </c>
      <c r="G11" s="415">
        <v>106379492.91042994</v>
      </c>
      <c r="H11" s="722"/>
      <c r="I11" s="722"/>
      <c r="J11" s="722"/>
      <c r="K11" s="722"/>
      <c r="L11" s="722"/>
    </row>
    <row r="12" spans="1:12" ht="15" customHeight="1">
      <c r="A12" s="372">
        <v>3</v>
      </c>
      <c r="B12" s="413" t="s">
        <v>191</v>
      </c>
      <c r="C12" s="361">
        <v>2103894910.8249998</v>
      </c>
      <c r="D12" s="414">
        <v>1872573783.7914793</v>
      </c>
      <c r="E12" s="414">
        <v>1872573783.7914793</v>
      </c>
      <c r="F12" s="359">
        <v>1872573783.7914793</v>
      </c>
      <c r="G12" s="416">
        <v>1872573783.7914793</v>
      </c>
      <c r="H12" s="722"/>
      <c r="I12" s="722"/>
      <c r="J12" s="722"/>
      <c r="K12" s="722"/>
      <c r="L12" s="722"/>
    </row>
    <row r="13" spans="1:12" ht="15" customHeight="1" thickBot="1">
      <c r="A13" s="128">
        <v>4</v>
      </c>
      <c r="B13" s="417" t="s">
        <v>252</v>
      </c>
      <c r="C13" s="253">
        <f>C6+C11+C12</f>
        <v>20217629285.010185</v>
      </c>
      <c r="D13" s="253">
        <f t="shared" ref="D13:G13" si="1">D6+D11+D12</f>
        <v>19143450202.991592</v>
      </c>
      <c r="E13" s="253">
        <f t="shared" si="1"/>
        <v>18275844514.860657</v>
      </c>
      <c r="F13" s="253">
        <f t="shared" si="1"/>
        <v>18921230602.813911</v>
      </c>
      <c r="G13" s="253">
        <f t="shared" si="1"/>
        <v>18301476970.635738</v>
      </c>
      <c r="H13" s="722"/>
      <c r="I13" s="722"/>
      <c r="J13" s="722"/>
      <c r="K13" s="722"/>
      <c r="L13" s="722"/>
    </row>
    <row r="14" spans="1:12">
      <c r="B14" s="22"/>
    </row>
    <row r="15" spans="1:12" ht="25.5">
      <c r="B15" s="101" t="s">
        <v>604</v>
      </c>
    </row>
    <row r="16" spans="1:12">
      <c r="B16" s="101"/>
    </row>
    <row r="17" spans="2:7">
      <c r="B17" s="101"/>
    </row>
    <row r="18" spans="2:7">
      <c r="B18" s="101"/>
    </row>
    <row r="20" spans="2:7">
      <c r="C20" s="660"/>
      <c r="D20" s="660"/>
      <c r="E20" s="660"/>
      <c r="F20" s="660"/>
      <c r="G20" s="660"/>
    </row>
    <row r="21" spans="2:7">
      <c r="C21" s="660"/>
      <c r="D21" s="660"/>
      <c r="E21" s="660"/>
      <c r="F21" s="660"/>
      <c r="G21" s="66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showGridLines="0" zoomScale="85" zoomScaleNormal="85" workbookViewId="0">
      <pane xSplit="1" ySplit="4" topLeftCell="B5" activePane="bottomRight" state="frozen"/>
      <selection pane="topRight"/>
      <selection pane="bottomLeft"/>
      <selection pane="bottomRight" activeCell="C30" sqref="C30"/>
    </sheetView>
  </sheetViews>
  <sheetFormatPr defaultRowHeight="15"/>
  <cols>
    <col min="1" max="1" width="10.42578125" style="2" bestFit="1" customWidth="1"/>
    <col min="2" max="2" width="58.85546875" style="2" customWidth="1"/>
    <col min="3" max="3" width="96.85546875" style="2" bestFit="1" customWidth="1"/>
  </cols>
  <sheetData>
    <row r="1" spans="1:8" s="745" customFormat="1">
      <c r="A1" s="744" t="s">
        <v>188</v>
      </c>
      <c r="B1" s="744" t="str">
        <f>Info!C2</f>
        <v>სს თიბისი ბანკი</v>
      </c>
      <c r="C1" s="744"/>
    </row>
    <row r="2" spans="1:8" s="745" customFormat="1">
      <c r="A2" s="744" t="s">
        <v>189</v>
      </c>
      <c r="B2" s="723">
        <f>'1. key ratios'!B2</f>
        <v>44561</v>
      </c>
      <c r="C2" s="744"/>
    </row>
    <row r="4" spans="1:8" ht="25.5" customHeight="1" thickBot="1">
      <c r="A4" s="228" t="s">
        <v>409</v>
      </c>
      <c r="B4" s="58" t="s">
        <v>149</v>
      </c>
      <c r="C4" s="12"/>
    </row>
    <row r="5" spans="1:8" ht="15.75">
      <c r="A5" s="9"/>
      <c r="B5" s="406" t="s">
        <v>150</v>
      </c>
      <c r="C5" s="422" t="s">
        <v>618</v>
      </c>
    </row>
    <row r="6" spans="1:8">
      <c r="A6" s="13">
        <v>1</v>
      </c>
      <c r="B6" s="59" t="s">
        <v>966</v>
      </c>
      <c r="C6" s="418" t="s">
        <v>972</v>
      </c>
    </row>
    <row r="7" spans="1:8">
      <c r="A7" s="13">
        <v>2</v>
      </c>
      <c r="B7" s="59" t="s">
        <v>971</v>
      </c>
      <c r="C7" s="418" t="s">
        <v>970</v>
      </c>
    </row>
    <row r="8" spans="1:8">
      <c r="A8" s="13">
        <v>3</v>
      </c>
      <c r="B8" s="59" t="s">
        <v>969</v>
      </c>
      <c r="C8" s="418" t="s">
        <v>970</v>
      </c>
    </row>
    <row r="9" spans="1:8">
      <c r="A9" s="13">
        <v>4</v>
      </c>
      <c r="B9" s="59" t="s">
        <v>988</v>
      </c>
      <c r="C9" s="418" t="s">
        <v>970</v>
      </c>
    </row>
    <row r="10" spans="1:8">
      <c r="A10" s="13">
        <v>5</v>
      </c>
      <c r="B10" s="59" t="s">
        <v>989</v>
      </c>
      <c r="C10" s="418" t="s">
        <v>970</v>
      </c>
    </row>
    <row r="11" spans="1:8">
      <c r="A11" s="13">
        <v>6</v>
      </c>
      <c r="B11" s="59" t="s">
        <v>990</v>
      </c>
      <c r="C11" s="418" t="s">
        <v>970</v>
      </c>
    </row>
    <row r="12" spans="1:8">
      <c r="A12" s="13">
        <v>7</v>
      </c>
      <c r="B12" s="59" t="s">
        <v>1020</v>
      </c>
      <c r="C12" s="418" t="s">
        <v>970</v>
      </c>
      <c r="H12" s="4"/>
    </row>
    <row r="13" spans="1:8">
      <c r="A13" s="13">
        <v>8</v>
      </c>
      <c r="B13" s="59" t="s">
        <v>1021</v>
      </c>
      <c r="C13" s="418" t="s">
        <v>970</v>
      </c>
    </row>
    <row r="14" spans="1:8">
      <c r="A14" s="13"/>
      <c r="B14" s="59"/>
      <c r="C14" s="418"/>
    </row>
    <row r="15" spans="1:8">
      <c r="A15" s="13"/>
      <c r="B15" s="59"/>
      <c r="C15" s="418"/>
    </row>
    <row r="16" spans="1:8">
      <c r="A16" s="13"/>
      <c r="B16" s="791"/>
      <c r="C16" s="792"/>
    </row>
    <row r="17" spans="1:3">
      <c r="A17" s="13"/>
      <c r="B17" s="407" t="s">
        <v>151</v>
      </c>
      <c r="C17" s="423" t="s">
        <v>619</v>
      </c>
    </row>
    <row r="18" spans="1:3" ht="15.75">
      <c r="A18" s="13">
        <v>1</v>
      </c>
      <c r="B18" s="26" t="s">
        <v>967</v>
      </c>
      <c r="C18" s="420" t="s">
        <v>973</v>
      </c>
    </row>
    <row r="19" spans="1:3" ht="15.75">
      <c r="A19" s="13">
        <v>2</v>
      </c>
      <c r="B19" s="26" t="s">
        <v>974</v>
      </c>
      <c r="C19" s="420" t="s">
        <v>975</v>
      </c>
    </row>
    <row r="20" spans="1:3" ht="15.75">
      <c r="A20" s="13">
        <v>3</v>
      </c>
      <c r="B20" s="26" t="s">
        <v>976</v>
      </c>
      <c r="C20" s="420" t="s">
        <v>977</v>
      </c>
    </row>
    <row r="21" spans="1:3" ht="15.75">
      <c r="A21" s="13">
        <v>4</v>
      </c>
      <c r="B21" s="26" t="s">
        <v>978</v>
      </c>
      <c r="C21" s="420" t="s">
        <v>979</v>
      </c>
    </row>
    <row r="22" spans="1:3" ht="15.75">
      <c r="A22" s="13">
        <v>5</v>
      </c>
      <c r="B22" s="26" t="s">
        <v>980</v>
      </c>
      <c r="C22" s="420" t="s">
        <v>981</v>
      </c>
    </row>
    <row r="23" spans="1:3" ht="15.75">
      <c r="A23" s="13">
        <v>6</v>
      </c>
      <c r="B23" s="26" t="s">
        <v>982</v>
      </c>
      <c r="C23" s="420" t="s">
        <v>983</v>
      </c>
    </row>
    <row r="24" spans="1:3" ht="15.75">
      <c r="A24" s="13"/>
      <c r="B24" s="26"/>
      <c r="C24" s="420"/>
    </row>
    <row r="25" spans="1:3" ht="15.75">
      <c r="A25" s="13"/>
      <c r="B25" s="26"/>
      <c r="C25" s="420"/>
    </row>
    <row r="26" spans="1:3" ht="15.75">
      <c r="A26" s="13"/>
      <c r="B26" s="26"/>
      <c r="C26" s="420"/>
    </row>
    <row r="27" spans="1:3" ht="15.75" customHeight="1">
      <c r="A27" s="13"/>
      <c r="B27" s="26"/>
      <c r="C27" s="421"/>
    </row>
    <row r="28" spans="1:3" ht="15.75" customHeight="1">
      <c r="A28" s="13"/>
      <c r="B28" s="26"/>
      <c r="C28" s="27"/>
    </row>
    <row r="29" spans="1:3" ht="30" customHeight="1">
      <c r="A29" s="13"/>
      <c r="B29" s="793" t="s">
        <v>152</v>
      </c>
      <c r="C29" s="794"/>
    </row>
    <row r="30" spans="1:3">
      <c r="A30" s="13">
        <v>1</v>
      </c>
      <c r="B30" s="59" t="s">
        <v>984</v>
      </c>
      <c r="C30" s="661">
        <v>0.99878075215747519</v>
      </c>
    </row>
    <row r="31" spans="1:3" ht="15.75" customHeight="1">
      <c r="A31" s="13"/>
      <c r="B31" s="59"/>
      <c r="C31" s="60"/>
    </row>
    <row r="32" spans="1:3" ht="29.25" customHeight="1">
      <c r="A32" s="13"/>
      <c r="B32" s="793" t="s">
        <v>272</v>
      </c>
      <c r="C32" s="794"/>
    </row>
    <row r="33" spans="1:3">
      <c r="A33" s="664">
        <v>1</v>
      </c>
      <c r="B33" s="665" t="s">
        <v>985</v>
      </c>
      <c r="C33" s="666">
        <v>0.14592361705275336</v>
      </c>
    </row>
    <row r="34" spans="1:3">
      <c r="A34" s="662">
        <v>2</v>
      </c>
      <c r="B34" s="663" t="s">
        <v>986</v>
      </c>
      <c r="C34" s="667">
        <v>5.0457138444385013E-2</v>
      </c>
    </row>
    <row r="35" spans="1:3">
      <c r="A35" s="662">
        <v>3</v>
      </c>
      <c r="B35" s="663" t="s">
        <v>987</v>
      </c>
      <c r="C35" s="667">
        <v>7.4389513942529739E-2</v>
      </c>
    </row>
    <row r="36" spans="1:3">
      <c r="A36" s="662"/>
      <c r="B36" s="663"/>
      <c r="C36" s="667"/>
    </row>
    <row r="37" spans="1:3" ht="16.5" thickBot="1">
      <c r="A37" s="14"/>
      <c r="B37" s="61"/>
      <c r="C37" s="419"/>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zoomScale="80" zoomScaleNormal="80" workbookViewId="0">
      <pane xSplit="1" ySplit="5" topLeftCell="B6" activePane="bottomRight" state="frozen"/>
      <selection pane="topRight"/>
      <selection pane="bottomLeft"/>
      <selection pane="bottomRight" activeCell="C8" sqref="C8:E20"/>
    </sheetView>
  </sheetViews>
  <sheetFormatPr defaultRowHeight="15"/>
  <cols>
    <col min="1" max="1" width="9.5703125" style="2" bestFit="1" customWidth="1"/>
    <col min="2" max="2" width="55.1406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8" s="745" customFormat="1" ht="15.75">
      <c r="A1" s="186" t="s">
        <v>188</v>
      </c>
      <c r="B1" s="743" t="str">
        <f>Info!C2</f>
        <v>სს თიბისი ბანკი</v>
      </c>
      <c r="C1" s="744"/>
      <c r="D1" s="744"/>
      <c r="E1" s="744"/>
    </row>
    <row r="2" spans="1:8" s="186" customFormat="1" ht="15.75" customHeight="1">
      <c r="A2" s="186" t="s">
        <v>189</v>
      </c>
      <c r="B2" s="723">
        <f>'1. key ratios'!B2</f>
        <v>44561</v>
      </c>
    </row>
    <row r="3" spans="1:8" s="20" customFormat="1" ht="15.75" customHeight="1"/>
    <row r="4" spans="1:8" s="20" customFormat="1" ht="15.75" customHeight="1" thickBot="1">
      <c r="A4" s="229" t="s">
        <v>410</v>
      </c>
      <c r="B4" s="230" t="s">
        <v>262</v>
      </c>
      <c r="C4" s="186"/>
      <c r="D4" s="186"/>
      <c r="E4" s="187" t="s">
        <v>93</v>
      </c>
    </row>
    <row r="5" spans="1:8" s="116" customFormat="1" ht="17.45" customHeight="1">
      <c r="A5" s="724"/>
      <c r="B5" s="328"/>
      <c r="C5" s="185" t="s">
        <v>0</v>
      </c>
      <c r="D5" s="185" t="s">
        <v>1</v>
      </c>
      <c r="E5" s="329" t="s">
        <v>2</v>
      </c>
    </row>
    <row r="6" spans="1:8" s="152" customFormat="1" ht="14.45" customHeight="1">
      <c r="A6" s="1"/>
      <c r="B6" s="795" t="s">
        <v>231</v>
      </c>
      <c r="C6" s="796" t="s">
        <v>230</v>
      </c>
      <c r="D6" s="797" t="s">
        <v>229</v>
      </c>
      <c r="E6" s="798"/>
      <c r="G6"/>
    </row>
    <row r="7" spans="1:8" s="152" customFormat="1" ht="99.6" customHeight="1">
      <c r="A7" s="725"/>
      <c r="B7" s="796"/>
      <c r="C7" s="796"/>
      <c r="D7" s="326" t="s">
        <v>228</v>
      </c>
      <c r="E7" s="327" t="s">
        <v>520</v>
      </c>
      <c r="G7"/>
    </row>
    <row r="8" spans="1:8">
      <c r="A8" s="330">
        <v>1</v>
      </c>
      <c r="B8" s="331" t="s">
        <v>154</v>
      </c>
      <c r="C8" s="332">
        <v>797206743.3900001</v>
      </c>
      <c r="D8" s="332"/>
      <c r="E8" s="333">
        <v>797206743.3900001</v>
      </c>
      <c r="F8" s="6"/>
      <c r="G8" s="6"/>
      <c r="H8" s="6"/>
    </row>
    <row r="9" spans="1:8">
      <c r="A9" s="330">
        <v>2</v>
      </c>
      <c r="B9" s="331" t="s">
        <v>155</v>
      </c>
      <c r="C9" s="332">
        <v>2219844390.7000003</v>
      </c>
      <c r="D9" s="332"/>
      <c r="E9" s="333">
        <v>2219844390.7000003</v>
      </c>
      <c r="F9" s="6"/>
      <c r="G9" s="6"/>
      <c r="H9" s="6"/>
    </row>
    <row r="10" spans="1:8">
      <c r="A10" s="330">
        <v>3</v>
      </c>
      <c r="B10" s="331" t="s">
        <v>227</v>
      </c>
      <c r="C10" s="332">
        <v>637238525.95000005</v>
      </c>
      <c r="D10" s="332"/>
      <c r="E10" s="333">
        <v>637238525.95000005</v>
      </c>
      <c r="F10" s="6"/>
      <c r="G10" s="6"/>
      <c r="H10" s="6"/>
    </row>
    <row r="11" spans="1:8">
      <c r="A11" s="330">
        <v>4</v>
      </c>
      <c r="B11" s="331" t="s">
        <v>185</v>
      </c>
      <c r="C11" s="332">
        <v>0</v>
      </c>
      <c r="D11" s="332"/>
      <c r="E11" s="333">
        <v>0</v>
      </c>
      <c r="F11" s="6"/>
      <c r="G11" s="6"/>
      <c r="H11" s="6"/>
    </row>
    <row r="12" spans="1:8">
      <c r="A12" s="330">
        <v>5</v>
      </c>
      <c r="B12" s="331" t="s">
        <v>157</v>
      </c>
      <c r="C12" s="332">
        <v>1929042347.304544</v>
      </c>
      <c r="D12" s="332"/>
      <c r="E12" s="333">
        <v>1929042347.304544</v>
      </c>
      <c r="F12" s="6"/>
      <c r="G12" s="6"/>
      <c r="H12" s="6"/>
    </row>
    <row r="13" spans="1:8">
      <c r="A13" s="330">
        <v>6.1</v>
      </c>
      <c r="B13" s="331" t="s">
        <v>158</v>
      </c>
      <c r="C13" s="334">
        <v>16739135186.67</v>
      </c>
      <c r="D13" s="332"/>
      <c r="E13" s="333">
        <v>16739135186.67</v>
      </c>
      <c r="F13" s="6"/>
      <c r="G13" s="6"/>
      <c r="H13" s="6"/>
    </row>
    <row r="14" spans="1:8">
      <c r="A14" s="330">
        <v>6.2</v>
      </c>
      <c r="B14" s="335" t="s">
        <v>159</v>
      </c>
      <c r="C14" s="334">
        <v>-698814988.47000003</v>
      </c>
      <c r="D14" s="332"/>
      <c r="E14" s="333">
        <v>-698814988.47000003</v>
      </c>
      <c r="F14" s="6"/>
      <c r="G14" s="6"/>
      <c r="H14" s="6"/>
    </row>
    <row r="15" spans="1:8">
      <c r="A15" s="330">
        <v>6</v>
      </c>
      <c r="B15" s="331" t="s">
        <v>226</v>
      </c>
      <c r="C15" s="332">
        <v>16040320198.200001</v>
      </c>
      <c r="D15" s="332"/>
      <c r="E15" s="333">
        <v>16040320198.200001</v>
      </c>
      <c r="F15" s="6"/>
      <c r="G15" s="6"/>
      <c r="H15" s="6"/>
    </row>
    <row r="16" spans="1:8">
      <c r="A16" s="330">
        <v>7</v>
      </c>
      <c r="B16" s="331" t="s">
        <v>161</v>
      </c>
      <c r="C16" s="332">
        <v>265499353.94000003</v>
      </c>
      <c r="D16" s="332"/>
      <c r="E16" s="333">
        <v>265499353.94000003</v>
      </c>
      <c r="F16" s="6"/>
      <c r="G16" s="6"/>
      <c r="H16" s="6"/>
    </row>
    <row r="17" spans="1:8">
      <c r="A17" s="330">
        <v>8</v>
      </c>
      <c r="B17" s="331" t="s">
        <v>162</v>
      </c>
      <c r="C17" s="332">
        <v>129872876.02</v>
      </c>
      <c r="D17" s="332"/>
      <c r="E17" s="333">
        <v>129872876.02</v>
      </c>
      <c r="F17" s="6"/>
      <c r="G17" s="6"/>
      <c r="H17" s="6"/>
    </row>
    <row r="18" spans="1:8">
      <c r="A18" s="330">
        <v>9</v>
      </c>
      <c r="B18" s="331" t="s">
        <v>163</v>
      </c>
      <c r="C18" s="332">
        <v>37213709.007903993</v>
      </c>
      <c r="D18" s="332">
        <v>7607943.8999999994</v>
      </c>
      <c r="E18" s="333">
        <v>29605765.107903995</v>
      </c>
      <c r="F18" s="6"/>
      <c r="G18" s="6"/>
      <c r="H18" s="6"/>
    </row>
    <row r="19" spans="1:8">
      <c r="A19" s="330">
        <v>10</v>
      </c>
      <c r="B19" s="331" t="s">
        <v>164</v>
      </c>
      <c r="C19" s="332">
        <v>697352904.70000005</v>
      </c>
      <c r="D19" s="332">
        <v>276214092.14000005</v>
      </c>
      <c r="E19" s="333">
        <v>421138812.56</v>
      </c>
      <c r="F19" s="6"/>
      <c r="G19" s="6"/>
      <c r="H19" s="6"/>
    </row>
    <row r="20" spans="1:8">
      <c r="A20" s="330">
        <v>11</v>
      </c>
      <c r="B20" s="331" t="s">
        <v>165</v>
      </c>
      <c r="C20" s="332">
        <v>651610064.94000006</v>
      </c>
      <c r="D20" s="332">
        <v>0</v>
      </c>
      <c r="E20" s="333">
        <v>651610064.94000006</v>
      </c>
      <c r="F20" s="6"/>
      <c r="G20" s="6"/>
      <c r="H20" s="6"/>
    </row>
    <row r="21" spans="1:8" ht="39" thickBot="1">
      <c r="A21" s="336"/>
      <c r="B21" s="337" t="s">
        <v>484</v>
      </c>
      <c r="C21" s="292">
        <f>SUM(C8:C12, C15:C20)</f>
        <v>23405201114.152447</v>
      </c>
      <c r="D21" s="292">
        <f>SUM(D8:D12, D15:D20)</f>
        <v>283822036.04000002</v>
      </c>
      <c r="E21" s="338">
        <f>SUM(E8:E12, E15:E20)</f>
        <v>23121379078.112446</v>
      </c>
      <c r="F21" s="6"/>
      <c r="G21" s="6"/>
      <c r="H21" s="6"/>
    </row>
    <row r="22" spans="1:8">
      <c r="A22"/>
      <c r="B22"/>
      <c r="C22" s="6"/>
      <c r="D22" s="6"/>
      <c r="E22" s="6"/>
    </row>
    <row r="23" spans="1:8">
      <c r="A23"/>
      <c r="B23"/>
      <c r="C23"/>
      <c r="D23"/>
      <c r="E23"/>
    </row>
    <row r="25" spans="1:8" s="2" customFormat="1">
      <c r="B25" s="63"/>
      <c r="F25"/>
      <c r="G25"/>
    </row>
    <row r="26" spans="1:8" s="2" customFormat="1">
      <c r="B26" s="64"/>
      <c r="F26"/>
      <c r="G26"/>
    </row>
    <row r="27" spans="1:8" s="2" customFormat="1">
      <c r="B27" s="63"/>
      <c r="F27"/>
      <c r="G27"/>
    </row>
    <row r="28" spans="1:8" s="2" customFormat="1">
      <c r="B28" s="63"/>
      <c r="F28"/>
      <c r="G28"/>
    </row>
    <row r="29" spans="1:8" s="2" customFormat="1">
      <c r="B29" s="63"/>
      <c r="F29"/>
      <c r="G29"/>
    </row>
    <row r="30" spans="1:8" s="2" customFormat="1">
      <c r="B30" s="63"/>
      <c r="F30"/>
      <c r="G30"/>
    </row>
    <row r="31" spans="1:8" s="2" customFormat="1">
      <c r="B31" s="63"/>
      <c r="F31"/>
      <c r="G31"/>
    </row>
    <row r="32" spans="1:8" s="2" customFormat="1">
      <c r="B32" s="64"/>
      <c r="F32"/>
      <c r="G32"/>
    </row>
    <row r="33" spans="2:7" s="2" customFormat="1">
      <c r="B33" s="64"/>
      <c r="F33"/>
      <c r="G33"/>
    </row>
    <row r="34" spans="2:7" s="2" customFormat="1">
      <c r="B34" s="64"/>
      <c r="F34"/>
      <c r="G34"/>
    </row>
    <row r="35" spans="2:7" s="2" customFormat="1">
      <c r="B35" s="64"/>
      <c r="F35"/>
      <c r="G35"/>
    </row>
    <row r="36" spans="2:7" s="2" customFormat="1">
      <c r="B36" s="64"/>
      <c r="F36"/>
      <c r="G36"/>
    </row>
    <row r="37" spans="2:7" s="2" customFormat="1">
      <c r="B37" s="64"/>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pane="topRight"/>
      <selection pane="bottomLeft"/>
      <selection pane="bottomRight" activeCell="C9" sqref="C9:C11"/>
    </sheetView>
  </sheetViews>
  <sheetFormatPr defaultRowHeight="15" outlineLevelRow="1"/>
  <cols>
    <col min="1" max="1" width="9.5703125" style="2" bestFit="1" customWidth="1"/>
    <col min="2" max="2" width="114.42578125" style="2" customWidth="1"/>
    <col min="3" max="3" width="14.42578125" bestFit="1" customWidth="1"/>
    <col min="4" max="4" width="25.42578125" customWidth="1"/>
    <col min="5" max="5" width="24.42578125" customWidth="1"/>
    <col min="6" max="6" width="24" customWidth="1"/>
    <col min="7" max="7" width="10" bestFit="1" customWidth="1"/>
    <col min="8" max="8" width="12" bestFit="1" customWidth="1"/>
    <col min="9" max="9" width="12.5703125" bestFit="1" customWidth="1"/>
  </cols>
  <sheetData>
    <row r="1" spans="1:6" s="745" customFormat="1" ht="15.75">
      <c r="A1" s="186" t="s">
        <v>188</v>
      </c>
      <c r="B1" s="743" t="str">
        <f>Info!C2</f>
        <v>სს თიბისი ბანკი</v>
      </c>
    </row>
    <row r="2" spans="1:6" s="186" customFormat="1" ht="15.75" customHeight="1">
      <c r="A2" s="186" t="s">
        <v>189</v>
      </c>
      <c r="B2" s="723">
        <f>'1. key ratios'!B2</f>
        <v>44561</v>
      </c>
      <c r="C2" s="745"/>
      <c r="D2" s="745"/>
      <c r="E2" s="745"/>
      <c r="F2" s="745"/>
    </row>
    <row r="3" spans="1:6" s="20" customFormat="1" ht="15.75" customHeight="1">
      <c r="C3"/>
      <c r="D3"/>
      <c r="E3"/>
      <c r="F3"/>
    </row>
    <row r="4" spans="1:6" s="20" customFormat="1" ht="26.25" thickBot="1">
      <c r="A4" s="20" t="s">
        <v>411</v>
      </c>
      <c r="B4" s="193" t="s">
        <v>265</v>
      </c>
      <c r="C4" s="187" t="s">
        <v>93</v>
      </c>
      <c r="D4"/>
      <c r="E4"/>
      <c r="F4"/>
    </row>
    <row r="5" spans="1:6" ht="26.25">
      <c r="A5" s="188">
        <v>1</v>
      </c>
      <c r="B5" s="189" t="s">
        <v>433</v>
      </c>
      <c r="C5" s="726">
        <f>'7. LI1'!E21</f>
        <v>23121379078.112446</v>
      </c>
      <c r="D5" s="651"/>
    </row>
    <row r="6" spans="1:6" s="178" customFormat="1">
      <c r="A6" s="115">
        <v>2.1</v>
      </c>
      <c r="B6" s="195" t="s">
        <v>266</v>
      </c>
      <c r="C6" s="254">
        <v>3773853674.61374</v>
      </c>
      <c r="D6" s="651"/>
    </row>
    <row r="7" spans="1:6" s="4" customFormat="1" ht="25.5" outlineLevel="1">
      <c r="A7" s="194">
        <v>2.2000000000000002</v>
      </c>
      <c r="B7" s="190" t="s">
        <v>267</v>
      </c>
      <c r="C7" s="255">
        <v>4327833352.8003006</v>
      </c>
      <c r="D7" s="651"/>
    </row>
    <row r="8" spans="1:6" s="4" customFormat="1" ht="26.25">
      <c r="A8" s="194">
        <v>3</v>
      </c>
      <c r="B8" s="191" t="s">
        <v>434</v>
      </c>
      <c r="C8" s="727">
        <f>SUM(C5:C7)</f>
        <v>31223066105.526485</v>
      </c>
      <c r="D8" s="651"/>
    </row>
    <row r="9" spans="1:6" s="178" customFormat="1">
      <c r="A9" s="115">
        <v>4</v>
      </c>
      <c r="B9" s="198" t="s">
        <v>263</v>
      </c>
      <c r="C9" s="668">
        <v>308562999.83999997</v>
      </c>
      <c r="D9" s="651"/>
    </row>
    <row r="10" spans="1:6" s="4" customFormat="1" ht="25.5" outlineLevel="1">
      <c r="A10" s="194">
        <v>5.0999999999999996</v>
      </c>
      <c r="B10" s="190" t="s">
        <v>273</v>
      </c>
      <c r="C10" s="669">
        <v>-2354377972.1704102</v>
      </c>
      <c r="D10" s="651"/>
    </row>
    <row r="11" spans="1:6" s="4" customFormat="1" ht="25.5" outlineLevel="1">
      <c r="A11" s="194">
        <v>5.2</v>
      </c>
      <c r="B11" s="190" t="s">
        <v>274</v>
      </c>
      <c r="C11" s="669">
        <v>-4211105691.4465117</v>
      </c>
      <c r="D11" s="651"/>
    </row>
    <row r="12" spans="1:6" s="4" customFormat="1">
      <c r="A12" s="194">
        <v>6</v>
      </c>
      <c r="B12" s="196" t="s">
        <v>605</v>
      </c>
      <c r="C12" s="670"/>
      <c r="D12" s="651"/>
    </row>
    <row r="13" spans="1:6" s="4" customFormat="1" ht="15.75" thickBot="1">
      <c r="A13" s="197">
        <v>7</v>
      </c>
      <c r="B13" s="192" t="s">
        <v>264</v>
      </c>
      <c r="C13" s="728">
        <f>SUM(C8:C12)</f>
        <v>24966145441.749565</v>
      </c>
      <c r="D13" s="651"/>
    </row>
    <row r="15" spans="1:6" ht="26.25">
      <c r="B15" s="22" t="s">
        <v>606</v>
      </c>
    </row>
    <row r="17" spans="2:9" s="2" customFormat="1">
      <c r="B17" s="65"/>
      <c r="C17" s="651"/>
      <c r="D17"/>
      <c r="E17"/>
      <c r="F17"/>
      <c r="G17"/>
      <c r="H17"/>
      <c r="I17"/>
    </row>
    <row r="18" spans="2:9" s="2" customFormat="1">
      <c r="B18" s="62"/>
      <c r="C18" s="651"/>
      <c r="D18"/>
      <c r="E18"/>
      <c r="F18"/>
      <c r="G18"/>
      <c r="H18"/>
      <c r="I18"/>
    </row>
    <row r="19" spans="2:9" s="2" customFormat="1">
      <c r="B19" s="62"/>
      <c r="C19" s="651"/>
      <c r="D19"/>
      <c r="E19"/>
      <c r="F19"/>
      <c r="G19"/>
      <c r="H19"/>
      <c r="I19"/>
    </row>
    <row r="20" spans="2:9" s="2" customFormat="1">
      <c r="B20" s="64"/>
      <c r="C20" s="651"/>
      <c r="D20"/>
      <c r="E20"/>
      <c r="F20"/>
      <c r="G20"/>
      <c r="H20"/>
      <c r="I20"/>
    </row>
    <row r="21" spans="2:9" s="2" customFormat="1">
      <c r="B21" s="63"/>
      <c r="C21" s="651"/>
      <c r="D21"/>
      <c r="E21"/>
      <c r="F21"/>
      <c r="G21"/>
      <c r="H21"/>
      <c r="I21"/>
    </row>
    <row r="22" spans="2:9" s="2" customFormat="1">
      <c r="B22" s="64"/>
      <c r="C22" s="651"/>
      <c r="D22"/>
      <c r="E22"/>
      <c r="F22"/>
      <c r="G22"/>
      <c r="H22"/>
      <c r="I22"/>
    </row>
    <row r="23" spans="2:9" s="2" customFormat="1">
      <c r="B23" s="63"/>
      <c r="C23" s="651"/>
      <c r="D23"/>
      <c r="E23"/>
      <c r="F23"/>
      <c r="G23"/>
      <c r="H23"/>
      <c r="I23"/>
    </row>
    <row r="24" spans="2:9" s="2" customFormat="1">
      <c r="B24" s="63"/>
      <c r="C24" s="651"/>
      <c r="D24"/>
      <c r="E24"/>
      <c r="F24"/>
      <c r="G24"/>
      <c r="H24"/>
      <c r="I24"/>
    </row>
    <row r="25" spans="2:9" s="2" customFormat="1">
      <c r="B25" s="63"/>
      <c r="C25" s="651"/>
      <c r="D25"/>
      <c r="E25"/>
      <c r="F25"/>
      <c r="G25"/>
      <c r="H25"/>
      <c r="I25"/>
    </row>
    <row r="26" spans="2:9" s="2" customFormat="1">
      <c r="B26" s="63"/>
      <c r="C26" s="651"/>
      <c r="D26"/>
      <c r="E26"/>
      <c r="F26"/>
      <c r="G26"/>
      <c r="H26"/>
      <c r="I26"/>
    </row>
    <row r="27" spans="2:9" s="2" customFormat="1">
      <c r="B27" s="63"/>
      <c r="C27" s="651"/>
      <c r="D27"/>
      <c r="E27"/>
      <c r="F27"/>
      <c r="G27"/>
      <c r="H27"/>
      <c r="I27"/>
    </row>
    <row r="28" spans="2:9" s="2" customFormat="1">
      <c r="B28" s="64"/>
      <c r="C28"/>
      <c r="D28"/>
      <c r="E28"/>
      <c r="F28"/>
      <c r="G28"/>
      <c r="H28"/>
      <c r="I28"/>
    </row>
    <row r="29" spans="2:9" s="2" customFormat="1">
      <c r="B29" s="64"/>
      <c r="C29"/>
      <c r="D29"/>
      <c r="E29"/>
      <c r="F29"/>
      <c r="G29"/>
      <c r="H29"/>
      <c r="I29"/>
    </row>
    <row r="30" spans="2:9" s="2" customFormat="1">
      <c r="B30" s="64"/>
      <c r="C30"/>
      <c r="D30"/>
      <c r="E30"/>
      <c r="F30"/>
      <c r="G30"/>
      <c r="H30"/>
      <c r="I30"/>
    </row>
    <row r="31" spans="2:9" s="2" customFormat="1">
      <c r="B31" s="64"/>
      <c r="C31"/>
      <c r="D31"/>
      <c r="E31"/>
      <c r="F31"/>
      <c r="G31"/>
      <c r="H31"/>
      <c r="I31"/>
    </row>
    <row r="32" spans="2:9" s="2" customFormat="1">
      <c r="B32" s="64"/>
      <c r="C32"/>
      <c r="D32"/>
      <c r="E32"/>
      <c r="F32"/>
      <c r="G32"/>
      <c r="H32"/>
      <c r="I32"/>
    </row>
    <row r="33" spans="2:9" s="2" customFormat="1">
      <c r="B33" s="64"/>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3.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4I607ctTerYbKU7U7fFjL8UTcGKM308wUlxFaQRndqU=</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ZyFnyWqPq5etc4/LHPhQMuqSkxb26SqRFJca3w4Gx+0=</DigestValue>
    </Reference>
  </SignedInfo>
  <SignatureValue>R3xx470dBeOzK8ru7I3RYreJSr14oC8CuFjo40ITGUW/lBqURx8DZsbM9YCIO0r2mql3Xjmmsp/9
N4skLEpBaAtBdJrWGsAdb23nEACHU7foFp3hQZeobTh49CbQWoQxpWJmFf6olYE+Oi9kSshWI4fl
BoGtwDGZeTvrCmOBapB50zpOcg9GPJHIEpwFGfia9ffhDRKbik02U3yinF4bMG8RMDGWjeoEGmY+
QbAtkoXNJVKAWQuJsaWjutNKdpScWti0xy87tRp1OtaJse5tEB6cEzTFkxncJaM/ino2DBGDDA/j
XxLxurypQo1BTVv/bREllPu+OOIREhaGkElT8g==</SignatureValue>
  <KeyInfo>
    <X509Data>
      <X509Certificate>MIIGPjCCBSagAwIBAgIKbxfEgQADAAHjzzANBgkqhkiG9w0BAQsFADBKMRIwEAYKCZImiZPyLGQBGRYCZ2UxEzARBgoJkiaJk/IsZAEZFgNuYmcxHzAdBgNVBAMTFk5CRyBDbGFzcyAyIElOVCBTdWIgQ0EwHhcNMjEwNzIwMDYxNzM2WhcNMjMwNzIwMDYxNzM2WjA8MRUwEwYDVQQKEwxKU0MgVEJDIEJBTksxIzAhBgNVBAMTGkJUQiAtIFZsYWRpbWVyIEtvY2hpc2h2aWxpMIIBIjANBgkqhkiG9w0BAQEFAAOCAQ8AMIIBCgKCAQEA5pU0TtYC/iTwmRhv7ViKtzDu+0acmpbnfKcnpSeR0r5FJNoRrA+Fah5F1gysSY2XrizGgbGLcIr5FYcrjZS5BBGAwbBkS21PiajPexxqfcdlSKm/QUGhZrMBDkK9XvKNt8q4/dJ1KtDR4DkzjkQVyjJ++WJrbd08V0ueMwo2r0GkW4Kryh+uacl4Y1aQmiunzIB644LroatZI6ibqSNTVOtNzy/IYMYXKLpxiFBRKSQ88F8bMzQUUNmqVX5WibWYwTd87KyKD6OjRAcv9AR9olrSGwNb+E+ww6dacjlLOTHVeTiYNDUzQTZiG0DS+9xzOBtc5gbXMqwS55YlZeQuXwIDAQABo4IDMjCCAy4wPAYJKwYBBAGCNxUHBC8wLQYlKwYBBAGCNxUI5rJgg431RIaBmQmDuKFKg76EcQSDxJEzhIOIXQIBZAIBIzAdBgNVHSUEFjAUBggrBgEFBQcDAgYIKwYBBQUHAwQwCwYDVR0PBAQDAgeAMCcGCSsGAQQBgjcVCgQaMBgwCgYIKwYBBQUHAwIwCgYIKwYBBQUHAwQwHQYDVR0OBBYEFHJl3YR7Y9HUSttyYvJTh0O/s7cc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Bo0SnQtly+SmkRabZqgp0TvfzApvrSd9fmX1XBKv5bRwvhDPbuzh8hthF8LMGFEk7kKgDswI2hoJTJd27m8fVzXyD+N7kbDV/FI5ENLm6jX71dX99TL2Q15mTpXfMkNIGm4q3uc42Od6OMquBR4z9CJ7H7zLTFy9lSkXe1V+VUs9uF7SQW7dwOs9NuY9MUYzQLXqQseOakDfVlEb9Unkd3KD+iqcIBRtx74wCNxoFTn36IIIMtejZ3HL+BCPu7nhH9SqGdk1ZdugBYKssSLrdmAOS9igUqHxp/gr/NZ5sY6yD4Xxj0Fs5RR1tCZxfqtDobzMTTDYOJKchM7yedS8lh</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8"/>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K2/t9rgUqlqv1Na7vfAcXbjvCwg6c7Op3lGU/oac6ns=</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Fyg09+nUiaBucfXV5l6cmgqXMzpOwjhUQXiQsevqqSE=</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26.bin?ContentType=application/vnd.openxmlformats-officedocument.spreadsheetml.printerSettings">
        <DigestMethod Algorithm="http://www.w3.org/2001/04/xmlenc#sha256"/>
        <DigestValue>Ueg10nAxA7JJ5eW3HUuEkQNVDVXKeYLxHtg+IzWr4YU=</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TR1IQYG2BtYGWJAqutNk4f0YlCKUvgDHtQM4Z1m/nfc=</DigestValue>
      </Reference>
      <Reference URI="/xl/styles.xml?ContentType=application/vnd.openxmlformats-officedocument.spreadsheetml.styles+xml">
        <DigestMethod Algorithm="http://www.w3.org/2001/04/xmlenc#sha256"/>
        <DigestValue>jhPo+1wRGS8IckFMuR0iIZ2/HrdoWvNP1vPv1b4ned4=</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lC54d/AgpksXBsq5zUkN/4Iwpkx+VOCEGCia/3m8z5w=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7ympw0iLKvQxn4c8H3m++BNdizz4+xS2UNi1l/gixRo=</DigestValue>
      </Reference>
      <Reference URI="/xl/worksheets/sheet10.xml?ContentType=application/vnd.openxmlformats-officedocument.spreadsheetml.worksheet+xml">
        <DigestMethod Algorithm="http://www.w3.org/2001/04/xmlenc#sha256"/>
        <DigestValue>KSTnAoxA2h4eIH36GGUaZMmKOGLMDIdXwPvDQEi78/I=</DigestValue>
      </Reference>
      <Reference URI="/xl/worksheets/sheet11.xml?ContentType=application/vnd.openxmlformats-officedocument.spreadsheetml.worksheet+xml">
        <DigestMethod Algorithm="http://www.w3.org/2001/04/xmlenc#sha256"/>
        <DigestValue>CdOithWkRCAOY8gm+VuCKgGZf5qmus2vAWkqkegPZdc=</DigestValue>
      </Reference>
      <Reference URI="/xl/worksheets/sheet12.xml?ContentType=application/vnd.openxmlformats-officedocument.spreadsheetml.worksheet+xml">
        <DigestMethod Algorithm="http://www.w3.org/2001/04/xmlenc#sha256"/>
        <DigestValue>jddioBgBJxpbk11OmQRXz2r0+thj8KuEKCaX2Fg+Ceo=</DigestValue>
      </Reference>
      <Reference URI="/xl/worksheets/sheet13.xml?ContentType=application/vnd.openxmlformats-officedocument.spreadsheetml.worksheet+xml">
        <DigestMethod Algorithm="http://www.w3.org/2001/04/xmlenc#sha256"/>
        <DigestValue>6x6hhd+WoNl6lWQjpAkWXJQx7j9ZktEH5HSTbcgYMFo=</DigestValue>
      </Reference>
      <Reference URI="/xl/worksheets/sheet14.xml?ContentType=application/vnd.openxmlformats-officedocument.spreadsheetml.worksheet+xml">
        <DigestMethod Algorithm="http://www.w3.org/2001/04/xmlenc#sha256"/>
        <DigestValue>tszxP864jwkKPLy/4fW3q2UA9Y6sD1n7qh1591YMEw8=</DigestValue>
      </Reference>
      <Reference URI="/xl/worksheets/sheet15.xml?ContentType=application/vnd.openxmlformats-officedocument.spreadsheetml.worksheet+xml">
        <DigestMethod Algorithm="http://www.w3.org/2001/04/xmlenc#sha256"/>
        <DigestValue>FIV/17lFOz8I1P2hRdGsrJkFuHTkH7LOH+gWTsKdaHI=</DigestValue>
      </Reference>
      <Reference URI="/xl/worksheets/sheet16.xml?ContentType=application/vnd.openxmlformats-officedocument.spreadsheetml.worksheet+xml">
        <DigestMethod Algorithm="http://www.w3.org/2001/04/xmlenc#sha256"/>
        <DigestValue>hPmLkrp6SxyFdqTM/c5x85d7BrzsdaEYQa8RdfuqEDY=</DigestValue>
      </Reference>
      <Reference URI="/xl/worksheets/sheet17.xml?ContentType=application/vnd.openxmlformats-officedocument.spreadsheetml.worksheet+xml">
        <DigestMethod Algorithm="http://www.w3.org/2001/04/xmlenc#sha256"/>
        <DigestValue>AfzIil5NvHOOxsr1sw9YzyXVxfj3coidQa2tR4r+atc=</DigestValue>
      </Reference>
      <Reference URI="/xl/worksheets/sheet18.xml?ContentType=application/vnd.openxmlformats-officedocument.spreadsheetml.worksheet+xml">
        <DigestMethod Algorithm="http://www.w3.org/2001/04/xmlenc#sha256"/>
        <DigestValue>7kJX6umc7mAOHUlMQDsanbBD5mXInVwolkPPDtx6Vm4=</DigestValue>
      </Reference>
      <Reference URI="/xl/worksheets/sheet19.xml?ContentType=application/vnd.openxmlformats-officedocument.spreadsheetml.worksheet+xml">
        <DigestMethod Algorithm="http://www.w3.org/2001/04/xmlenc#sha256"/>
        <DigestValue>WHLhnSGBdqq2d+51ppp/pE4r0nJhOum9548ltPKMJ0E=</DigestValue>
      </Reference>
      <Reference URI="/xl/worksheets/sheet2.xml?ContentType=application/vnd.openxmlformats-officedocument.spreadsheetml.worksheet+xml">
        <DigestMethod Algorithm="http://www.w3.org/2001/04/xmlenc#sha256"/>
        <DigestValue>Qoo0Qh43hTJmWN0HSoFHgCQBoTJiSZJpYR93Y9SN4s8=</DigestValue>
      </Reference>
      <Reference URI="/xl/worksheets/sheet20.xml?ContentType=application/vnd.openxmlformats-officedocument.spreadsheetml.worksheet+xml">
        <DigestMethod Algorithm="http://www.w3.org/2001/04/xmlenc#sha256"/>
        <DigestValue>SmxD8sS8lqNuDi8LbLDfAqkIezYlQaaTVupZVlw2DYU=</DigestValue>
      </Reference>
      <Reference URI="/xl/worksheets/sheet21.xml?ContentType=application/vnd.openxmlformats-officedocument.spreadsheetml.worksheet+xml">
        <DigestMethod Algorithm="http://www.w3.org/2001/04/xmlenc#sha256"/>
        <DigestValue>ij6VZCpw6rxZHnOmIJi2BUPRuKejvR+tXNi+egjaibs=</DigestValue>
      </Reference>
      <Reference URI="/xl/worksheets/sheet22.xml?ContentType=application/vnd.openxmlformats-officedocument.spreadsheetml.worksheet+xml">
        <DigestMethod Algorithm="http://www.w3.org/2001/04/xmlenc#sha256"/>
        <DigestValue>fQGpnYnj4ySO5gu07qDGF3kp5UX7NTkQfckmjPh1caU=</DigestValue>
      </Reference>
      <Reference URI="/xl/worksheets/sheet23.xml?ContentType=application/vnd.openxmlformats-officedocument.spreadsheetml.worksheet+xml">
        <DigestMethod Algorithm="http://www.w3.org/2001/04/xmlenc#sha256"/>
        <DigestValue>851MMVxeGYi6dvb+XulcPGYXeg65qAzCFE1uFN3WYC0=</DigestValue>
      </Reference>
      <Reference URI="/xl/worksheets/sheet24.xml?ContentType=application/vnd.openxmlformats-officedocument.spreadsheetml.worksheet+xml">
        <DigestMethod Algorithm="http://www.w3.org/2001/04/xmlenc#sha256"/>
        <DigestValue>gtDeODKPGAXhdSAs0ebHyuwV5bIXmv6cR4A6zZ6QPM8=</DigestValue>
      </Reference>
      <Reference URI="/xl/worksheets/sheet25.xml?ContentType=application/vnd.openxmlformats-officedocument.spreadsheetml.worksheet+xml">
        <DigestMethod Algorithm="http://www.w3.org/2001/04/xmlenc#sha256"/>
        <DigestValue>4X9jkaC3Ikb9Rw75fI1AblwnSE1qDujRii6tRbPCNJQ=</DigestValue>
      </Reference>
      <Reference URI="/xl/worksheets/sheet26.xml?ContentType=application/vnd.openxmlformats-officedocument.spreadsheetml.worksheet+xml">
        <DigestMethod Algorithm="http://www.w3.org/2001/04/xmlenc#sha256"/>
        <DigestValue>n9fqvt4ytSoM9xys1ectKxjoN+EzqdA8cpKp8sOCeMI=</DigestValue>
      </Reference>
      <Reference URI="/xl/worksheets/sheet27.xml?ContentType=application/vnd.openxmlformats-officedocument.spreadsheetml.worksheet+xml">
        <DigestMethod Algorithm="http://www.w3.org/2001/04/xmlenc#sha256"/>
        <DigestValue>QutyfXfMw77yTEoaA+zp8/BSBcYkrecOMfgURzT428A=</DigestValue>
      </Reference>
      <Reference URI="/xl/worksheets/sheet28.xml?ContentType=application/vnd.openxmlformats-officedocument.spreadsheetml.worksheet+xml">
        <DigestMethod Algorithm="http://www.w3.org/2001/04/xmlenc#sha256"/>
        <DigestValue>5vY4HxKEaRLfzP7chw+ZmTfcQ9wKWnlDENmrkqq7LWw=</DigestValue>
      </Reference>
      <Reference URI="/xl/worksheets/sheet29.xml?ContentType=application/vnd.openxmlformats-officedocument.spreadsheetml.worksheet+xml">
        <DigestMethod Algorithm="http://www.w3.org/2001/04/xmlenc#sha256"/>
        <DigestValue>Wsrdn/iG26JmiOaQWpWsBIbTMko91SWLkoqmYH+xm9E=</DigestValue>
      </Reference>
      <Reference URI="/xl/worksheets/sheet3.xml?ContentType=application/vnd.openxmlformats-officedocument.spreadsheetml.worksheet+xml">
        <DigestMethod Algorithm="http://www.w3.org/2001/04/xmlenc#sha256"/>
        <DigestValue>542q7e5CJxMdATh3J2zZ62ncFL8+rGDRx7e2cqwxI9g=</DigestValue>
      </Reference>
      <Reference URI="/xl/worksheets/sheet30.xml?ContentType=application/vnd.openxmlformats-officedocument.spreadsheetml.worksheet+xml">
        <DigestMethod Algorithm="http://www.w3.org/2001/04/xmlenc#sha256"/>
        <DigestValue>jI1daFet9oEx1GUSJKzqj5m4EsNBmQfIn5Q7Z24gAho=</DigestValue>
      </Reference>
      <Reference URI="/xl/worksheets/sheet4.xml?ContentType=application/vnd.openxmlformats-officedocument.spreadsheetml.worksheet+xml">
        <DigestMethod Algorithm="http://www.w3.org/2001/04/xmlenc#sha256"/>
        <DigestValue>SSnLlKcnrN/lbfL12GTuLKszHMKIW1HNbMesr0jTlXo=</DigestValue>
      </Reference>
      <Reference URI="/xl/worksheets/sheet5.xml?ContentType=application/vnd.openxmlformats-officedocument.spreadsheetml.worksheet+xml">
        <DigestMethod Algorithm="http://www.w3.org/2001/04/xmlenc#sha256"/>
        <DigestValue>2TxEqp7l9d9rhAbIyIWjspy1+rsbmL/EDtE+OveuWLM=</DigestValue>
      </Reference>
      <Reference URI="/xl/worksheets/sheet6.xml?ContentType=application/vnd.openxmlformats-officedocument.spreadsheetml.worksheet+xml">
        <DigestMethod Algorithm="http://www.w3.org/2001/04/xmlenc#sha256"/>
        <DigestValue>cB7PvIwXESOWEOwPc244Y1e4YxilJ/xYFEdJw9SaS9U=</DigestValue>
      </Reference>
      <Reference URI="/xl/worksheets/sheet7.xml?ContentType=application/vnd.openxmlformats-officedocument.spreadsheetml.worksheet+xml">
        <DigestMethod Algorithm="http://www.w3.org/2001/04/xmlenc#sha256"/>
        <DigestValue>oSVE8489fSOPG4qqndHrNNd7s43uG71pBrNgvL6x3IA=</DigestValue>
      </Reference>
      <Reference URI="/xl/worksheets/sheet8.xml?ContentType=application/vnd.openxmlformats-officedocument.spreadsheetml.worksheet+xml">
        <DigestMethod Algorithm="http://www.w3.org/2001/04/xmlenc#sha256"/>
        <DigestValue>bgyuzSg0N++AN1r1x9xxxiOtjRlRG3QBhgxyOT1VnDk=</DigestValue>
      </Reference>
      <Reference URI="/xl/worksheets/sheet9.xml?ContentType=application/vnd.openxmlformats-officedocument.spreadsheetml.worksheet+xml">
        <DigestMethod Algorithm="http://www.w3.org/2001/04/xmlenc#sha256"/>
        <DigestValue>4YQCe424qhO46ktdvBRGyDX/PrgTVf1kbiliORxGng0=</DigestValue>
      </Reference>
    </Manifest>
    <SignatureProperties>
      <SignatureProperty Id="idSignatureTime" Target="#idPackageSignature">
        <mdssi:SignatureTime xmlns:mdssi="http://schemas.openxmlformats.org/package/2006/digital-signature">
          <mdssi:Format>YYYY-MM-DDThh:mm:ssTZD</mdssi:Format>
          <mdssi:Value>2023-02-27T09:09:13Z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2023-02-27T09:09:13Z</xd:SigningTime>
          <xd:SigningCertificate>
            <xd:Cert>
              <xd:CertDigest>
                <DigestMethod Algorithm="http://www.w3.org/2001/04/xmlenc#sha256"/>
                <DigestValue>sQoqVd4+to5lGpVm3g/icQLtGHjarbO9E4UUBQv7VJA=</DigestValue>
              </xd:CertDigest>
              <xd:IssuerSerial>
                <X509IssuerName>CN=NBG Class 2 INT Sub CA, DC=nbg, DC=ge</X509IssuerName>
                <X509SerialNumber>524621114310942252983247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8O+oAMhcT6ZO2ww2BtK1LCtHTqRUOxNMNkILSjRtbWg=</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eqKZbyXHsXUNR6L4x7pnoZr1DoAsAsRmUMpYc7jc+Ho=</DigestValue>
    </Reference>
  </SignedInfo>
  <SignatureValue>2sdcPYaV1GHg+mfEtZXxuc3Fo9aaft0lNY1Qhk5vqVSAaGBr+w5/yzbLdZNz74J89sz3Hc/kTsRW
Gdpoa3KVdm6b+sItOkWaLsbRYIX96Iz3/rIzI/EB7qYqd6IfZhbX005O0nr7wM8U2cEAtt4ypbjd
ltUpjdfxRGIpHAD+UvjM3KfqINqvnTaWCEwbwIczCqe4vB/ZC2vqLHcZdW4HCGARPTO6iPF8pRxz
6N28LjoC78sbHxGBrz/Z3v83MTrUCmhcqhCwyjJ/Trgngvmd9qtsAEv+4YEx72s5VvyY2Uheoy1G
RCmc2NZd2wy/uCoKMEG1+PEQr2MNGO51ga984Q==</SignatureValue>
  <KeyInfo>
    <X509Data>
      <X509Certificate>MIIGPjCCBSagAwIBAgIKXHmY6gADAAIHyTANBgkqhkiG9w0BAQsFADBKMRIwEAYKCZImiZPyLGQBGRYCZ2UxEzARBgoJkiaJk/IsZAEZFgNuYmcxHzAdBgNVBAMTFk5CRyBDbGFzcyAyIElOVCBTdWIgQ0EwHhcNMjIwMTI3MTIwNDUxWhcNMjQwMTI3MTIwNDUxWjA8MRUwEwYDVQQKEwxKU0MgVEJDIEJBTksxIzAhBgNVBAMTGkJUQiAtIEdpb3JnaSBQYWNoaWthc2h2aWxpMIIBIjANBgkqhkiG9w0BAQEFAAOCAQ8AMIIBCgKCAQEA+LcqFFnEMVs/vDoJfCQYZVFHLzbiKBnJZRxCXNTdbWwvGWoBNJ4prQ3HuFXqABFcpbj3JQgNqWDzVKGneW+Xn1h39lHhGeI1j76JhFl3vA2E+qkppQjKbNqdwLLUT0JizLORW5pck8ww3x7cDxvqlQ/abLfr87y9XKjSSEpZ+60JeOCbbKyCpzxQXZGhhWPNcMaKHzZBgEzC+AhPfHd7XvF+Yu5jPGo93j/NVAOMFo5layldmdE9ydqsKZYQ39igKyrdu85YHZ6RbRd1hgoFDjios5mXu3P8vvIzAZjBNZenyqGbv7mYpBirxqYbcXFQCqJKvWcupTjA72sNG0BvGQIDAQABo4IDMjCCAy4wPAYJKwYBBAGCNxUHBC8wLQYlKwYBBAGCNxUI5rJgg431RIaBmQmDuKFKg76EcQSDxJEzhIOIXQIBZAIBIzAdBgNVHSUEFjAUBggrBgEFBQcDAgYIKwYBBQUHAwQwCwYDVR0PBAQDAgeAMCcGCSsGAQQBgjcVCgQaMBgwCgYIKwYBBQUHAwIwCgYIKwYBBQUHAwQwHQYDVR0OBBYEFJcF1nDjpchJv+mIP9tpz4vZisub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hcVbUrY9Ka/T4IHdP1B+hIAkJnAYKopKxy+JvMJS61mVkN7CB2U87OV7dV4UCshcu3E695zn29WHiHkgARYKp9cgc86PZNpFgSjMZQGClGUSl22kqe9M/kvV/8QxYc5rXli9VuinWtQhpICQ4bG7uOXVk+Z2fvL9BNZrgozpzBR3BA3sJrBdGj3mAGhWOgIpIU5ffbSpyPgpv35PY3mBN7dqkGLDhBnIvNTuiDUMihvPlrLnhNu4Tc1aPRcBjKPfxzfCcU5tYUf8Z2OuSf1eF5cu9MEpmnjKaJ14n3FYUYws48xB/S43kvJ4E5esHrDB+4PZJWdix60hOsVK1w8f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8"/>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K2/t9rgUqlqv1Na7vfAcXbjvCwg6c7Op3lGU/oac6ns=</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Fyg09+nUiaBucfXV5l6cmgqXMzpOwjhUQXiQsevqqSE=</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26.bin?ContentType=application/vnd.openxmlformats-officedocument.spreadsheetml.printerSettings">
        <DigestMethod Algorithm="http://www.w3.org/2001/04/xmlenc#sha256"/>
        <DigestValue>Ueg10nAxA7JJ5eW3HUuEkQNVDVXKeYLxHtg+IzWr4YU=</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TR1IQYG2BtYGWJAqutNk4f0YlCKUvgDHtQM4Z1m/nfc=</DigestValue>
      </Reference>
      <Reference URI="/xl/styles.xml?ContentType=application/vnd.openxmlformats-officedocument.spreadsheetml.styles+xml">
        <DigestMethod Algorithm="http://www.w3.org/2001/04/xmlenc#sha256"/>
        <DigestValue>jhPo+1wRGS8IckFMuR0iIZ2/HrdoWvNP1vPv1b4ned4=</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lC54d/AgpksXBsq5zUkN/4Iwpkx+VOCEGCia/3m8z5w=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7ympw0iLKvQxn4c8H3m++BNdizz4+xS2UNi1l/gixRo=</DigestValue>
      </Reference>
      <Reference URI="/xl/worksheets/sheet10.xml?ContentType=application/vnd.openxmlformats-officedocument.spreadsheetml.worksheet+xml">
        <DigestMethod Algorithm="http://www.w3.org/2001/04/xmlenc#sha256"/>
        <DigestValue>KSTnAoxA2h4eIH36GGUaZMmKOGLMDIdXwPvDQEi78/I=</DigestValue>
      </Reference>
      <Reference URI="/xl/worksheets/sheet11.xml?ContentType=application/vnd.openxmlformats-officedocument.spreadsheetml.worksheet+xml">
        <DigestMethod Algorithm="http://www.w3.org/2001/04/xmlenc#sha256"/>
        <DigestValue>CdOithWkRCAOY8gm+VuCKgGZf5qmus2vAWkqkegPZdc=</DigestValue>
      </Reference>
      <Reference URI="/xl/worksheets/sheet12.xml?ContentType=application/vnd.openxmlformats-officedocument.spreadsheetml.worksheet+xml">
        <DigestMethod Algorithm="http://www.w3.org/2001/04/xmlenc#sha256"/>
        <DigestValue>jddioBgBJxpbk11OmQRXz2r0+thj8KuEKCaX2Fg+Ceo=</DigestValue>
      </Reference>
      <Reference URI="/xl/worksheets/sheet13.xml?ContentType=application/vnd.openxmlformats-officedocument.spreadsheetml.worksheet+xml">
        <DigestMethod Algorithm="http://www.w3.org/2001/04/xmlenc#sha256"/>
        <DigestValue>6x6hhd+WoNl6lWQjpAkWXJQx7j9ZktEH5HSTbcgYMFo=</DigestValue>
      </Reference>
      <Reference URI="/xl/worksheets/sheet14.xml?ContentType=application/vnd.openxmlformats-officedocument.spreadsheetml.worksheet+xml">
        <DigestMethod Algorithm="http://www.w3.org/2001/04/xmlenc#sha256"/>
        <DigestValue>tszxP864jwkKPLy/4fW3q2UA9Y6sD1n7qh1591YMEw8=</DigestValue>
      </Reference>
      <Reference URI="/xl/worksheets/sheet15.xml?ContentType=application/vnd.openxmlformats-officedocument.spreadsheetml.worksheet+xml">
        <DigestMethod Algorithm="http://www.w3.org/2001/04/xmlenc#sha256"/>
        <DigestValue>FIV/17lFOz8I1P2hRdGsrJkFuHTkH7LOH+gWTsKdaHI=</DigestValue>
      </Reference>
      <Reference URI="/xl/worksheets/sheet16.xml?ContentType=application/vnd.openxmlformats-officedocument.spreadsheetml.worksheet+xml">
        <DigestMethod Algorithm="http://www.w3.org/2001/04/xmlenc#sha256"/>
        <DigestValue>hPmLkrp6SxyFdqTM/c5x85d7BrzsdaEYQa8RdfuqEDY=</DigestValue>
      </Reference>
      <Reference URI="/xl/worksheets/sheet17.xml?ContentType=application/vnd.openxmlformats-officedocument.spreadsheetml.worksheet+xml">
        <DigestMethod Algorithm="http://www.w3.org/2001/04/xmlenc#sha256"/>
        <DigestValue>AfzIil5NvHOOxsr1sw9YzyXVxfj3coidQa2tR4r+atc=</DigestValue>
      </Reference>
      <Reference URI="/xl/worksheets/sheet18.xml?ContentType=application/vnd.openxmlformats-officedocument.spreadsheetml.worksheet+xml">
        <DigestMethod Algorithm="http://www.w3.org/2001/04/xmlenc#sha256"/>
        <DigestValue>7kJX6umc7mAOHUlMQDsanbBD5mXInVwolkPPDtx6Vm4=</DigestValue>
      </Reference>
      <Reference URI="/xl/worksheets/sheet19.xml?ContentType=application/vnd.openxmlformats-officedocument.spreadsheetml.worksheet+xml">
        <DigestMethod Algorithm="http://www.w3.org/2001/04/xmlenc#sha256"/>
        <DigestValue>WHLhnSGBdqq2d+51ppp/pE4r0nJhOum9548ltPKMJ0E=</DigestValue>
      </Reference>
      <Reference URI="/xl/worksheets/sheet2.xml?ContentType=application/vnd.openxmlformats-officedocument.spreadsheetml.worksheet+xml">
        <DigestMethod Algorithm="http://www.w3.org/2001/04/xmlenc#sha256"/>
        <DigestValue>Qoo0Qh43hTJmWN0HSoFHgCQBoTJiSZJpYR93Y9SN4s8=</DigestValue>
      </Reference>
      <Reference URI="/xl/worksheets/sheet20.xml?ContentType=application/vnd.openxmlformats-officedocument.spreadsheetml.worksheet+xml">
        <DigestMethod Algorithm="http://www.w3.org/2001/04/xmlenc#sha256"/>
        <DigestValue>SmxD8sS8lqNuDi8LbLDfAqkIezYlQaaTVupZVlw2DYU=</DigestValue>
      </Reference>
      <Reference URI="/xl/worksheets/sheet21.xml?ContentType=application/vnd.openxmlformats-officedocument.spreadsheetml.worksheet+xml">
        <DigestMethod Algorithm="http://www.w3.org/2001/04/xmlenc#sha256"/>
        <DigestValue>ij6VZCpw6rxZHnOmIJi2BUPRuKejvR+tXNi+egjaibs=</DigestValue>
      </Reference>
      <Reference URI="/xl/worksheets/sheet22.xml?ContentType=application/vnd.openxmlformats-officedocument.spreadsheetml.worksheet+xml">
        <DigestMethod Algorithm="http://www.w3.org/2001/04/xmlenc#sha256"/>
        <DigestValue>fQGpnYnj4ySO5gu07qDGF3kp5UX7NTkQfckmjPh1caU=</DigestValue>
      </Reference>
      <Reference URI="/xl/worksheets/sheet23.xml?ContentType=application/vnd.openxmlformats-officedocument.spreadsheetml.worksheet+xml">
        <DigestMethod Algorithm="http://www.w3.org/2001/04/xmlenc#sha256"/>
        <DigestValue>851MMVxeGYi6dvb+XulcPGYXeg65qAzCFE1uFN3WYC0=</DigestValue>
      </Reference>
      <Reference URI="/xl/worksheets/sheet24.xml?ContentType=application/vnd.openxmlformats-officedocument.spreadsheetml.worksheet+xml">
        <DigestMethod Algorithm="http://www.w3.org/2001/04/xmlenc#sha256"/>
        <DigestValue>gtDeODKPGAXhdSAs0ebHyuwV5bIXmv6cR4A6zZ6QPM8=</DigestValue>
      </Reference>
      <Reference URI="/xl/worksheets/sheet25.xml?ContentType=application/vnd.openxmlformats-officedocument.spreadsheetml.worksheet+xml">
        <DigestMethod Algorithm="http://www.w3.org/2001/04/xmlenc#sha256"/>
        <DigestValue>4X9jkaC3Ikb9Rw75fI1AblwnSE1qDujRii6tRbPCNJQ=</DigestValue>
      </Reference>
      <Reference URI="/xl/worksheets/sheet26.xml?ContentType=application/vnd.openxmlformats-officedocument.spreadsheetml.worksheet+xml">
        <DigestMethod Algorithm="http://www.w3.org/2001/04/xmlenc#sha256"/>
        <DigestValue>n9fqvt4ytSoM9xys1ectKxjoN+EzqdA8cpKp8sOCeMI=</DigestValue>
      </Reference>
      <Reference URI="/xl/worksheets/sheet27.xml?ContentType=application/vnd.openxmlformats-officedocument.spreadsheetml.worksheet+xml">
        <DigestMethod Algorithm="http://www.w3.org/2001/04/xmlenc#sha256"/>
        <DigestValue>QutyfXfMw77yTEoaA+zp8/BSBcYkrecOMfgURzT428A=</DigestValue>
      </Reference>
      <Reference URI="/xl/worksheets/sheet28.xml?ContentType=application/vnd.openxmlformats-officedocument.spreadsheetml.worksheet+xml">
        <DigestMethod Algorithm="http://www.w3.org/2001/04/xmlenc#sha256"/>
        <DigestValue>5vY4HxKEaRLfzP7chw+ZmTfcQ9wKWnlDENmrkqq7LWw=</DigestValue>
      </Reference>
      <Reference URI="/xl/worksheets/sheet29.xml?ContentType=application/vnd.openxmlformats-officedocument.spreadsheetml.worksheet+xml">
        <DigestMethod Algorithm="http://www.w3.org/2001/04/xmlenc#sha256"/>
        <DigestValue>Wsrdn/iG26JmiOaQWpWsBIbTMko91SWLkoqmYH+xm9E=</DigestValue>
      </Reference>
      <Reference URI="/xl/worksheets/sheet3.xml?ContentType=application/vnd.openxmlformats-officedocument.spreadsheetml.worksheet+xml">
        <DigestMethod Algorithm="http://www.w3.org/2001/04/xmlenc#sha256"/>
        <DigestValue>542q7e5CJxMdATh3J2zZ62ncFL8+rGDRx7e2cqwxI9g=</DigestValue>
      </Reference>
      <Reference URI="/xl/worksheets/sheet30.xml?ContentType=application/vnd.openxmlformats-officedocument.spreadsheetml.worksheet+xml">
        <DigestMethod Algorithm="http://www.w3.org/2001/04/xmlenc#sha256"/>
        <DigestValue>jI1daFet9oEx1GUSJKzqj5m4EsNBmQfIn5Q7Z24gAho=</DigestValue>
      </Reference>
      <Reference URI="/xl/worksheets/sheet4.xml?ContentType=application/vnd.openxmlformats-officedocument.spreadsheetml.worksheet+xml">
        <DigestMethod Algorithm="http://www.w3.org/2001/04/xmlenc#sha256"/>
        <DigestValue>SSnLlKcnrN/lbfL12GTuLKszHMKIW1HNbMesr0jTlXo=</DigestValue>
      </Reference>
      <Reference URI="/xl/worksheets/sheet5.xml?ContentType=application/vnd.openxmlformats-officedocument.spreadsheetml.worksheet+xml">
        <DigestMethod Algorithm="http://www.w3.org/2001/04/xmlenc#sha256"/>
        <DigestValue>2TxEqp7l9d9rhAbIyIWjspy1+rsbmL/EDtE+OveuWLM=</DigestValue>
      </Reference>
      <Reference URI="/xl/worksheets/sheet6.xml?ContentType=application/vnd.openxmlformats-officedocument.spreadsheetml.worksheet+xml">
        <DigestMethod Algorithm="http://www.w3.org/2001/04/xmlenc#sha256"/>
        <DigestValue>cB7PvIwXESOWEOwPc244Y1e4YxilJ/xYFEdJw9SaS9U=</DigestValue>
      </Reference>
      <Reference URI="/xl/worksheets/sheet7.xml?ContentType=application/vnd.openxmlformats-officedocument.spreadsheetml.worksheet+xml">
        <DigestMethod Algorithm="http://www.w3.org/2001/04/xmlenc#sha256"/>
        <DigestValue>oSVE8489fSOPG4qqndHrNNd7s43uG71pBrNgvL6x3IA=</DigestValue>
      </Reference>
      <Reference URI="/xl/worksheets/sheet8.xml?ContentType=application/vnd.openxmlformats-officedocument.spreadsheetml.worksheet+xml">
        <DigestMethod Algorithm="http://www.w3.org/2001/04/xmlenc#sha256"/>
        <DigestValue>bgyuzSg0N++AN1r1x9xxxiOtjRlRG3QBhgxyOT1VnDk=</DigestValue>
      </Reference>
      <Reference URI="/xl/worksheets/sheet9.xml?ContentType=application/vnd.openxmlformats-officedocument.spreadsheetml.worksheet+xml">
        <DigestMethod Algorithm="http://www.w3.org/2001/04/xmlenc#sha256"/>
        <DigestValue>4YQCe424qhO46ktdvBRGyDX/PrgTVf1kbiliORxGng0=</DigestValue>
      </Reference>
    </Manifest>
    <SignatureProperties>
      <SignatureProperty Id="idSignatureTime" Target="#idPackageSignature">
        <mdssi:SignatureTime xmlns:mdssi="http://schemas.openxmlformats.org/package/2006/digital-signature">
          <mdssi:Format>YYYY-MM-DDThh:mm:ssTZD</mdssi:Format>
          <mdssi:Value>2023-02-27T09:10:03Z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2023-02-27T09:10:03Z</xd:SigningTime>
          <xd:SigningCertificate>
            <xd:Cert>
              <xd:CertDigest>
                <DigestMethod Algorithm="http://www.w3.org/2001/04/xmlenc#sha256"/>
                <DigestValue>C1Y0KEuvQCS8pse6g3VMfqFd+XmuGG+i/K5desl9Kdg=</DigestValue>
              </xd:CertDigest>
              <xd:IssuerSerial>
                <X509IssuerName>CN=NBG Class 2 INT Sub CA, DC=nbg, DC=ge</X509IssuerName>
                <X509SerialNumber>436700791076377415780297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2023-02-24T10:18:14Z</dcterms:modified>
  <cp:contentStatus/>
</cp:coreProperties>
</file>