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92" l="1"/>
  <c r="B1" i="92"/>
  <c r="C21" i="64" l="1"/>
  <c r="D21" i="64"/>
  <c r="E21" i="64"/>
  <c r="F21" i="64"/>
  <c r="G21" i="64"/>
  <c r="H21" i="64"/>
  <c r="I21" i="64"/>
  <c r="J21" i="64"/>
  <c r="K21" i="64"/>
  <c r="L21" i="64"/>
  <c r="M21" i="64"/>
  <c r="N21" i="64"/>
  <c r="O21" i="64"/>
  <c r="P21" i="64"/>
  <c r="Q21" i="64"/>
  <c r="R21" i="64"/>
  <c r="S21" i="64"/>
  <c r="T21" i="64"/>
  <c r="U21" i="64"/>
  <c r="C25" i="69"/>
  <c r="C21" i="72"/>
  <c r="D21" i="72"/>
  <c r="E21" i="72"/>
  <c r="D13" i="71" l="1"/>
  <c r="E13" i="71"/>
  <c r="F13" i="71"/>
  <c r="G13" i="71"/>
  <c r="D6" i="71"/>
  <c r="E6" i="71"/>
  <c r="F6" i="71"/>
  <c r="G6" i="71"/>
  <c r="C22" i="74" l="1"/>
  <c r="B2" i="71"/>
  <c r="C10" i="85" l="1"/>
  <c r="C19" i="85" s="1"/>
  <c r="D12" i="84"/>
  <c r="C12" i="84"/>
  <c r="D7" i="84"/>
  <c r="C7" i="84"/>
  <c r="C15" i="69"/>
  <c r="D19" i="84" l="1"/>
  <c r="C19" i="84"/>
  <c r="B1" i="89"/>
  <c r="B1" i="88"/>
  <c r="B1" i="87"/>
  <c r="B1" i="86"/>
  <c r="B1" i="85"/>
  <c r="B1" i="84"/>
  <c r="B1" i="83"/>
  <c r="B1" i="82"/>
  <c r="B1" i="81"/>
  <c r="C21" i="82" l="1"/>
  <c r="D22" i="8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G37" i="80" l="1"/>
  <c r="G39" i="80" s="1"/>
  <c r="B2" i="79"/>
  <c r="B2" i="37"/>
  <c r="B2" i="36"/>
  <c r="B2" i="74"/>
  <c r="B2" i="64"/>
  <c r="B2" i="35"/>
  <c r="B2" i="69"/>
  <c r="B2" i="77"/>
  <c r="B2" i="28"/>
  <c r="B2" i="73"/>
  <c r="B2" i="72"/>
  <c r="B2" i="52"/>
  <c r="B2" i="75"/>
  <c r="B2" i="53"/>
  <c r="B2" i="62"/>
  <c r="C5" i="6" l="1"/>
  <c r="G5" i="6"/>
  <c r="F5" i="6"/>
  <c r="E5" i="6"/>
  <c r="D5" i="6"/>
  <c r="G5" i="71"/>
  <c r="F5" i="71"/>
  <c r="E5" i="71"/>
  <c r="D5" i="71"/>
  <c r="C5" i="71"/>
  <c r="C6" i="71" l="1"/>
  <c r="C13" i="71" s="1"/>
  <c r="B1" i="79" l="1"/>
  <c r="B1" i="37"/>
  <c r="B1" i="36"/>
  <c r="B1" i="74"/>
  <c r="B1" i="64"/>
  <c r="B1" i="35"/>
  <c r="B1" i="69"/>
  <c r="B1" i="77"/>
  <c r="B1" i="28"/>
  <c r="B1" i="73"/>
  <c r="B1" i="72"/>
  <c r="B1" i="52"/>
  <c r="B1" i="71"/>
  <c r="B1" i="75"/>
  <c r="B1" i="53"/>
  <c r="B1" i="62"/>
  <c r="B1" i="6"/>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N14" i="37" l="1"/>
  <c r="E14" i="37"/>
  <c r="E7" i="37"/>
  <c r="C21" i="37"/>
  <c r="N8" i="37"/>
  <c r="E21" i="37" l="1"/>
  <c r="N7" i="37"/>
  <c r="N21" i="37" s="1"/>
  <c r="K7" i="37"/>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C43" i="28"/>
  <c r="C31" i="28" l="1"/>
  <c r="C30" i="28" s="1"/>
  <c r="V8" i="64" l="1"/>
  <c r="V10" i="64"/>
  <c r="V11" i="64"/>
  <c r="V12" i="64"/>
  <c r="V13" i="64"/>
  <c r="V14" i="64"/>
  <c r="V15" i="64"/>
  <c r="V16" i="64"/>
  <c r="V17" i="64"/>
  <c r="V18" i="64"/>
  <c r="V19" i="64"/>
  <c r="V20" i="64"/>
  <c r="V21" i="64" l="1"/>
  <c r="C47" i="28" l="1"/>
  <c r="C52" i="28" s="1"/>
  <c r="C35" i="28"/>
  <c r="C41" i="28" s="1"/>
  <c r="C12" i="28"/>
  <c r="C6" i="28" l="1"/>
  <c r="C28" i="28" s="1"/>
  <c r="C45" i="69" l="1"/>
  <c r="C37" i="69"/>
</calcChain>
</file>

<file path=xl/sharedStrings.xml><?xml version="1.0" encoding="utf-8"?>
<sst xmlns="http://schemas.openxmlformats.org/spreadsheetml/2006/main" count="1533" uniqueCount="1016">
  <si>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</si>
  <si>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</si>
  <si>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</si>
  <si>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</si>
  <si>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</si>
  <si>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</si>
  <si>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</si>
  <si>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</si>
  <si>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</si>
  <si>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</si>
  <si>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</si>
  <si>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</si>
  <si>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</si>
  <si>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</si>
  <si>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</si>
  <si>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</si>
  <si>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</si>
  <si>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</si>
  <si>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</si>
  <si>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</si>
  <si>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</si>
  <si>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</si>
  <si>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</si>
  <si>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</si>
  <si>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</si>
  <si>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</si>
  <si>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</si>
  <si>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</si>
  <si>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</si>
  <si>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</si>
  <si>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</si>
  <si>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</si>
  <si>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</si>
  <si>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</si>
  <si>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</si>
  <si>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</si>
  <si>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</si>
  <si>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</si>
  <si>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</si>
  <si>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</si>
  <si>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</si>
  <si>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</si>
  <si>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</si>
  <si>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</si>
  <si>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</si>
  <si>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</si>
  <si>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</si>
  <si>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</si>
  <si>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</si>
  <si>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</si>
  <si>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</si>
  <si>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</si>
  <si>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</si>
  <si>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</si>
  <si>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</si>
  <si>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</si>
  <si>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</si>
  <si>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</si>
  <si>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</si>
  <si>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</si>
  <si>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</si>
  <si>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</si>
  <si>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</si>
  <si>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</si>
  <si>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</si>
  <si>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</si>
  <si>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</si>
  <si>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</si>
  <si>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</si>
  <si>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</si>
  <si>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</si>
  <si>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</si>
  <si>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</si>
  <si>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</si>
  <si>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</si>
  <si>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</si>
  <si>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</si>
  <si>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</si>
  <si>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</si>
  <si>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</si>
  <si>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</si>
  <si>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</si>
  <si>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</si>
  <si>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</si>
  <si>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</si>
  <si>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</si>
  <si>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</si>
  <si>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</si>
  <si>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</si>
  <si>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</si>
  <si>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</si>
  <si>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</si>
  <si>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</si>
  <si>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</si>
  <si>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</si>
  <si>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</si>
  <si>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</si>
  <si>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</si>
  <si>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</si>
  <si>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</si>
  <si>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</si>
  <si>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</si>
  <si>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</si>
  <si>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</si>
  <si>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</si>
  <si>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</si>
  <si>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</si>
  <si>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</si>
  <si>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</si>
  <si>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</si>
  <si>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</si>
  <si>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</si>
  <si>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</si>
  <si>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</si>
  <si>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</si>
  <si>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</si>
  <si>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</si>
  <si>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</si>
  <si>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</si>
  <si>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</si>
  <si>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</si>
  <si>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</si>
  <si>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</si>
  <si>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</si>
  <si>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</si>
  <si>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</si>
  <si>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</si>
  <si>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</si>
  <si>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</si>
  <si>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</si>
  <si>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</si>
  <si>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</si>
  <si>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</si>
  <si>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</si>
  <si>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</si>
  <si>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</si>
  <si>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</si>
  <si>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</si>
  <si>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</si>
  <si>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</si>
  <si>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</si>
  <si>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</si>
  <si>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</si>
  <si>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</si>
  <si>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</si>
  <si>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</si>
  <si>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</si>
  <si>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</si>
  <si>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</si>
  <si>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</si>
  <si>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</si>
  <si>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</si>
  <si>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</si>
  <si>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</si>
  <si>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</si>
  <si>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</si>
  <si>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</si>
  <si>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</si>
  <si>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</si>
  <si>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</si>
  <si>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</si>
  <si>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</si>
  <si>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</si>
  <si>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</si>
  <si>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</si>
  <si>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</si>
  <si>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</si>
  <si>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</si>
  <si>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</si>
  <si>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</si>
  <si>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</si>
  <si>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</si>
  <si>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</si>
  <si>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</si>
  <si>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</si>
  <si>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</si>
  <si>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</si>
  <si>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</si>
  <si>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</si>
  <si>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</si>
  <si>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</si>
  <si>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</si>
  <si>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</si>
  <si>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</si>
  <si>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</si>
  <si>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</si>
  <si>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</si>
  <si>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</si>
  <si>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</si>
  <si>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</si>
  <si>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</si>
  <si>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</si>
  <si>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</si>
  <si>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</si>
  <si>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</si>
  <si>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</si>
  <si>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</si>
  <si>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</si>
  <si>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</si>
  <si>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</si>
  <si>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</si>
  <si>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</si>
  <si>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</si>
  <si>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</si>
  <si>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</si>
  <si>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</si>
  <si>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</si>
  <si>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</si>
  <si>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</si>
  <si>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</si>
  <si>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</si>
  <si>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</si>
  <si>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</si>
  <si>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</si>
  <si>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</si>
  <si>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</si>
  <si>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</si>
  <si>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</si>
  <si>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</si>
  <si>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</si>
  <si>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</si>
  <si>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</si>
  <si>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</si>
  <si>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</si>
  <si>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</si>
  <si>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</si>
  <si>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</si>
  <si>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</si>
  <si>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</si>
  <si>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</si>
  <si>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</si>
  <si>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</si>
  <si>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</si>
  <si>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</si>
  <si>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</si>
  <si>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</si>
  <si>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</si>
  <si>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</si>
  <si>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</si>
  <si>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</si>
  <si>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</si>
  <si>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</si>
  <si>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</si>
  <si>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</si>
  <si>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</si>
  <si>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</si>
  <si>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</si>
  <si>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</si>
  <si>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</si>
  <si>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</si>
  <si>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</si>
  <si>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</si>
  <si>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</si>
  <si>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</si>
  <si>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</si>
  <si>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</si>
  <si>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</si>
  <si>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</si>
  <si>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</si>
  <si>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</si>
  <si>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</si>
  <si>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</si>
  <si>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</si>
  <si>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</si>
  <si>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</si>
  <si>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</si>
  <si>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</si>
  <si>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</si>
  <si>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</si>
  <si>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</si>
  <si>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</si>
  <si>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</si>
  <si>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</si>
  <si>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</si>
  <si>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</si>
  <si>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</si>
  <si>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</si>
  <si>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</si>
  <si>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</si>
  <si>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</si>
  <si>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</si>
  <si>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</si>
  <si>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</si>
  <si>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</si>
  <si>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</si>
  <si>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</si>
  <si>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</si>
  <si>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</si>
  <si>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</si>
  <si>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</si>
  <si>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</si>
  <si>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</si>
  <si>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</si>
  <si>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</si>
  <si>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</si>
  <si>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</si>
  <si>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</si>
  <si>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</si>
  <si>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</si>
  <si>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</si>
  <si>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</si>
  <si>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</si>
  <si>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</si>
  <si>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</si>
  <si>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</si>
  <si>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</si>
  <si>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</si>
  <si>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</si>
  <si>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</si>
  <si>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</si>
  <si>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</si>
  <si>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</si>
  <si>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</si>
  <si>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</si>
  <si>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</si>
  <si>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</si>
  <si>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</si>
  <si>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</si>
  <si>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</si>
  <si>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</si>
  <si>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</si>
  <si>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</si>
  <si>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</si>
  <si>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</si>
  <si>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</si>
  <si>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</si>
  <si>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</si>
  <si>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</si>
  <si>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</si>
  <si>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</si>
  <si>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</si>
  <si>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</si>
  <si>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</si>
  <si>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</si>
  <si>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</si>
  <si>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</si>
  <si>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</si>
  <si>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</si>
  <si>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</si>
  <si>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</si>
  <si>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</si>
  <si>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</si>
  <si>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</si>
  <si>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</si>
  <si>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</si>
  <si>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</si>
  <si>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</si>
  <si>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</si>
  <si>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</si>
  <si>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</si>
  <si>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</si>
  <si>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</si>
  <si>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</si>
  <si>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</si>
  <si>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</si>
  <si>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</si>
  <si>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</si>
  <si>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</si>
  <si>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</si>
  <si>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</si>
  <si>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</si>
  <si>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</si>
  <si>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</si>
  <si>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</si>
  <si>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</si>
  <si>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</si>
  <si>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</si>
  <si>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</si>
  <si>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</si>
  <si>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</si>
  <si>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</si>
  <si>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</si>
  <si>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</si>
  <si>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</si>
  <si>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</si>
  <si>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</si>
  <si>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</si>
  <si>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</si>
  <si>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</si>
  <si>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</si>
  <si>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</si>
  <si>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</si>
  <si>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</si>
  <si>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</si>
  <si>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</si>
  <si>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</si>
  <si>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</si>
  <si>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</si>
  <si>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</si>
  <si>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</si>
  <si>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</si>
  <si>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</si>
  <si>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</si>
  <si>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</si>
  <si>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</si>
  <si>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</si>
  <si>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</si>
  <si>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</si>
  <si>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</si>
  <si>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</si>
  <si>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</si>
  <si>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</si>
  <si>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</si>
  <si>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</si>
  <si>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</si>
  <si>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</si>
  <si>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</si>
  <si>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</si>
  <si>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</si>
  <si>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</si>
  <si>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</si>
  <si>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</si>
  <si>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</si>
  <si>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</si>
  <si>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</si>
  <si>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</si>
  <si>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</si>
  <si>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</si>
  <si>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</si>
  <si>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</si>
  <si>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</si>
  <si>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</si>
  <si>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</si>
  <si>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</si>
  <si>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</si>
  <si>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</si>
  <si>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</si>
  <si>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</si>
  <si>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</si>
  <si>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</si>
  <si>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</si>
  <si>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</si>
  <si>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</si>
  <si>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</si>
  <si>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</si>
  <si>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</si>
  <si>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</si>
  <si>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</si>
  <si>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</si>
  <si>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</si>
  <si>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</si>
  <si>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</si>
  <si>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</si>
  <si>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</si>
  <si>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</si>
  <si>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</si>
  <si>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</si>
  <si>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</si>
  <si>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</si>
  <si>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</si>
  <si>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</si>
  <si>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</si>
  <si>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</si>
  <si>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</si>
  <si>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</si>
  <si>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</si>
  <si>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</si>
  <si>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</si>
  <si>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</si>
  <si>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</si>
  <si>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</si>
  <si>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</si>
  <si>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</si>
  <si>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</si>
  <si>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</si>
  <si>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</si>
  <si>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</si>
  <si>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</si>
  <si>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</si>
  <si>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</si>
  <si>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</si>
  <si>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</si>
  <si>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</si>
  <si>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</si>
  <si>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</si>
  <si>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</si>
  <si>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</si>
  <si>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</si>
  <si>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</si>
  <si>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</si>
  <si>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</si>
  <si>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</si>
  <si>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</si>
  <si>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</si>
  <si>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</si>
  <si>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</si>
  <si>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</si>
  <si>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</si>
  <si>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</si>
  <si>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</si>
  <si>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</si>
  <si>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</si>
  <si>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</si>
  <si>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</si>
  <si>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</si>
  <si>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</si>
  <si>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</si>
  <si>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</si>
  <si>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</si>
  <si>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</si>
  <si>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</si>
  <si>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</si>
  <si>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</si>
  <si>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</si>
  <si>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</si>
  <si>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</si>
  <si>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</si>
  <si>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</si>
  <si>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</si>
  <si>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</si>
  <si>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</si>
  <si>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</si>
  <si>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</si>
  <si>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</si>
  <si>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</si>
  <si>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</si>
  <si>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</si>
  <si>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</si>
  <si>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</si>
  <si>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</si>
  <si>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</si>
  <si>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</si>
  <si>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</si>
  <si>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</si>
  <si>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</si>
  <si>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</si>
  <si>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</si>
  <si>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</si>
  <si>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</si>
  <si>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</si>
  <si>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</si>
  <si>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</si>
  <si>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</si>
  <si>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</si>
  <si>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</si>
  <si>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</si>
  <si>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</si>
  <si>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</si>
  <si>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</si>
  <si>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</si>
  <si>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</si>
  <si>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</si>
  <si>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</si>
  <si>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</si>
  <si>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</si>
  <si>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</si>
  <si>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</si>
  <si>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</si>
  <si>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</si>
  <si>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</si>
  <si>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</si>
  <si>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</si>
  <si>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</si>
  <si>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</si>
  <si>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</si>
  <si>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</si>
  <si>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</si>
  <si>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</si>
  <si>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</si>
  <si>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</si>
  <si>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</si>
  <si>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</si>
  <si>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</si>
  <si>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</si>
  <si>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</si>
  <si>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</si>
  <si>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</si>
  <si>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</si>
  <si>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</si>
  <si>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</si>
  <si>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</si>
  <si>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</si>
  <si>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</si>
  <si>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</si>
  <si>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</si>
  <si>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</si>
  <si>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</si>
  <si>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</si>
  <si>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</si>
  <si>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</si>
  <si>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</si>
  <si>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</si>
  <si>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</si>
  <si>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</si>
  <si>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</si>
  <si>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</si>
  <si>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</si>
  <si>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</si>
  <si>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</si>
  <si>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</si>
  <si>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</si>
  <si>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</si>
  <si>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</si>
  <si>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</si>
  <si>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</si>
  <si>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</si>
  <si>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</si>
  <si>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</si>
  <si>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</si>
  <si>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</si>
  <si>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</si>
  <si>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</si>
  <si>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</si>
  <si>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</si>
  <si>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</si>
  <si>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</si>
  <si>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</si>
  <si>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</si>
  <si>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</si>
  <si>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</si>
  <si>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</si>
  <si>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</si>
  <si>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</si>
  <si>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</si>
  <si>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</si>
  <si>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</si>
  <si>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</si>
  <si>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</si>
  <si>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</si>
  <si>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</si>
  <si>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</si>
  <si>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</si>
  <si>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</si>
  <si>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</si>
  <si>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</si>
  <si>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</si>
  <si>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</si>
  <si>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</si>
  <si>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</si>
  <si>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</si>
  <si>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</si>
  <si>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</si>
  <si>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</si>
  <si>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</si>
  <si>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</si>
  <si>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</si>
  <si>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</si>
  <si>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</si>
  <si>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</si>
  <si>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</si>
  <si>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</si>
  <si>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</si>
  <si>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</si>
  <si>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</si>
  <si>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</si>
  <si>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</si>
  <si>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</si>
  <si>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</si>
  <si>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</si>
  <si>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</si>
  <si>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</si>
  <si>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</si>
  <si>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</si>
  <si>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</si>
  <si>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</si>
  <si>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</si>
  <si>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</si>
  <si>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</si>
  <si>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</si>
  <si>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</si>
  <si>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</si>
  <si>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</si>
  <si>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</si>
  <si>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</si>
  <si>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</si>
  <si>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</si>
  <si>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</si>
  <si>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</si>
  <si>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</si>
  <si>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</si>
  <si>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</si>
  <si>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</si>
  <si>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</si>
  <si>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</si>
  <si>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</si>
  <si>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</si>
  <si>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</si>
  <si>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</si>
  <si>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</si>
  <si>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</si>
  <si>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</si>
  <si>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</si>
  <si>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</si>
  <si>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</si>
  <si>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</si>
  <si>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</si>
  <si>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</si>
  <si>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</si>
  <si>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</si>
  <si>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</si>
  <si>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</si>
  <si>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</si>
  <si>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</si>
  <si>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</si>
  <si>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</si>
  <si>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</si>
  <si>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</si>
  <si>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</si>
  <si>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</si>
  <si>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</si>
  <si>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</si>
  <si>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</si>
  <si>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</si>
  <si>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</si>
  <si>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</si>
  <si>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</si>
  <si>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</si>
  <si>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</si>
  <si>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</si>
  <si>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</si>
  <si>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</si>
  <si>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</si>
  <si>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</si>
  <si>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</si>
  <si>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</si>
  <si>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</si>
  <si>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</si>
  <si>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</si>
  <si>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</si>
  <si>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</si>
  <si>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</si>
  <si>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</si>
  <si>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</si>
  <si>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</si>
  <si>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</si>
  <si>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</si>
  <si>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</si>
  <si>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</si>
  <si>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</si>
  <si>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</si>
  <si>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</si>
  <si>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</si>
  <si>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</si>
  <si>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</si>
  <si>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</si>
  <si>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</si>
  <si>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</si>
  <si>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</si>
  <si>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</si>
  <si>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</si>
  <si>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</si>
  <si>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</si>
  <si>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</si>
  <si>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</si>
  <si>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</si>
  <si>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</si>
  <si>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</si>
  <si>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</si>
  <si>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</si>
  <si>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</si>
  <si>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</si>
  <si>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</si>
  <si>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</si>
  <si>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</si>
  <si>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</si>
  <si>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</si>
  <si>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</si>
  <si>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</si>
  <si>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</si>
  <si>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</si>
  <si>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</si>
  <si>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</si>
  <si>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</si>
  <si>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</si>
  <si>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</si>
  <si>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</si>
  <si>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</si>
  <si>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</si>
  <si>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</si>
  <si>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</si>
  <si>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</si>
  <si>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</si>
  <si>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</si>
  <si>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</si>
  <si>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</si>
  <si>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</si>
  <si>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</si>
  <si>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</si>
  <si>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</si>
  <si>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</si>
  <si>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</si>
  <si>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</si>
  <si>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</si>
  <si>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</si>
  <si>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</si>
  <si>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</si>
  <si>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</si>
  <si>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</si>
  <si>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</si>
  <si>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</si>
  <si>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</si>
  <si>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</si>
  <si>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</si>
  <si>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</si>
  <si>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</si>
  <si>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</si>
  <si>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</si>
  <si>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</si>
  <si>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</si>
  <si>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</si>
  <si>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</si>
  <si>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</si>
  <si>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</si>
  <si>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</si>
  <si>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</si>
  <si>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</si>
  <si>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</si>
  <si>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</si>
  <si>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</si>
  <si>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</si>
  <si>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</si>
  <si>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</si>
  <si>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</si>
  <si>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</si>
  <si>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</si>
  <si>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</si>
  <si>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</si>
  <si>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</si>
  <si>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</si>
  <si>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</si>
  <si>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</si>
  <si>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</si>
  <si>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</si>
  <si>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</si>
  <si>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</si>
  <si>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</si>
  <si>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</si>
  <si>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</si>
  <si>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</si>
  <si>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</si>
  <si>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</si>
  <si>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</si>
  <si>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</si>
  <si>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</si>
  <si>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</si>
  <si>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</si>
  <si>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</si>
  <si>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</si>
  <si>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</si>
  <si>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</si>
  <si>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</si>
  <si>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</si>
  <si>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</si>
  <si>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</si>
  <si>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</si>
  <si>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</si>
  <si>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</si>
  <si>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</si>
  <si>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</si>
  <si>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</si>
  <si>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</si>
  <si>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</si>
  <si>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</si>
  <si>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</si>
  <si>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</si>
  <si>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</si>
  <si>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</si>
  <si>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</si>
  <si>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</si>
  <si>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</si>
  <si>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</si>
  <si>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</si>
  <si>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</si>
  <si>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</si>
  <si>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</si>
  <si>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</si>
  <si>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</si>
  <si>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</si>
  <si>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</si>
  <si>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</si>
  <si>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</si>
  <si>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</si>
  <si>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</si>
  <si>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</si>
  <si>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</si>
  <si>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</si>
  <si>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</si>
  <si>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</si>
  <si>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</si>
  <si>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</si>
  <si>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</si>
  <si>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</si>
  <si>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</si>
  <si>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</si>
  <si>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</si>
  <si>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</si>
  <si>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</si>
  <si>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</si>
  <si>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</si>
  <si>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</si>
  <si>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</si>
  <si>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</si>
  <si>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</si>
  <si>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</si>
  <si>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</si>
  <si>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</si>
  <si>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</si>
  <si>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</si>
  <si>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</si>
  <si>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</si>
  <si>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</si>
  <si>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</si>
  <si>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</si>
  <si>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</si>
  <si>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</si>
  <si>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</si>
  <si>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</si>
  <si>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</si>
  <si>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</si>
  <si>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</si>
  <si>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</si>
  <si>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</si>
  <si>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</si>
  <si>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</si>
  <si>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</si>
  <si>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</si>
  <si>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</si>
  <si>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</si>
  <si>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</si>
  <si>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</si>
  <si>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</si>
  <si>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</si>
  <si>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</si>
  <si>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</si>
  <si>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</si>
  <si>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</si>
  <si>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</si>
  <si>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</si>
  <si>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</si>
  <si>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</si>
  <si>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</si>
  <si>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</si>
  <si>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</si>
  <si>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</si>
  <si>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</si>
  <si>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</si>
  <si>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</si>
  <si>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</si>
  <si>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</si>
  <si>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</si>
  <si>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</si>
  <si>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</si>
  <si>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</si>
  <si>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</si>
  <si>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</si>
  <si>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</si>
  <si>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</si>
  <si>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</si>
  <si>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</si>
  <si>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</si>
  <si>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</si>
  <si>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</si>
  <si>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</si>
  <si>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</si>
  <si>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</si>
  <si>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</si>
  <si>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</si>
  <si>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</si>
  <si>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</si>
  <si>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</si>
  <si>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</si>
  <si>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</si>
  <si>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</si>
  <si>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</si>
  <si>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</si>
  <si>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</si>
  <si>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</si>
  <si>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</si>
  <si>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</si>
  <si>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</si>
  <si>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</si>
  <si>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</si>
  <si>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</si>
  <si>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</si>
  <si>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</si>
  <si>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</si>
  <si>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</si>
  <si>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</si>
  <si>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</si>
  <si>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</si>
  <si>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</si>
  <si>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</si>
  <si>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</si>
  <si>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</si>
  <si>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</si>
  <si>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</si>
  <si>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Allan Gray Investment Management</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</si>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</sst>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3" xfId="2" applyNumberFormat="1" applyFont="1" applyFill="1" applyBorder="1" applyAlignment="1" applyProtection="1">
      <alignment vertical="top"/>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9" fontId="27" fillId="37" borderId="106" xfId="20" applyBorder="1" applyAlignment="1">
      <alignment horizontal="left"/>
    </xf>
    <xf numFmtId="164" fontId="4" fillId="0" borderId="106" xfId="7" applyNumberFormat="1" applyFont="1" applyBorder="1" applyAlignment="1">
      <alignment horizontal="left" vertical="center"/>
    </xf>
    <xf numFmtId="164" fontId="4" fillId="0" borderId="106" xfId="7" applyNumberFormat="1" applyFont="1" applyBorder="1" applyAlignment="1">
      <alignment horizontal="left"/>
    </xf>
    <xf numFmtId="164" fontId="4" fillId="0" borderId="121" xfId="7" applyNumberFormat="1" applyFont="1" applyBorder="1" applyAlignment="1">
      <alignment horizontal="left"/>
    </xf>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6" xfId="0"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6" xfId="0" applyFont="1" applyFill="1" applyBorder="1" applyAlignment="1">
      <alignment horizontal="center" vertical="center"/>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53" bestFit="1" customWidth="1"/>
    <col min="3" max="3" width="39.42578125" customWidth="1"/>
    <col min="7" max="7" width="25" customWidth="1"/>
  </cols>
  <sheetData>
    <row r="1" spans="1:3" ht="15.75">
      <c r="A1" s="8"/>
      <c r="B1" s="182" t="s">
        <v>253</v>
      </c>
      <c r="C1" s="89"/>
    </row>
    <row r="2" spans="1:3" s="179" customFormat="1" ht="15.75">
      <c r="A2" s="231">
        <v>1</v>
      </c>
      <c r="B2" s="180" t="s">
        <v>254</v>
      </c>
      <c r="C2" s="627" t="s">
        <v>965</v>
      </c>
    </row>
    <row r="3" spans="1:3" s="179" customFormat="1" ht="15.75">
      <c r="A3" s="231">
        <v>2</v>
      </c>
      <c r="B3" s="181" t="s">
        <v>255</v>
      </c>
      <c r="C3" s="627" t="s">
        <v>966</v>
      </c>
    </row>
    <row r="4" spans="1:3" s="179" customFormat="1" ht="15.75">
      <c r="A4" s="231">
        <v>3</v>
      </c>
      <c r="B4" s="181" t="s">
        <v>256</v>
      </c>
      <c r="C4" s="627" t="s">
        <v>967</v>
      </c>
    </row>
    <row r="5" spans="1:3" s="179" customFormat="1" ht="15.75">
      <c r="A5" s="232">
        <v>4</v>
      </c>
      <c r="B5" s="184" t="s">
        <v>257</v>
      </c>
      <c r="C5" s="627" t="s">
        <v>968</v>
      </c>
    </row>
    <row r="6" spans="1:3" s="183" customFormat="1" ht="65.25" customHeight="1">
      <c r="A6" s="782" t="s">
        <v>488</v>
      </c>
      <c r="B6" s="783"/>
      <c r="C6" s="783"/>
    </row>
    <row r="7" spans="1:3">
      <c r="A7" s="364" t="s">
        <v>403</v>
      </c>
      <c r="B7" s="365" t="s">
        <v>258</v>
      </c>
    </row>
    <row r="8" spans="1:3">
      <c r="A8" s="366">
        <v>1</v>
      </c>
      <c r="B8" s="362" t="s">
        <v>223</v>
      </c>
    </row>
    <row r="9" spans="1:3">
      <c r="A9" s="366">
        <v>2</v>
      </c>
      <c r="B9" s="362" t="s">
        <v>259</v>
      </c>
    </row>
    <row r="10" spans="1:3">
      <c r="A10" s="366">
        <v>3</v>
      </c>
      <c r="B10" s="362" t="s">
        <v>260</v>
      </c>
    </row>
    <row r="11" spans="1:3">
      <c r="A11" s="366">
        <v>4</v>
      </c>
      <c r="B11" s="362" t="s">
        <v>261</v>
      </c>
      <c r="C11" s="178"/>
    </row>
    <row r="12" spans="1:3">
      <c r="A12" s="366">
        <v>5</v>
      </c>
      <c r="B12" s="362" t="s">
        <v>187</v>
      </c>
    </row>
    <row r="13" spans="1:3">
      <c r="A13" s="366">
        <v>6</v>
      </c>
      <c r="B13" s="367" t="s">
        <v>149</v>
      </c>
    </row>
    <row r="14" spans="1:3">
      <c r="A14" s="366">
        <v>7</v>
      </c>
      <c r="B14" s="362" t="s">
        <v>262</v>
      </c>
    </row>
    <row r="15" spans="1:3">
      <c r="A15" s="366">
        <v>8</v>
      </c>
      <c r="B15" s="362" t="s">
        <v>265</v>
      </c>
    </row>
    <row r="16" spans="1:3">
      <c r="A16" s="366">
        <v>9</v>
      </c>
      <c r="B16" s="362" t="s">
        <v>88</v>
      </c>
    </row>
    <row r="17" spans="1:2">
      <c r="A17" s="368" t="s">
        <v>545</v>
      </c>
      <c r="B17" s="362" t="s">
        <v>525</v>
      </c>
    </row>
    <row r="18" spans="1:2">
      <c r="A18" s="366">
        <v>10</v>
      </c>
      <c r="B18" s="362" t="s">
        <v>268</v>
      </c>
    </row>
    <row r="19" spans="1:2">
      <c r="A19" s="366">
        <v>11</v>
      </c>
      <c r="B19" s="367" t="s">
        <v>249</v>
      </c>
    </row>
    <row r="20" spans="1:2">
      <c r="A20" s="366">
        <v>12</v>
      </c>
      <c r="B20" s="367" t="s">
        <v>246</v>
      </c>
    </row>
    <row r="21" spans="1:2">
      <c r="A21" s="366">
        <v>13</v>
      </c>
      <c r="B21" s="369" t="s">
        <v>459</v>
      </c>
    </row>
    <row r="22" spans="1:2">
      <c r="A22" s="366">
        <v>14</v>
      </c>
      <c r="B22" s="370" t="s">
        <v>518</v>
      </c>
    </row>
    <row r="23" spans="1:2">
      <c r="A23" s="371">
        <v>15</v>
      </c>
      <c r="B23" s="367" t="s">
        <v>77</v>
      </c>
    </row>
    <row r="24" spans="1:2">
      <c r="A24" s="371">
        <v>15.1</v>
      </c>
      <c r="B24" s="362" t="s">
        <v>554</v>
      </c>
    </row>
    <row r="25" spans="1:2">
      <c r="A25" s="371">
        <v>16</v>
      </c>
      <c r="B25" s="362" t="s">
        <v>622</v>
      </c>
    </row>
    <row r="26" spans="1:2">
      <c r="A26" s="371">
        <v>17</v>
      </c>
      <c r="B26" s="362" t="s">
        <v>935</v>
      </c>
    </row>
    <row r="27" spans="1:2">
      <c r="A27" s="371">
        <v>18</v>
      </c>
      <c r="B27" s="362" t="s">
        <v>955</v>
      </c>
    </row>
    <row r="28" spans="1:2">
      <c r="A28" s="371">
        <v>19</v>
      </c>
      <c r="B28" s="362" t="s">
        <v>956</v>
      </c>
    </row>
    <row r="29" spans="1:2">
      <c r="A29" s="371">
        <v>20</v>
      </c>
      <c r="B29" s="370" t="s">
        <v>721</v>
      </c>
    </row>
    <row r="30" spans="1:2">
      <c r="A30" s="371">
        <v>21</v>
      </c>
      <c r="B30" s="362" t="s">
        <v>739</v>
      </c>
    </row>
    <row r="31" spans="1:2">
      <c r="A31" s="371">
        <v>22</v>
      </c>
      <c r="B31" s="590" t="s">
        <v>756</v>
      </c>
    </row>
    <row r="32" spans="1:2" ht="26.25">
      <c r="A32" s="371">
        <v>23</v>
      </c>
      <c r="B32" s="590" t="s">
        <v>936</v>
      </c>
    </row>
    <row r="33" spans="1:2">
      <c r="A33" s="371">
        <v>24</v>
      </c>
      <c r="B33" s="362" t="s">
        <v>937</v>
      </c>
    </row>
    <row r="34" spans="1:2">
      <c r="A34" s="371">
        <v>25</v>
      </c>
      <c r="B34" s="362" t="s">
        <v>938</v>
      </c>
    </row>
    <row r="35" spans="1:2">
      <c r="A35" s="366">
        <v>26</v>
      </c>
      <c r="B35" s="370" t="s">
        <v>1015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46" sqref="C46"/>
    </sheetView>
  </sheetViews>
  <sheetFormatPr defaultRowHeight="15"/>
  <cols>
    <col min="1" max="1" width="9.5703125" style="5" bestFit="1" customWidth="1"/>
    <col min="2" max="2" width="132.42578125" style="2" customWidth="1"/>
    <col min="3" max="3" width="18.42578125" style="2" customWidth="1"/>
  </cols>
  <sheetData>
    <row r="1" spans="1:6" s="749" customFormat="1" ht="15.75">
      <c r="A1" s="186" t="s">
        <v>188</v>
      </c>
      <c r="B1" s="747" t="str">
        <f>Info!C2</f>
        <v>სს თიბისი ბანკი</v>
      </c>
      <c r="C1" s="748"/>
      <c r="D1" s="748"/>
      <c r="E1" s="748"/>
      <c r="F1" s="748"/>
    </row>
    <row r="2" spans="1:6" s="186" customFormat="1" ht="15.75" customHeight="1">
      <c r="A2" s="186" t="s">
        <v>189</v>
      </c>
      <c r="B2" s="727">
        <f>'1. key ratios'!B2</f>
        <v>44469</v>
      </c>
    </row>
    <row r="3" spans="1:6" s="20" customFormat="1" ht="15.75" customHeight="1"/>
    <row r="4" spans="1:6" ht="15.75" thickBot="1">
      <c r="A4" s="5" t="s">
        <v>412</v>
      </c>
      <c r="B4" s="57" t="s">
        <v>88</v>
      </c>
    </row>
    <row r="5" spans="1:6">
      <c r="A5" s="130" t="s">
        <v>26</v>
      </c>
      <c r="B5" s="131"/>
      <c r="C5" s="132" t="s">
        <v>27</v>
      </c>
    </row>
    <row r="6" spans="1:6">
      <c r="A6" s="133">
        <v>1</v>
      </c>
      <c r="B6" s="78" t="s">
        <v>28</v>
      </c>
      <c r="C6" s="256">
        <f>SUM(C7:C11)</f>
        <v>2837488993.2300005</v>
      </c>
      <c r="D6" s="651"/>
    </row>
    <row r="7" spans="1:6">
      <c r="A7" s="133">
        <v>2</v>
      </c>
      <c r="B7" s="75" t="s">
        <v>29</v>
      </c>
      <c r="C7" s="671">
        <v>21015907.600000001</v>
      </c>
      <c r="D7" s="651"/>
    </row>
    <row r="8" spans="1:6">
      <c r="A8" s="133">
        <v>3</v>
      </c>
      <c r="B8" s="69" t="s">
        <v>30</v>
      </c>
      <c r="C8" s="671">
        <v>521190198.81999999</v>
      </c>
      <c r="D8" s="651"/>
    </row>
    <row r="9" spans="1:6">
      <c r="A9" s="133">
        <v>4</v>
      </c>
      <c r="B9" s="69" t="s">
        <v>31</v>
      </c>
      <c r="C9" s="671">
        <v>194101.82</v>
      </c>
      <c r="D9" s="651"/>
    </row>
    <row r="10" spans="1:6">
      <c r="A10" s="133">
        <v>5</v>
      </c>
      <c r="B10" s="69" t="s">
        <v>32</v>
      </c>
      <c r="C10" s="671">
        <v>5513579.0199999996</v>
      </c>
      <c r="D10" s="651"/>
    </row>
    <row r="11" spans="1:6">
      <c r="A11" s="133">
        <v>6</v>
      </c>
      <c r="B11" s="76" t="s">
        <v>33</v>
      </c>
      <c r="C11" s="671">
        <v>2289575205.9700003</v>
      </c>
      <c r="D11" s="651"/>
    </row>
    <row r="12" spans="1:6" s="4" customFormat="1">
      <c r="A12" s="133">
        <v>7</v>
      </c>
      <c r="B12" s="78" t="s">
        <v>34</v>
      </c>
      <c r="C12" s="257">
        <f>SUM(C13:C27)</f>
        <v>271928761.91999996</v>
      </c>
      <c r="D12" s="651"/>
    </row>
    <row r="13" spans="1:6" s="4" customFormat="1">
      <c r="A13" s="133">
        <v>8</v>
      </c>
      <c r="B13" s="77" t="s">
        <v>35</v>
      </c>
      <c r="C13" s="672">
        <v>194101.82</v>
      </c>
      <c r="D13" s="651"/>
    </row>
    <row r="14" spans="1:6" s="4" customFormat="1" ht="25.5">
      <c r="A14" s="133">
        <v>9</v>
      </c>
      <c r="B14" s="70" t="s">
        <v>36</v>
      </c>
      <c r="C14" s="672">
        <v>0</v>
      </c>
      <c r="D14" s="651"/>
    </row>
    <row r="15" spans="1:6" s="4" customFormat="1">
      <c r="A15" s="133">
        <v>10</v>
      </c>
      <c r="B15" s="71" t="s">
        <v>37</v>
      </c>
      <c r="C15" s="672">
        <v>264126716.19999999</v>
      </c>
      <c r="D15" s="651"/>
    </row>
    <row r="16" spans="1:6" s="4" customFormat="1">
      <c r="A16" s="133">
        <v>11</v>
      </c>
      <c r="B16" s="72" t="s">
        <v>38</v>
      </c>
      <c r="C16" s="672">
        <v>0</v>
      </c>
      <c r="D16" s="651"/>
    </row>
    <row r="17" spans="1:4" s="4" customFormat="1">
      <c r="A17" s="133">
        <v>12</v>
      </c>
      <c r="B17" s="71" t="s">
        <v>39</v>
      </c>
      <c r="C17" s="672">
        <v>0</v>
      </c>
      <c r="D17" s="651"/>
    </row>
    <row r="18" spans="1:4" s="4" customFormat="1">
      <c r="A18" s="133">
        <v>13</v>
      </c>
      <c r="B18" s="71" t="s">
        <v>40</v>
      </c>
      <c r="C18" s="672">
        <v>0</v>
      </c>
      <c r="D18" s="651"/>
    </row>
    <row r="19" spans="1:4" s="4" customFormat="1">
      <c r="A19" s="133">
        <v>14</v>
      </c>
      <c r="B19" s="71" t="s">
        <v>41</v>
      </c>
      <c r="C19" s="672">
        <v>0</v>
      </c>
      <c r="D19" s="651"/>
    </row>
    <row r="20" spans="1:4" s="4" customFormat="1" ht="25.5">
      <c r="A20" s="133">
        <v>15</v>
      </c>
      <c r="B20" s="71" t="s">
        <v>42</v>
      </c>
      <c r="C20" s="672">
        <v>0</v>
      </c>
      <c r="D20" s="651"/>
    </row>
    <row r="21" spans="1:4" s="4" customFormat="1" ht="25.5">
      <c r="A21" s="133">
        <v>16</v>
      </c>
      <c r="B21" s="70" t="s">
        <v>43</v>
      </c>
      <c r="C21" s="672">
        <v>0</v>
      </c>
      <c r="D21" s="651"/>
    </row>
    <row r="22" spans="1:4" s="4" customFormat="1">
      <c r="A22" s="133">
        <v>17</v>
      </c>
      <c r="B22" s="134" t="s">
        <v>44</v>
      </c>
      <c r="C22" s="672">
        <v>7607943.8999999994</v>
      </c>
      <c r="D22" s="651"/>
    </row>
    <row r="23" spans="1:4" s="4" customFormat="1" ht="25.5">
      <c r="A23" s="133">
        <v>18</v>
      </c>
      <c r="B23" s="70" t="s">
        <v>45</v>
      </c>
      <c r="C23" s="672">
        <v>0</v>
      </c>
      <c r="D23" s="651"/>
    </row>
    <row r="24" spans="1:4" s="4" customFormat="1" ht="25.5">
      <c r="A24" s="133">
        <v>19</v>
      </c>
      <c r="B24" s="70" t="s">
        <v>46</v>
      </c>
      <c r="C24" s="672">
        <v>0</v>
      </c>
      <c r="D24" s="651"/>
    </row>
    <row r="25" spans="1:4" s="4" customFormat="1" ht="25.5">
      <c r="A25" s="133">
        <v>20</v>
      </c>
      <c r="B25" s="73" t="s">
        <v>47</v>
      </c>
      <c r="C25" s="672">
        <v>0</v>
      </c>
      <c r="D25" s="651"/>
    </row>
    <row r="26" spans="1:4" s="4" customFormat="1">
      <c r="A26" s="133">
        <v>21</v>
      </c>
      <c r="B26" s="73" t="s">
        <v>48</v>
      </c>
      <c r="C26" s="672">
        <v>0</v>
      </c>
      <c r="D26" s="651"/>
    </row>
    <row r="27" spans="1:4" s="4" customFormat="1" ht="25.5">
      <c r="A27" s="133">
        <v>22</v>
      </c>
      <c r="B27" s="73" t="s">
        <v>49</v>
      </c>
      <c r="C27" s="672">
        <v>0</v>
      </c>
      <c r="D27" s="651"/>
    </row>
    <row r="28" spans="1:4" s="4" customFormat="1">
      <c r="A28" s="133">
        <v>23</v>
      </c>
      <c r="B28" s="79" t="s">
        <v>23</v>
      </c>
      <c r="C28" s="257">
        <f>C6-C12</f>
        <v>2565560231.3100004</v>
      </c>
      <c r="D28" s="651"/>
    </row>
    <row r="29" spans="1:4" s="4" customFormat="1">
      <c r="A29" s="135"/>
      <c r="B29" s="74"/>
      <c r="C29" s="258"/>
      <c r="D29" s="651"/>
    </row>
    <row r="30" spans="1:4" s="4" customFormat="1">
      <c r="A30" s="135">
        <v>24</v>
      </c>
      <c r="B30" s="79" t="s">
        <v>50</v>
      </c>
      <c r="C30" s="257">
        <f>C31+C34</f>
        <v>390350000</v>
      </c>
      <c r="D30" s="651"/>
    </row>
    <row r="31" spans="1:4" s="4" customFormat="1">
      <c r="A31" s="135">
        <v>25</v>
      </c>
      <c r="B31" s="69" t="s">
        <v>51</v>
      </c>
      <c r="C31" s="259">
        <f>C32+C33</f>
        <v>390350000</v>
      </c>
      <c r="D31" s="651"/>
    </row>
    <row r="32" spans="1:4" s="4" customFormat="1">
      <c r="A32" s="135">
        <v>26</v>
      </c>
      <c r="B32" s="176" t="s">
        <v>52</v>
      </c>
      <c r="C32" s="672">
        <v>0</v>
      </c>
      <c r="D32" s="651"/>
    </row>
    <row r="33" spans="1:4" s="4" customFormat="1">
      <c r="A33" s="135">
        <v>27</v>
      </c>
      <c r="B33" s="176" t="s">
        <v>53</v>
      </c>
      <c r="C33" s="672">
        <v>390350000</v>
      </c>
      <c r="D33" s="651"/>
    </row>
    <row r="34" spans="1:4" s="4" customFormat="1">
      <c r="A34" s="135">
        <v>28</v>
      </c>
      <c r="B34" s="69" t="s">
        <v>54</v>
      </c>
      <c r="C34" s="672">
        <v>0</v>
      </c>
      <c r="D34" s="651"/>
    </row>
    <row r="35" spans="1:4" s="4" customFormat="1">
      <c r="A35" s="135">
        <v>29</v>
      </c>
      <c r="B35" s="79" t="s">
        <v>55</v>
      </c>
      <c r="C35" s="257">
        <f>SUM(C36:C40)</f>
        <v>0</v>
      </c>
      <c r="D35" s="651"/>
    </row>
    <row r="36" spans="1:4" s="4" customFormat="1">
      <c r="A36" s="135">
        <v>30</v>
      </c>
      <c r="B36" s="70" t="s">
        <v>56</v>
      </c>
      <c r="C36" s="672">
        <v>0</v>
      </c>
      <c r="D36" s="651"/>
    </row>
    <row r="37" spans="1:4" s="4" customFormat="1">
      <c r="A37" s="135">
        <v>31</v>
      </c>
      <c r="B37" s="71" t="s">
        <v>57</v>
      </c>
      <c r="C37" s="672">
        <v>0</v>
      </c>
      <c r="D37" s="651"/>
    </row>
    <row r="38" spans="1:4" s="4" customFormat="1" ht="25.5">
      <c r="A38" s="135">
        <v>32</v>
      </c>
      <c r="B38" s="70" t="s">
        <v>58</v>
      </c>
      <c r="C38" s="672">
        <v>0</v>
      </c>
      <c r="D38" s="651"/>
    </row>
    <row r="39" spans="1:4" s="4" customFormat="1" ht="25.5">
      <c r="A39" s="135">
        <v>33</v>
      </c>
      <c r="B39" s="70" t="s">
        <v>46</v>
      </c>
      <c r="C39" s="672">
        <v>0</v>
      </c>
      <c r="D39" s="651"/>
    </row>
    <row r="40" spans="1:4" s="4" customFormat="1" ht="25.5">
      <c r="A40" s="135">
        <v>34</v>
      </c>
      <c r="B40" s="73" t="s">
        <v>59</v>
      </c>
      <c r="C40" s="672">
        <v>0</v>
      </c>
      <c r="D40" s="651"/>
    </row>
    <row r="41" spans="1:4" s="4" customFormat="1">
      <c r="A41" s="135">
        <v>35</v>
      </c>
      <c r="B41" s="79" t="s">
        <v>24</v>
      </c>
      <c r="C41" s="257">
        <f>C30-C35</f>
        <v>390350000</v>
      </c>
      <c r="D41" s="651"/>
    </row>
    <row r="42" spans="1:4" s="4" customFormat="1">
      <c r="A42" s="135"/>
      <c r="B42" s="74"/>
      <c r="C42" s="258"/>
      <c r="D42" s="651"/>
    </row>
    <row r="43" spans="1:4" s="4" customFormat="1">
      <c r="A43" s="135">
        <v>36</v>
      </c>
      <c r="B43" s="80" t="s">
        <v>60</v>
      </c>
      <c r="C43" s="257">
        <f>SUM(C44:C46)</f>
        <v>737726984.52024913</v>
      </c>
      <c r="D43" s="651"/>
    </row>
    <row r="44" spans="1:4" s="4" customFormat="1">
      <c r="A44" s="135">
        <v>37</v>
      </c>
      <c r="B44" s="69" t="s">
        <v>61</v>
      </c>
      <c r="C44" s="672">
        <v>522007248</v>
      </c>
      <c r="D44" s="651"/>
    </row>
    <row r="45" spans="1:4" s="4" customFormat="1">
      <c r="A45" s="135">
        <v>38</v>
      </c>
      <c r="B45" s="69" t="s">
        <v>62</v>
      </c>
      <c r="C45" s="672">
        <v>0</v>
      </c>
      <c r="D45" s="651"/>
    </row>
    <row r="46" spans="1:4" s="4" customFormat="1">
      <c r="A46" s="135">
        <v>39</v>
      </c>
      <c r="B46" s="69" t="s">
        <v>63</v>
      </c>
      <c r="C46" s="672">
        <v>215719736.52024913</v>
      </c>
      <c r="D46" s="651"/>
    </row>
    <row r="47" spans="1:4" s="4" customFormat="1">
      <c r="A47" s="135">
        <v>40</v>
      </c>
      <c r="B47" s="80" t="s">
        <v>64</v>
      </c>
      <c r="C47" s="257">
        <f>SUM(C48:C51)</f>
        <v>0</v>
      </c>
      <c r="D47" s="651"/>
    </row>
    <row r="48" spans="1:4" s="4" customFormat="1">
      <c r="A48" s="135">
        <v>41</v>
      </c>
      <c r="B48" s="70" t="s">
        <v>65</v>
      </c>
      <c r="C48" s="672">
        <v>0</v>
      </c>
      <c r="D48" s="651"/>
    </row>
    <row r="49" spans="1:4" s="4" customFormat="1">
      <c r="A49" s="135">
        <v>42</v>
      </c>
      <c r="B49" s="71" t="s">
        <v>66</v>
      </c>
      <c r="C49" s="672">
        <v>0</v>
      </c>
      <c r="D49" s="651"/>
    </row>
    <row r="50" spans="1:4" s="4" customFormat="1" ht="25.5">
      <c r="A50" s="135">
        <v>43</v>
      </c>
      <c r="B50" s="70" t="s">
        <v>67</v>
      </c>
      <c r="C50" s="672">
        <v>0</v>
      </c>
      <c r="D50" s="651"/>
    </row>
    <row r="51" spans="1:4" s="4" customFormat="1" ht="25.5">
      <c r="A51" s="135">
        <v>44</v>
      </c>
      <c r="B51" s="70" t="s">
        <v>46</v>
      </c>
      <c r="C51" s="672">
        <v>0</v>
      </c>
      <c r="D51" s="651"/>
    </row>
    <row r="52" spans="1:4" s="4" customFormat="1" ht="15.75" thickBot="1">
      <c r="A52" s="136">
        <v>45</v>
      </c>
      <c r="B52" s="137" t="s">
        <v>25</v>
      </c>
      <c r="C52" s="260">
        <f>C43-C47</f>
        <v>737726984.52024913</v>
      </c>
      <c r="D52" s="651"/>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140625" defaultRowHeight="12.75"/>
  <cols>
    <col min="1" max="1" width="10.85546875" style="316" bestFit="1" customWidth="1"/>
    <col min="2" max="2" width="59" style="316" customWidth="1"/>
    <col min="3" max="3" width="16.7109375" style="316" bestFit="1" customWidth="1"/>
    <col min="4" max="4" width="22.140625" style="316" customWidth="1"/>
    <col min="5" max="16384" width="9.140625" style="316"/>
  </cols>
  <sheetData>
    <row r="1" spans="1:6" s="748" customFormat="1" ht="15">
      <c r="A1" s="186" t="s">
        <v>188</v>
      </c>
      <c r="B1" s="747" t="str">
        <f>Info!C2</f>
        <v>სს თიბისი ბანკი</v>
      </c>
    </row>
    <row r="2" spans="1:6" s="186" customFormat="1" ht="15.75" customHeight="1">
      <c r="A2" s="186" t="s">
        <v>189</v>
      </c>
      <c r="B2" s="727">
        <f>'1. key ratios'!B2</f>
        <v>44469</v>
      </c>
    </row>
    <row r="3" spans="1:6" s="20" customFormat="1" ht="15.75" customHeight="1"/>
    <row r="4" spans="1:6" ht="13.5" thickBot="1">
      <c r="A4" s="317" t="s">
        <v>524</v>
      </c>
      <c r="B4" s="350" t="s">
        <v>525</v>
      </c>
    </row>
    <row r="5" spans="1:6" s="351" customFormat="1">
      <c r="A5" s="802" t="s">
        <v>526</v>
      </c>
      <c r="B5" s="803"/>
      <c r="C5" s="340" t="s">
        <v>527</v>
      </c>
      <c r="D5" s="341" t="s">
        <v>528</v>
      </c>
    </row>
    <row r="6" spans="1:6" s="352" customFormat="1">
      <c r="A6" s="342">
        <v>1</v>
      </c>
      <c r="B6" s="343" t="s">
        <v>529</v>
      </c>
      <c r="C6" s="343"/>
      <c r="D6" s="344"/>
    </row>
    <row r="7" spans="1:6" s="352" customFormat="1">
      <c r="A7" s="345" t="s">
        <v>530</v>
      </c>
      <c r="B7" s="346" t="s">
        <v>531</v>
      </c>
      <c r="C7" s="398">
        <v>4.4999999999999998E-2</v>
      </c>
      <c r="D7" s="673">
        <v>861455259.13462162</v>
      </c>
      <c r="E7" s="733"/>
      <c r="F7" s="733"/>
    </row>
    <row r="8" spans="1:6" s="352" customFormat="1">
      <c r="A8" s="345" t="s">
        <v>532</v>
      </c>
      <c r="B8" s="346" t="s">
        <v>533</v>
      </c>
      <c r="C8" s="399">
        <v>0.06</v>
      </c>
      <c r="D8" s="673">
        <v>1148607012.1794956</v>
      </c>
      <c r="E8" s="733"/>
      <c r="F8" s="733"/>
    </row>
    <row r="9" spans="1:6" s="352" customFormat="1">
      <c r="A9" s="345" t="s">
        <v>534</v>
      </c>
      <c r="B9" s="346" t="s">
        <v>535</v>
      </c>
      <c r="C9" s="399">
        <v>0.08</v>
      </c>
      <c r="D9" s="673">
        <v>1531476016.2393274</v>
      </c>
      <c r="E9" s="733"/>
      <c r="F9" s="733"/>
    </row>
    <row r="10" spans="1:6" s="352" customFormat="1">
      <c r="A10" s="342" t="s">
        <v>536</v>
      </c>
      <c r="B10" s="343" t="s">
        <v>537</v>
      </c>
      <c r="C10" s="400"/>
      <c r="D10" s="674"/>
      <c r="E10" s="733"/>
      <c r="F10" s="733"/>
    </row>
    <row r="11" spans="1:6" s="353" customFormat="1">
      <c r="A11" s="347" t="s">
        <v>538</v>
      </c>
      <c r="B11" s="348" t="s">
        <v>600</v>
      </c>
      <c r="C11" s="401">
        <v>2.5000000000000001E-2</v>
      </c>
      <c r="D11" s="675">
        <v>478586255.07478982</v>
      </c>
      <c r="E11" s="733"/>
      <c r="F11" s="733"/>
    </row>
    <row r="12" spans="1:6" s="353" customFormat="1">
      <c r="A12" s="347" t="s">
        <v>539</v>
      </c>
      <c r="B12" s="348" t="s">
        <v>540</v>
      </c>
      <c r="C12" s="401">
        <v>0</v>
      </c>
      <c r="D12" s="675">
        <v>0</v>
      </c>
      <c r="E12" s="733"/>
      <c r="F12" s="733"/>
    </row>
    <row r="13" spans="1:6" s="353" customFormat="1">
      <c r="A13" s="347" t="s">
        <v>541</v>
      </c>
      <c r="B13" s="348" t="s">
        <v>542</v>
      </c>
      <c r="C13" s="401">
        <v>0.02</v>
      </c>
      <c r="D13" s="675">
        <v>382869004.05983186</v>
      </c>
      <c r="E13" s="733"/>
      <c r="F13" s="733"/>
    </row>
    <row r="14" spans="1:6" s="352" customFormat="1">
      <c r="A14" s="342" t="s">
        <v>543</v>
      </c>
      <c r="B14" s="343" t="s">
        <v>598</v>
      </c>
      <c r="C14" s="402"/>
      <c r="D14" s="674"/>
      <c r="E14" s="733"/>
      <c r="F14" s="733"/>
    </row>
    <row r="15" spans="1:6" s="352" customFormat="1">
      <c r="A15" s="363" t="s">
        <v>546</v>
      </c>
      <c r="B15" s="348" t="s">
        <v>599</v>
      </c>
      <c r="C15" s="401">
        <v>2.2647334630222893E-2</v>
      </c>
      <c r="D15" s="675">
        <v>433548122.724159</v>
      </c>
      <c r="E15" s="733"/>
      <c r="F15" s="733"/>
    </row>
    <row r="16" spans="1:6" s="352" customFormat="1">
      <c r="A16" s="363" t="s">
        <v>547</v>
      </c>
      <c r="B16" s="348" t="s">
        <v>549</v>
      </c>
      <c r="C16" s="401">
        <v>3.0277286441337401E-2</v>
      </c>
      <c r="D16" s="675">
        <v>579611725.27145505</v>
      </c>
      <c r="E16" s="733"/>
      <c r="F16" s="733"/>
    </row>
    <row r="17" spans="1:6" s="352" customFormat="1">
      <c r="A17" s="363" t="s">
        <v>548</v>
      </c>
      <c r="B17" s="348" t="s">
        <v>596</v>
      </c>
      <c r="C17" s="401">
        <v>5.4472645830287915E-2</v>
      </c>
      <c r="D17" s="675">
        <v>1042794382.8773143</v>
      </c>
      <c r="E17" s="733"/>
      <c r="F17" s="733"/>
    </row>
    <row r="18" spans="1:6" s="351" customFormat="1">
      <c r="A18" s="804" t="s">
        <v>597</v>
      </c>
      <c r="B18" s="805"/>
      <c r="C18" s="403" t="s">
        <v>527</v>
      </c>
      <c r="D18" s="676" t="s">
        <v>528</v>
      </c>
      <c r="E18" s="733"/>
      <c r="F18" s="733"/>
    </row>
    <row r="19" spans="1:6" s="352" customFormat="1">
      <c r="A19" s="349">
        <v>4</v>
      </c>
      <c r="B19" s="348" t="s">
        <v>23</v>
      </c>
      <c r="C19" s="401">
        <v>0.1126473346302229</v>
      </c>
      <c r="D19" s="673">
        <v>2156458640.993402</v>
      </c>
      <c r="E19" s="733"/>
      <c r="F19" s="733"/>
    </row>
    <row r="20" spans="1:6" s="352" customFormat="1">
      <c r="A20" s="349">
        <v>5</v>
      </c>
      <c r="B20" s="348" t="s">
        <v>89</v>
      </c>
      <c r="C20" s="401">
        <v>0.13527728644133741</v>
      </c>
      <c r="D20" s="673">
        <v>2589673996.5855722</v>
      </c>
      <c r="E20" s="733"/>
      <c r="F20" s="733"/>
    </row>
    <row r="21" spans="1:6" s="352" customFormat="1" ht="13.5" thickBot="1">
      <c r="A21" s="354" t="s">
        <v>544</v>
      </c>
      <c r="B21" s="355" t="s">
        <v>88</v>
      </c>
      <c r="C21" s="404">
        <v>0.17947264583028791</v>
      </c>
      <c r="D21" s="677">
        <v>3435725658.2512631</v>
      </c>
      <c r="E21" s="733"/>
      <c r="F21" s="733"/>
    </row>
    <row r="22" spans="1:6">
      <c r="F22" s="317"/>
    </row>
    <row r="23" spans="1:6" ht="63.75">
      <c r="B23" s="22"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8" activePane="bottomRight" state="frozen"/>
      <selection pane="topRight"/>
      <selection pane="bottomLeft"/>
      <selection pane="bottomRight" activeCell="C38" sqref="C38:C44"/>
    </sheetView>
  </sheetViews>
  <sheetFormatPr defaultRowHeight="15.75"/>
  <cols>
    <col min="1" max="1" width="10.7109375" style="66" customWidth="1"/>
    <col min="2" max="2" width="91.85546875" style="66" customWidth="1"/>
    <col min="3" max="3" width="51.140625" style="66" bestFit="1" customWidth="1"/>
    <col min="4" max="4" width="26.7109375" style="66" bestFit="1" customWidth="1"/>
    <col min="5" max="5" width="9.42578125" customWidth="1"/>
  </cols>
  <sheetData>
    <row r="1" spans="1:6" s="749" customFormat="1">
      <c r="A1" s="186" t="s">
        <v>188</v>
      </c>
      <c r="B1" s="760" t="str">
        <f>Info!C2</f>
        <v>სს თიბისი ბანკი</v>
      </c>
      <c r="C1" s="758"/>
      <c r="D1" s="758"/>
      <c r="E1" s="748"/>
      <c r="F1" s="748"/>
    </row>
    <row r="2" spans="1:6" s="186" customFormat="1" ht="15.75" customHeight="1">
      <c r="A2" s="186" t="s">
        <v>189</v>
      </c>
      <c r="B2" s="727">
        <f>'1. key ratios'!B2</f>
        <v>44469</v>
      </c>
    </row>
    <row r="3" spans="1:6" s="20" customFormat="1" ht="15.75" customHeight="1">
      <c r="A3" s="25"/>
    </row>
    <row r="4" spans="1:6" s="20" customFormat="1" ht="15.75" customHeight="1" thickBot="1">
      <c r="A4" s="20" t="s">
        <v>413</v>
      </c>
      <c r="B4" s="199" t="s">
        <v>268</v>
      </c>
      <c r="D4" s="201" t="s">
        <v>93</v>
      </c>
    </row>
    <row r="5" spans="1:6" ht="38.25">
      <c r="A5" s="149" t="s">
        <v>26</v>
      </c>
      <c r="B5" s="150" t="s">
        <v>231</v>
      </c>
      <c r="C5" s="151" t="s">
        <v>236</v>
      </c>
      <c r="D5" s="200" t="s">
        <v>269</v>
      </c>
    </row>
    <row r="6" spans="1:6">
      <c r="A6" s="138">
        <v>1</v>
      </c>
      <c r="B6" s="81" t="s">
        <v>154</v>
      </c>
      <c r="C6" s="678">
        <v>913735532.85000002</v>
      </c>
      <c r="D6" s="139"/>
      <c r="E6" s="7"/>
    </row>
    <row r="7" spans="1:6">
      <c r="A7" s="138">
        <v>2</v>
      </c>
      <c r="B7" s="82" t="s">
        <v>155</v>
      </c>
      <c r="C7" s="261">
        <v>2462229481.8899999</v>
      </c>
      <c r="D7" s="140"/>
      <c r="E7" s="7"/>
    </row>
    <row r="8" spans="1:6">
      <c r="A8" s="138">
        <v>3</v>
      </c>
      <c r="B8" s="82" t="s">
        <v>156</v>
      </c>
      <c r="C8" s="261">
        <v>586135421.98000002</v>
      </c>
      <c r="D8" s="140"/>
      <c r="E8" s="7"/>
    </row>
    <row r="9" spans="1:6">
      <c r="A9" s="138">
        <v>4</v>
      </c>
      <c r="B9" s="82" t="s">
        <v>185</v>
      </c>
      <c r="C9" s="261">
        <v>0</v>
      </c>
      <c r="D9" s="140"/>
      <c r="E9" s="7"/>
    </row>
    <row r="10" spans="1:6">
      <c r="A10" s="138">
        <v>5</v>
      </c>
      <c r="B10" s="82" t="s">
        <v>157</v>
      </c>
      <c r="C10" s="261">
        <v>2236021655.2795763</v>
      </c>
      <c r="D10" s="140"/>
      <c r="E10" s="7"/>
    </row>
    <row r="11" spans="1:6">
      <c r="A11" s="138">
        <v>6.1</v>
      </c>
      <c r="B11" s="82" t="s">
        <v>158</v>
      </c>
      <c r="C11" s="262">
        <v>15725472159.879999</v>
      </c>
      <c r="D11" s="141"/>
      <c r="E11" s="7"/>
    </row>
    <row r="12" spans="1:6">
      <c r="A12" s="138">
        <v>6.2</v>
      </c>
      <c r="B12" s="83" t="s">
        <v>159</v>
      </c>
      <c r="C12" s="262">
        <v>-744250787.32000005</v>
      </c>
      <c r="D12" s="141"/>
      <c r="E12" s="7"/>
    </row>
    <row r="13" spans="1:6">
      <c r="A13" s="138" t="s">
        <v>485</v>
      </c>
      <c r="B13" s="84" t="s">
        <v>486</v>
      </c>
      <c r="C13" s="262">
        <v>-44065711.869999997</v>
      </c>
      <c r="D13" s="141"/>
      <c r="E13" s="7"/>
    </row>
    <row r="14" spans="1:6">
      <c r="A14" s="138" t="s">
        <v>620</v>
      </c>
      <c r="B14" s="84" t="s">
        <v>609</v>
      </c>
      <c r="C14" s="262">
        <v>-25.691381</v>
      </c>
      <c r="D14" s="141"/>
      <c r="E14" s="7"/>
    </row>
    <row r="15" spans="1:6">
      <c r="A15" s="138">
        <v>6</v>
      </c>
      <c r="B15" s="82" t="s">
        <v>160</v>
      </c>
      <c r="C15" s="268">
        <f>C11+C12</f>
        <v>14981221372.559999</v>
      </c>
      <c r="D15" s="141"/>
      <c r="E15" s="7"/>
    </row>
    <row r="16" spans="1:6">
      <c r="A16" s="138">
        <v>7</v>
      </c>
      <c r="B16" s="82" t="s">
        <v>161</v>
      </c>
      <c r="C16" s="261">
        <v>275132925.25</v>
      </c>
      <c r="D16" s="140"/>
      <c r="E16" s="7"/>
    </row>
    <row r="17" spans="1:5">
      <c r="A17" s="138">
        <v>8</v>
      </c>
      <c r="B17" s="82" t="s">
        <v>162</v>
      </c>
      <c r="C17" s="261">
        <v>113085200.88000001</v>
      </c>
      <c r="D17" s="140"/>
      <c r="E17" s="7"/>
    </row>
    <row r="18" spans="1:5">
      <c r="A18" s="138">
        <v>9</v>
      </c>
      <c r="B18" s="82" t="s">
        <v>163</v>
      </c>
      <c r="C18" s="261">
        <v>37792311.534411997</v>
      </c>
      <c r="D18" s="140"/>
      <c r="E18" s="7"/>
    </row>
    <row r="19" spans="1:5">
      <c r="A19" s="138">
        <v>9.1</v>
      </c>
      <c r="B19" s="84" t="s">
        <v>245</v>
      </c>
      <c r="C19" s="262">
        <v>7607943.8999999994</v>
      </c>
      <c r="D19" s="140"/>
      <c r="E19" s="7"/>
    </row>
    <row r="20" spans="1:5">
      <c r="A20" s="138">
        <v>9.1999999999999993</v>
      </c>
      <c r="B20" s="84" t="s">
        <v>235</v>
      </c>
      <c r="C20" s="262">
        <v>29370367.644411996</v>
      </c>
      <c r="D20" s="140"/>
      <c r="E20" s="7"/>
    </row>
    <row r="21" spans="1:5">
      <c r="A21" s="138">
        <v>9.3000000000000007</v>
      </c>
      <c r="B21" s="84" t="s">
        <v>234</v>
      </c>
      <c r="C21" s="262">
        <v>3000</v>
      </c>
      <c r="D21" s="140"/>
      <c r="E21" s="7"/>
    </row>
    <row r="22" spans="1:5">
      <c r="A22" s="138">
        <v>10</v>
      </c>
      <c r="B22" s="82" t="s">
        <v>164</v>
      </c>
      <c r="C22" s="261">
        <v>653573472.48000002</v>
      </c>
      <c r="D22" s="140"/>
      <c r="E22" s="7"/>
    </row>
    <row r="23" spans="1:5">
      <c r="A23" s="138">
        <v>10.1</v>
      </c>
      <c r="B23" s="84" t="s">
        <v>233</v>
      </c>
      <c r="C23" s="261">
        <v>264126716.19999999</v>
      </c>
      <c r="D23" s="233" t="s">
        <v>439</v>
      </c>
      <c r="E23" s="7"/>
    </row>
    <row r="24" spans="1:5">
      <c r="A24" s="138">
        <v>11</v>
      </c>
      <c r="B24" s="85" t="s">
        <v>165</v>
      </c>
      <c r="C24" s="263">
        <v>717094486.15999997</v>
      </c>
      <c r="D24" s="142"/>
      <c r="E24" s="7"/>
    </row>
    <row r="25" spans="1:5">
      <c r="A25" s="138">
        <v>12</v>
      </c>
      <c r="B25" s="87" t="s">
        <v>166</v>
      </c>
      <c r="C25" s="264">
        <f>SUM(C6:C10,C15:C18,C22,C24)</f>
        <v>22976021860.863991</v>
      </c>
      <c r="D25" s="143"/>
      <c r="E25" s="7"/>
    </row>
    <row r="26" spans="1:5">
      <c r="A26" s="138">
        <v>13</v>
      </c>
      <c r="B26" s="82" t="s">
        <v>167</v>
      </c>
      <c r="C26" s="265">
        <v>236167524.06</v>
      </c>
      <c r="D26" s="144"/>
      <c r="E26" s="7"/>
    </row>
    <row r="27" spans="1:5">
      <c r="A27" s="138">
        <v>14</v>
      </c>
      <c r="B27" s="82" t="s">
        <v>168</v>
      </c>
      <c r="C27" s="261">
        <v>4608968796.8800001</v>
      </c>
      <c r="D27" s="140"/>
      <c r="E27" s="7"/>
    </row>
    <row r="28" spans="1:5">
      <c r="A28" s="138">
        <v>15</v>
      </c>
      <c r="B28" s="82" t="s">
        <v>169</v>
      </c>
      <c r="C28" s="261">
        <v>4540273829.6200008</v>
      </c>
      <c r="D28" s="140"/>
      <c r="E28" s="7"/>
    </row>
    <row r="29" spans="1:5">
      <c r="A29" s="138">
        <v>16</v>
      </c>
      <c r="B29" s="82" t="s">
        <v>170</v>
      </c>
      <c r="C29" s="261">
        <v>5227035780.6700001</v>
      </c>
      <c r="D29" s="140"/>
      <c r="E29" s="7"/>
    </row>
    <row r="30" spans="1:5">
      <c r="A30" s="138">
        <v>17</v>
      </c>
      <c r="B30" s="82" t="s">
        <v>171</v>
      </c>
      <c r="C30" s="261">
        <v>931412082.90999997</v>
      </c>
      <c r="D30" s="140"/>
      <c r="E30" s="7"/>
    </row>
    <row r="31" spans="1:5">
      <c r="A31" s="138">
        <v>18</v>
      </c>
      <c r="B31" s="82" t="s">
        <v>172</v>
      </c>
      <c r="C31" s="261">
        <v>2888800752.8879004</v>
      </c>
      <c r="D31" s="140"/>
      <c r="E31" s="7"/>
    </row>
    <row r="32" spans="1:5">
      <c r="A32" s="138">
        <v>19</v>
      </c>
      <c r="B32" s="82" t="s">
        <v>173</v>
      </c>
      <c r="C32" s="261">
        <v>106170943.78</v>
      </c>
      <c r="D32" s="140"/>
      <c r="E32" s="7"/>
    </row>
    <row r="33" spans="1:5">
      <c r="A33" s="138">
        <v>20</v>
      </c>
      <c r="B33" s="82" t="s">
        <v>95</v>
      </c>
      <c r="C33" s="261">
        <v>610082918.18000007</v>
      </c>
      <c r="D33" s="140"/>
      <c r="E33" s="7"/>
    </row>
    <row r="34" spans="1:5">
      <c r="A34" s="614">
        <v>20.100000000000001</v>
      </c>
      <c r="B34" s="86" t="s">
        <v>964</v>
      </c>
      <c r="C34" s="263">
        <v>-227928.36</v>
      </c>
      <c r="D34" s="142"/>
      <c r="E34" s="7"/>
    </row>
    <row r="35" spans="1:5">
      <c r="A35" s="138">
        <v>21</v>
      </c>
      <c r="B35" s="85" t="s">
        <v>174</v>
      </c>
      <c r="C35" s="263">
        <v>983994280</v>
      </c>
      <c r="D35" s="142"/>
      <c r="E35" s="7"/>
    </row>
    <row r="36" spans="1:5">
      <c r="A36" s="138">
        <v>21.1</v>
      </c>
      <c r="B36" s="86" t="s">
        <v>962</v>
      </c>
      <c r="C36" s="266">
        <v>522007248</v>
      </c>
      <c r="D36" s="145"/>
      <c r="E36" s="7"/>
    </row>
    <row r="37" spans="1:5">
      <c r="A37" s="138">
        <v>22</v>
      </c>
      <c r="B37" s="87" t="s">
        <v>175</v>
      </c>
      <c r="C37" s="264">
        <f>SUM(C26:C35)</f>
        <v>20132678980.627899</v>
      </c>
      <c r="D37" s="143"/>
      <c r="E37" s="7"/>
    </row>
    <row r="38" spans="1:5">
      <c r="A38" s="138">
        <v>23</v>
      </c>
      <c r="B38" s="85" t="s">
        <v>176</v>
      </c>
      <c r="C38" s="261">
        <v>21015907.600000001</v>
      </c>
      <c r="D38" s="140"/>
      <c r="E38" s="7"/>
    </row>
    <row r="39" spans="1:5">
      <c r="A39" s="138">
        <v>24</v>
      </c>
      <c r="B39" s="85" t="s">
        <v>177</v>
      </c>
      <c r="C39" s="261">
        <v>0</v>
      </c>
      <c r="D39" s="140"/>
      <c r="E39" s="7"/>
    </row>
    <row r="40" spans="1:5">
      <c r="A40" s="138">
        <v>25</v>
      </c>
      <c r="B40" s="85" t="s">
        <v>232</v>
      </c>
      <c r="C40" s="261">
        <v>0</v>
      </c>
      <c r="D40" s="140"/>
      <c r="E40" s="7"/>
    </row>
    <row r="41" spans="1:5">
      <c r="A41" s="138">
        <v>26</v>
      </c>
      <c r="B41" s="85" t="s">
        <v>179</v>
      </c>
      <c r="C41" s="261">
        <v>526703777.84000003</v>
      </c>
      <c r="D41" s="140"/>
      <c r="E41" s="7"/>
    </row>
    <row r="42" spans="1:5">
      <c r="A42" s="138">
        <v>27</v>
      </c>
      <c r="B42" s="85" t="s">
        <v>180</v>
      </c>
      <c r="C42" s="261">
        <v>0</v>
      </c>
      <c r="D42" s="140"/>
      <c r="E42" s="7"/>
    </row>
    <row r="43" spans="1:5">
      <c r="A43" s="138">
        <v>28</v>
      </c>
      <c r="B43" s="85" t="s">
        <v>181</v>
      </c>
      <c r="C43" s="261">
        <v>2295201164.46</v>
      </c>
      <c r="D43" s="140"/>
      <c r="E43" s="7"/>
    </row>
    <row r="44" spans="1:5">
      <c r="A44" s="138">
        <v>29</v>
      </c>
      <c r="B44" s="85" t="s">
        <v>35</v>
      </c>
      <c r="C44" s="261">
        <v>194101.82</v>
      </c>
      <c r="D44" s="140"/>
      <c r="E44" s="7"/>
    </row>
    <row r="45" spans="1:5" ht="16.5" thickBot="1">
      <c r="A45" s="146">
        <v>30</v>
      </c>
      <c r="B45" s="147" t="s">
        <v>182</v>
      </c>
      <c r="C45" s="267">
        <f>SUM(C38:C44)</f>
        <v>2843114951.7200003</v>
      </c>
      <c r="D45" s="148"/>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workbookViewId="0">
      <pane xSplit="2" ySplit="7" topLeftCell="S8" activePane="bottomRight" state="frozen"/>
      <selection pane="topRight"/>
      <selection pane="bottomLeft"/>
      <selection pane="bottomRight" activeCell="S22" sqref="S22"/>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59" customFormat="1">
      <c r="A1" s="748" t="s">
        <v>188</v>
      </c>
      <c r="B1" s="748" t="str">
        <f>Info!C2</f>
        <v>სს თიბისი ბანკი</v>
      </c>
      <c r="C1" s="748"/>
      <c r="D1" s="748"/>
      <c r="E1" s="748"/>
      <c r="F1" s="748"/>
      <c r="G1" s="748"/>
      <c r="H1" s="748"/>
      <c r="I1" s="748"/>
      <c r="J1" s="748"/>
      <c r="K1" s="748"/>
      <c r="L1" s="748"/>
      <c r="M1" s="748"/>
      <c r="N1" s="748"/>
      <c r="O1" s="748"/>
      <c r="P1" s="748"/>
      <c r="Q1" s="748"/>
      <c r="R1" s="748"/>
      <c r="S1" s="748"/>
    </row>
    <row r="2" spans="1:19" s="759" customFormat="1">
      <c r="A2" s="748" t="s">
        <v>189</v>
      </c>
      <c r="B2" s="727">
        <f>'1. key ratios'!B2</f>
        <v>44469</v>
      </c>
      <c r="C2" s="748"/>
      <c r="D2" s="748"/>
      <c r="E2" s="748"/>
      <c r="F2" s="748"/>
      <c r="G2" s="748"/>
      <c r="H2" s="748"/>
      <c r="I2" s="748"/>
      <c r="J2" s="748"/>
      <c r="K2" s="748"/>
      <c r="L2" s="748"/>
      <c r="M2" s="748"/>
      <c r="N2" s="748"/>
      <c r="O2" s="748"/>
      <c r="P2" s="748"/>
      <c r="Q2" s="748"/>
      <c r="R2" s="748"/>
      <c r="S2" s="748"/>
    </row>
    <row r="4" spans="1:19" ht="26.25" thickBot="1">
      <c r="A4" s="65" t="s">
        <v>414</v>
      </c>
      <c r="B4" s="287"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82" t="s">
        <v>446</v>
      </c>
      <c r="S5" s="114" t="s">
        <v>447</v>
      </c>
    </row>
    <row r="6" spans="1:19" ht="46.5" customHeight="1">
      <c r="A6" s="153"/>
      <c r="B6" s="810" t="s">
        <v>448</v>
      </c>
      <c r="C6" s="808">
        <v>0</v>
      </c>
      <c r="D6" s="809"/>
      <c r="E6" s="808">
        <v>0.2</v>
      </c>
      <c r="F6" s="809"/>
      <c r="G6" s="808">
        <v>0.35</v>
      </c>
      <c r="H6" s="809"/>
      <c r="I6" s="808">
        <v>0.5</v>
      </c>
      <c r="J6" s="809"/>
      <c r="K6" s="808">
        <v>0.75</v>
      </c>
      <c r="L6" s="809"/>
      <c r="M6" s="808">
        <v>1</v>
      </c>
      <c r="N6" s="809"/>
      <c r="O6" s="808">
        <v>1.5</v>
      </c>
      <c r="P6" s="809"/>
      <c r="Q6" s="808">
        <v>2.5</v>
      </c>
      <c r="R6" s="809"/>
      <c r="S6" s="806" t="s">
        <v>250</v>
      </c>
    </row>
    <row r="7" spans="1:19">
      <c r="A7" s="153"/>
      <c r="B7" s="811"/>
      <c r="C7" s="286" t="s">
        <v>441</v>
      </c>
      <c r="D7" s="286" t="s">
        <v>442</v>
      </c>
      <c r="E7" s="286" t="s">
        <v>441</v>
      </c>
      <c r="F7" s="286" t="s">
        <v>442</v>
      </c>
      <c r="G7" s="286" t="s">
        <v>441</v>
      </c>
      <c r="H7" s="286" t="s">
        <v>442</v>
      </c>
      <c r="I7" s="286" t="s">
        <v>441</v>
      </c>
      <c r="J7" s="286" t="s">
        <v>442</v>
      </c>
      <c r="K7" s="286" t="s">
        <v>441</v>
      </c>
      <c r="L7" s="286" t="s">
        <v>442</v>
      </c>
      <c r="M7" s="286" t="s">
        <v>441</v>
      </c>
      <c r="N7" s="286" t="s">
        <v>442</v>
      </c>
      <c r="O7" s="286" t="s">
        <v>441</v>
      </c>
      <c r="P7" s="286" t="s">
        <v>442</v>
      </c>
      <c r="Q7" s="286" t="s">
        <v>441</v>
      </c>
      <c r="R7" s="286" t="s">
        <v>442</v>
      </c>
      <c r="S7" s="807"/>
    </row>
    <row r="8" spans="1:19" s="157" customFormat="1">
      <c r="A8" s="117">
        <v>1</v>
      </c>
      <c r="B8" s="175" t="s">
        <v>216</v>
      </c>
      <c r="C8" s="679">
        <v>1963352279.0132997</v>
      </c>
      <c r="D8" s="679">
        <v>0</v>
      </c>
      <c r="E8" s="679">
        <v>0</v>
      </c>
      <c r="F8" s="680">
        <v>0</v>
      </c>
      <c r="G8" s="679">
        <v>0</v>
      </c>
      <c r="H8" s="679">
        <v>0</v>
      </c>
      <c r="I8" s="679">
        <v>0</v>
      </c>
      <c r="J8" s="679">
        <v>0</v>
      </c>
      <c r="K8" s="679">
        <v>0</v>
      </c>
      <c r="L8" s="679">
        <v>0</v>
      </c>
      <c r="M8" s="679">
        <v>2182176451.5943999</v>
      </c>
      <c r="N8" s="679">
        <v>0</v>
      </c>
      <c r="O8" s="679">
        <v>0</v>
      </c>
      <c r="P8" s="679">
        <v>0</v>
      </c>
      <c r="Q8" s="679">
        <v>0</v>
      </c>
      <c r="R8" s="680">
        <v>0</v>
      </c>
      <c r="S8" s="681">
        <v>2182176451.5943999</v>
      </c>
    </row>
    <row r="9" spans="1:19" s="157" customFormat="1">
      <c r="A9" s="117">
        <v>2</v>
      </c>
      <c r="B9" s="175" t="s">
        <v>217</v>
      </c>
      <c r="C9" s="679">
        <v>0</v>
      </c>
      <c r="D9" s="679">
        <v>0</v>
      </c>
      <c r="E9" s="679">
        <v>0</v>
      </c>
      <c r="F9" s="679">
        <v>0</v>
      </c>
      <c r="G9" s="679">
        <v>0</v>
      </c>
      <c r="H9" s="679">
        <v>0</v>
      </c>
      <c r="I9" s="679">
        <v>0</v>
      </c>
      <c r="J9" s="679">
        <v>0</v>
      </c>
      <c r="K9" s="679">
        <v>0</v>
      </c>
      <c r="L9" s="679">
        <v>0</v>
      </c>
      <c r="M9" s="679">
        <v>0</v>
      </c>
      <c r="N9" s="679">
        <v>0</v>
      </c>
      <c r="O9" s="679">
        <v>0</v>
      </c>
      <c r="P9" s="679">
        <v>0</v>
      </c>
      <c r="Q9" s="679">
        <v>0</v>
      </c>
      <c r="R9" s="680">
        <v>0</v>
      </c>
      <c r="S9" s="681">
        <v>0</v>
      </c>
    </row>
    <row r="10" spans="1:19" s="157" customFormat="1">
      <c r="A10" s="117">
        <v>3</v>
      </c>
      <c r="B10" s="175" t="s">
        <v>218</v>
      </c>
      <c r="C10" s="679">
        <v>104073823.03</v>
      </c>
      <c r="D10" s="679">
        <v>0</v>
      </c>
      <c r="E10" s="679">
        <v>0</v>
      </c>
      <c r="F10" s="679">
        <v>0</v>
      </c>
      <c r="G10" s="679">
        <v>0</v>
      </c>
      <c r="H10" s="679">
        <v>0</v>
      </c>
      <c r="I10" s="679">
        <v>0</v>
      </c>
      <c r="J10" s="679">
        <v>0</v>
      </c>
      <c r="K10" s="679">
        <v>0</v>
      </c>
      <c r="L10" s="679">
        <v>0</v>
      </c>
      <c r="M10" s="679">
        <v>0</v>
      </c>
      <c r="N10" s="679">
        <v>0</v>
      </c>
      <c r="O10" s="679">
        <v>0</v>
      </c>
      <c r="P10" s="679">
        <v>0</v>
      </c>
      <c r="Q10" s="679">
        <v>0</v>
      </c>
      <c r="R10" s="680">
        <v>0</v>
      </c>
      <c r="S10" s="681">
        <v>0</v>
      </c>
    </row>
    <row r="11" spans="1:19" s="157" customFormat="1">
      <c r="A11" s="117">
        <v>4</v>
      </c>
      <c r="B11" s="175" t="s">
        <v>219</v>
      </c>
      <c r="C11" s="679">
        <v>346357164.60650009</v>
      </c>
      <c r="D11" s="679">
        <v>0</v>
      </c>
      <c r="E11" s="679">
        <v>0</v>
      </c>
      <c r="F11" s="679">
        <v>0</v>
      </c>
      <c r="G11" s="679">
        <v>0</v>
      </c>
      <c r="H11" s="679">
        <v>0</v>
      </c>
      <c r="I11" s="679">
        <v>0</v>
      </c>
      <c r="J11" s="679">
        <v>0</v>
      </c>
      <c r="K11" s="679">
        <v>0</v>
      </c>
      <c r="L11" s="679">
        <v>0</v>
      </c>
      <c r="M11" s="679">
        <v>0</v>
      </c>
      <c r="N11" s="679">
        <v>0</v>
      </c>
      <c r="O11" s="679">
        <v>0</v>
      </c>
      <c r="P11" s="679">
        <v>0</v>
      </c>
      <c r="Q11" s="679">
        <v>0</v>
      </c>
      <c r="R11" s="680">
        <v>0</v>
      </c>
      <c r="S11" s="681">
        <v>0</v>
      </c>
    </row>
    <row r="12" spans="1:19" s="157" customFormat="1">
      <c r="A12" s="117">
        <v>5</v>
      </c>
      <c r="B12" s="175" t="s">
        <v>220</v>
      </c>
      <c r="C12" s="679">
        <v>0</v>
      </c>
      <c r="D12" s="679">
        <v>0</v>
      </c>
      <c r="E12" s="679">
        <v>0</v>
      </c>
      <c r="F12" s="679">
        <v>0</v>
      </c>
      <c r="G12" s="679">
        <v>0</v>
      </c>
      <c r="H12" s="679">
        <v>0</v>
      </c>
      <c r="I12" s="679">
        <v>0</v>
      </c>
      <c r="J12" s="679">
        <v>0</v>
      </c>
      <c r="K12" s="679">
        <v>0</v>
      </c>
      <c r="L12" s="679">
        <v>0</v>
      </c>
      <c r="M12" s="679">
        <v>0</v>
      </c>
      <c r="N12" s="679">
        <v>0</v>
      </c>
      <c r="O12" s="679">
        <v>0</v>
      </c>
      <c r="P12" s="679">
        <v>0</v>
      </c>
      <c r="Q12" s="679">
        <v>0</v>
      </c>
      <c r="R12" s="680">
        <v>0</v>
      </c>
      <c r="S12" s="681">
        <v>0</v>
      </c>
    </row>
    <row r="13" spans="1:19" s="157" customFormat="1">
      <c r="A13" s="117">
        <v>6</v>
      </c>
      <c r="B13" s="175" t="s">
        <v>221</v>
      </c>
      <c r="C13" s="679">
        <v>0</v>
      </c>
      <c r="D13" s="679">
        <v>0</v>
      </c>
      <c r="E13" s="679">
        <v>688461661.75289989</v>
      </c>
      <c r="F13" s="679">
        <v>3071076.2851999998</v>
      </c>
      <c r="G13" s="679">
        <v>0</v>
      </c>
      <c r="H13" s="679">
        <v>0</v>
      </c>
      <c r="I13" s="679">
        <v>27912656.012900002</v>
      </c>
      <c r="J13" s="679">
        <v>51204799.009800002</v>
      </c>
      <c r="K13" s="679">
        <v>0</v>
      </c>
      <c r="L13" s="679">
        <v>0</v>
      </c>
      <c r="M13" s="679">
        <v>6307575.5465000002</v>
      </c>
      <c r="N13" s="679">
        <v>31808549.6285</v>
      </c>
      <c r="O13" s="679">
        <v>0</v>
      </c>
      <c r="P13" s="679">
        <v>0</v>
      </c>
      <c r="Q13" s="679">
        <v>0</v>
      </c>
      <c r="R13" s="680">
        <v>0</v>
      </c>
      <c r="S13" s="681">
        <v>215981400.29396999</v>
      </c>
    </row>
    <row r="14" spans="1:19" s="157" customFormat="1">
      <c r="A14" s="117">
        <v>7</v>
      </c>
      <c r="B14" s="175" t="s">
        <v>73</v>
      </c>
      <c r="C14" s="679">
        <v>0</v>
      </c>
      <c r="D14" s="679">
        <v>0</v>
      </c>
      <c r="E14" s="679">
        <v>0</v>
      </c>
      <c r="F14" s="679">
        <v>0</v>
      </c>
      <c r="G14" s="679">
        <v>0</v>
      </c>
      <c r="H14" s="679">
        <v>0</v>
      </c>
      <c r="I14" s="679">
        <v>0</v>
      </c>
      <c r="J14" s="679">
        <v>0</v>
      </c>
      <c r="K14" s="679">
        <v>0</v>
      </c>
      <c r="L14" s="679">
        <v>0</v>
      </c>
      <c r="M14" s="679">
        <v>6160845201.4730015</v>
      </c>
      <c r="N14" s="679">
        <v>1266658978.6947999</v>
      </c>
      <c r="O14" s="679">
        <v>0</v>
      </c>
      <c r="P14" s="679">
        <v>0</v>
      </c>
      <c r="Q14" s="679">
        <v>0</v>
      </c>
      <c r="R14" s="680">
        <v>0</v>
      </c>
      <c r="S14" s="681">
        <v>7427504180.1678009</v>
      </c>
    </row>
    <row r="15" spans="1:19" s="157" customFormat="1">
      <c r="A15" s="117">
        <v>8</v>
      </c>
      <c r="B15" s="175" t="s">
        <v>74</v>
      </c>
      <c r="C15" s="679">
        <v>0</v>
      </c>
      <c r="D15" s="679">
        <v>0</v>
      </c>
      <c r="E15" s="679">
        <v>0</v>
      </c>
      <c r="F15" s="679">
        <v>0</v>
      </c>
      <c r="G15" s="679">
        <v>0</v>
      </c>
      <c r="H15" s="679">
        <v>0</v>
      </c>
      <c r="I15" s="679">
        <v>0</v>
      </c>
      <c r="J15" s="679">
        <v>0</v>
      </c>
      <c r="K15" s="679">
        <v>3544505089.8462014</v>
      </c>
      <c r="L15" s="679">
        <v>97874104.97209999</v>
      </c>
      <c r="M15" s="679">
        <v>0</v>
      </c>
      <c r="N15" s="679">
        <v>0</v>
      </c>
      <c r="O15" s="679">
        <v>0</v>
      </c>
      <c r="P15" s="679">
        <v>0</v>
      </c>
      <c r="Q15" s="679">
        <v>0</v>
      </c>
      <c r="R15" s="680">
        <v>0</v>
      </c>
      <c r="S15" s="681">
        <v>2731784396.1137257</v>
      </c>
    </row>
    <row r="16" spans="1:19" s="157" customFormat="1">
      <c r="A16" s="117">
        <v>9</v>
      </c>
      <c r="B16" s="175" t="s">
        <v>75</v>
      </c>
      <c r="C16" s="679">
        <v>0</v>
      </c>
      <c r="D16" s="679">
        <v>0</v>
      </c>
      <c r="E16" s="679">
        <v>0</v>
      </c>
      <c r="F16" s="679">
        <v>0</v>
      </c>
      <c r="G16" s="679">
        <v>3035365005.315001</v>
      </c>
      <c r="H16" s="679">
        <v>19407533.214499999</v>
      </c>
      <c r="I16" s="679">
        <v>0</v>
      </c>
      <c r="J16" s="679">
        <v>0</v>
      </c>
      <c r="K16" s="679">
        <v>0</v>
      </c>
      <c r="L16" s="679">
        <v>0</v>
      </c>
      <c r="M16" s="679">
        <v>0</v>
      </c>
      <c r="N16" s="679">
        <v>0</v>
      </c>
      <c r="O16" s="679">
        <v>0</v>
      </c>
      <c r="P16" s="679">
        <v>0</v>
      </c>
      <c r="Q16" s="679">
        <v>0</v>
      </c>
      <c r="R16" s="680">
        <v>0</v>
      </c>
      <c r="S16" s="681">
        <v>1069170388.4853252</v>
      </c>
    </row>
    <row r="17" spans="1:19" s="157" customFormat="1">
      <c r="A17" s="117">
        <v>10</v>
      </c>
      <c r="B17" s="175" t="s">
        <v>69</v>
      </c>
      <c r="C17" s="679">
        <v>0</v>
      </c>
      <c r="D17" s="679">
        <v>0</v>
      </c>
      <c r="E17" s="679">
        <v>0</v>
      </c>
      <c r="F17" s="679">
        <v>0</v>
      </c>
      <c r="G17" s="679">
        <v>0</v>
      </c>
      <c r="H17" s="679">
        <v>0</v>
      </c>
      <c r="I17" s="679">
        <v>30905247.7315</v>
      </c>
      <c r="J17" s="679">
        <v>0</v>
      </c>
      <c r="K17" s="679">
        <v>0</v>
      </c>
      <c r="L17" s="679">
        <v>0</v>
      </c>
      <c r="M17" s="679">
        <v>65397750.162799992</v>
      </c>
      <c r="N17" s="679">
        <v>476472.29349999997</v>
      </c>
      <c r="O17" s="679">
        <v>3722045.2426000009</v>
      </c>
      <c r="P17" s="679">
        <v>27129.89</v>
      </c>
      <c r="Q17" s="679">
        <v>0</v>
      </c>
      <c r="R17" s="680">
        <v>0</v>
      </c>
      <c r="S17" s="681">
        <v>86950609.02094999</v>
      </c>
    </row>
    <row r="18" spans="1:19" s="157" customFormat="1">
      <c r="A18" s="117">
        <v>11</v>
      </c>
      <c r="B18" s="175" t="s">
        <v>70</v>
      </c>
      <c r="C18" s="679">
        <v>0</v>
      </c>
      <c r="D18" s="679">
        <v>0</v>
      </c>
      <c r="E18" s="679">
        <v>0</v>
      </c>
      <c r="F18" s="679">
        <v>0</v>
      </c>
      <c r="G18" s="679">
        <v>0</v>
      </c>
      <c r="H18" s="679">
        <v>0</v>
      </c>
      <c r="I18" s="679">
        <v>0</v>
      </c>
      <c r="J18" s="679">
        <v>0</v>
      </c>
      <c r="K18" s="679">
        <v>0</v>
      </c>
      <c r="L18" s="679">
        <v>0</v>
      </c>
      <c r="M18" s="679">
        <v>758228005.78179991</v>
      </c>
      <c r="N18" s="679">
        <v>0</v>
      </c>
      <c r="O18" s="679">
        <v>495373557.54430008</v>
      </c>
      <c r="P18" s="679">
        <v>0</v>
      </c>
      <c r="Q18" s="679">
        <v>16759649.32</v>
      </c>
      <c r="R18" s="680">
        <v>0</v>
      </c>
      <c r="S18" s="681">
        <v>1543187465.3982499</v>
      </c>
    </row>
    <row r="19" spans="1:19" s="157" customFormat="1">
      <c r="A19" s="117">
        <v>12</v>
      </c>
      <c r="B19" s="175" t="s">
        <v>71</v>
      </c>
      <c r="C19" s="679">
        <v>0</v>
      </c>
      <c r="D19" s="679">
        <v>0</v>
      </c>
      <c r="E19" s="679">
        <v>0</v>
      </c>
      <c r="F19" s="679">
        <v>0</v>
      </c>
      <c r="G19" s="679">
        <v>0</v>
      </c>
      <c r="H19" s="679">
        <v>0</v>
      </c>
      <c r="I19" s="679">
        <v>0</v>
      </c>
      <c r="J19" s="679">
        <v>0</v>
      </c>
      <c r="K19" s="679">
        <v>0</v>
      </c>
      <c r="L19" s="679">
        <v>0</v>
      </c>
      <c r="M19" s="679">
        <v>0</v>
      </c>
      <c r="N19" s="679">
        <v>0</v>
      </c>
      <c r="O19" s="679">
        <v>0</v>
      </c>
      <c r="P19" s="679">
        <v>0</v>
      </c>
      <c r="Q19" s="679">
        <v>0</v>
      </c>
      <c r="R19" s="680">
        <v>0</v>
      </c>
      <c r="S19" s="681">
        <v>0</v>
      </c>
    </row>
    <row r="20" spans="1:19" s="157" customFormat="1">
      <c r="A20" s="117">
        <v>13</v>
      </c>
      <c r="B20" s="175" t="s">
        <v>72</v>
      </c>
      <c r="C20" s="679">
        <v>0</v>
      </c>
      <c r="D20" s="679">
        <v>0</v>
      </c>
      <c r="E20" s="679">
        <v>0</v>
      </c>
      <c r="F20" s="679">
        <v>0</v>
      </c>
      <c r="G20" s="679">
        <v>0</v>
      </c>
      <c r="H20" s="679">
        <v>0</v>
      </c>
      <c r="I20" s="679">
        <v>0</v>
      </c>
      <c r="J20" s="679">
        <v>0</v>
      </c>
      <c r="K20" s="679">
        <v>0</v>
      </c>
      <c r="L20" s="679">
        <v>0</v>
      </c>
      <c r="M20" s="679">
        <v>0</v>
      </c>
      <c r="N20" s="679">
        <v>0</v>
      </c>
      <c r="O20" s="679">
        <v>0</v>
      </c>
      <c r="P20" s="679">
        <v>0</v>
      </c>
      <c r="Q20" s="679">
        <v>0</v>
      </c>
      <c r="R20" s="680">
        <v>0</v>
      </c>
      <c r="S20" s="681">
        <v>0</v>
      </c>
    </row>
    <row r="21" spans="1:19" s="157" customFormat="1">
      <c r="A21" s="117">
        <v>14</v>
      </c>
      <c r="B21" s="175" t="s">
        <v>248</v>
      </c>
      <c r="C21" s="679">
        <v>913735532.8499999</v>
      </c>
      <c r="D21" s="679">
        <v>0</v>
      </c>
      <c r="E21" s="679">
        <v>-2.3000277578830719E-3</v>
      </c>
      <c r="F21" s="679">
        <v>0</v>
      </c>
      <c r="G21" s="679">
        <v>0</v>
      </c>
      <c r="H21" s="679">
        <v>0</v>
      </c>
      <c r="I21" s="679">
        <v>0</v>
      </c>
      <c r="J21" s="679">
        <v>0</v>
      </c>
      <c r="K21" s="679">
        <v>0</v>
      </c>
      <c r="L21" s="679">
        <v>0</v>
      </c>
      <c r="M21" s="679">
        <v>2615098131.6230006</v>
      </c>
      <c r="N21" s="679">
        <v>28123103.383417372</v>
      </c>
      <c r="O21" s="679">
        <v>0</v>
      </c>
      <c r="P21" s="679">
        <v>0</v>
      </c>
      <c r="Q21" s="679">
        <v>30254873.604411997</v>
      </c>
      <c r="R21" s="680">
        <v>0</v>
      </c>
      <c r="S21" s="681">
        <v>2718858419.0169883</v>
      </c>
    </row>
    <row r="22" spans="1:19" ht="13.5" thickBot="1">
      <c r="A22" s="99"/>
      <c r="B22" s="159" t="s">
        <v>68</v>
      </c>
      <c r="C22" s="682">
        <f>SUM(C8:C21)</f>
        <v>3327518799.4997997</v>
      </c>
      <c r="D22" s="682">
        <f t="shared" ref="D22:S22" si="0">SUM(D8:D21)</f>
        <v>0</v>
      </c>
      <c r="E22" s="682">
        <f t="shared" si="0"/>
        <v>688461661.75059986</v>
      </c>
      <c r="F22" s="682">
        <f t="shared" si="0"/>
        <v>3071076.2851999998</v>
      </c>
      <c r="G22" s="682">
        <f t="shared" si="0"/>
        <v>3035365005.315001</v>
      </c>
      <c r="H22" s="682">
        <f t="shared" si="0"/>
        <v>19407533.214499999</v>
      </c>
      <c r="I22" s="682">
        <f t="shared" si="0"/>
        <v>58817903.744400002</v>
      </c>
      <c r="J22" s="682">
        <f t="shared" si="0"/>
        <v>51204799.009800002</v>
      </c>
      <c r="K22" s="682">
        <f t="shared" si="0"/>
        <v>3544505089.8462014</v>
      </c>
      <c r="L22" s="682">
        <f t="shared" si="0"/>
        <v>97874104.97209999</v>
      </c>
      <c r="M22" s="682">
        <f t="shared" si="0"/>
        <v>11788053116.181501</v>
      </c>
      <c r="N22" s="682">
        <f t="shared" si="0"/>
        <v>1327067104.0002172</v>
      </c>
      <c r="O22" s="682">
        <f t="shared" si="0"/>
        <v>499095602.7869001</v>
      </c>
      <c r="P22" s="682">
        <f t="shared" si="0"/>
        <v>27129.89</v>
      </c>
      <c r="Q22" s="682">
        <f t="shared" si="0"/>
        <v>47014522.924411997</v>
      </c>
      <c r="R22" s="682">
        <f t="shared" si="0"/>
        <v>0</v>
      </c>
      <c r="S22" s="683">
        <f t="shared" si="0"/>
        <v>17975613310.091412</v>
      </c>
    </row>
    <row r="25" spans="1:19">
      <c r="C25" s="734"/>
      <c r="D25" s="734"/>
      <c r="E25" s="734"/>
      <c r="F25" s="734"/>
      <c r="G25" s="734"/>
      <c r="H25" s="734"/>
      <c r="I25" s="734"/>
      <c r="J25" s="734"/>
      <c r="K25" s="734"/>
      <c r="L25" s="734"/>
      <c r="M25" s="734"/>
      <c r="N25" s="734"/>
      <c r="O25" s="734"/>
      <c r="P25" s="734"/>
      <c r="Q25" s="734"/>
      <c r="R25" s="734"/>
      <c r="S25" s="734"/>
    </row>
    <row r="26" spans="1:19">
      <c r="C26" s="734"/>
      <c r="D26" s="734"/>
      <c r="E26" s="734"/>
      <c r="F26" s="734"/>
      <c r="G26" s="734"/>
      <c r="H26" s="734"/>
      <c r="I26" s="734"/>
      <c r="J26" s="734"/>
      <c r="K26" s="734"/>
      <c r="L26" s="734"/>
      <c r="M26" s="734"/>
      <c r="N26" s="734"/>
      <c r="O26" s="734"/>
      <c r="P26" s="734"/>
      <c r="Q26" s="734"/>
      <c r="R26" s="734"/>
      <c r="S26" s="734"/>
    </row>
    <row r="27" spans="1:19">
      <c r="C27" s="734"/>
      <c r="D27" s="734"/>
      <c r="E27" s="734"/>
      <c r="F27" s="734"/>
      <c r="G27" s="734"/>
      <c r="H27" s="734"/>
      <c r="I27" s="734"/>
      <c r="J27" s="734"/>
      <c r="K27" s="734"/>
      <c r="L27" s="734"/>
      <c r="M27" s="734"/>
      <c r="N27" s="734"/>
      <c r="O27" s="734"/>
      <c r="P27" s="734"/>
      <c r="Q27" s="734"/>
      <c r="R27" s="734"/>
      <c r="S27" s="734"/>
    </row>
    <row r="28" spans="1:19">
      <c r="C28" s="734"/>
      <c r="D28" s="734"/>
      <c r="E28" s="734"/>
      <c r="F28" s="734"/>
      <c r="G28" s="734"/>
      <c r="H28" s="734"/>
      <c r="I28" s="734"/>
      <c r="J28" s="734"/>
      <c r="K28" s="734"/>
      <c r="L28" s="734"/>
      <c r="M28" s="734"/>
      <c r="N28" s="734"/>
      <c r="O28" s="734"/>
      <c r="P28" s="734"/>
      <c r="Q28" s="734"/>
      <c r="R28" s="734"/>
      <c r="S28" s="734"/>
    </row>
    <row r="29" spans="1:19">
      <c r="C29" s="734"/>
      <c r="D29" s="734"/>
      <c r="E29" s="734"/>
      <c r="F29" s="734"/>
      <c r="G29" s="734"/>
      <c r="H29" s="734"/>
      <c r="I29" s="734"/>
      <c r="J29" s="734"/>
      <c r="K29" s="734"/>
      <c r="L29" s="734"/>
      <c r="M29" s="734"/>
      <c r="N29" s="734"/>
      <c r="O29" s="734"/>
      <c r="P29" s="734"/>
      <c r="Q29" s="734"/>
      <c r="R29" s="734"/>
      <c r="S29" s="734"/>
    </row>
    <row r="30" spans="1:19">
      <c r="C30" s="734"/>
      <c r="D30" s="734"/>
      <c r="E30" s="734"/>
      <c r="F30" s="734"/>
      <c r="G30" s="734"/>
      <c r="H30" s="734"/>
      <c r="I30" s="734"/>
      <c r="J30" s="734"/>
      <c r="K30" s="734"/>
      <c r="L30" s="734"/>
      <c r="M30" s="734"/>
      <c r="N30" s="734"/>
      <c r="O30" s="734"/>
      <c r="P30" s="734"/>
      <c r="Q30" s="734"/>
      <c r="R30" s="734"/>
      <c r="S30" s="734"/>
    </row>
    <row r="31" spans="1:19">
      <c r="C31" s="734"/>
      <c r="D31" s="734"/>
      <c r="E31" s="734"/>
      <c r="F31" s="734"/>
      <c r="G31" s="734"/>
      <c r="H31" s="734"/>
      <c r="I31" s="734"/>
      <c r="J31" s="734"/>
      <c r="K31" s="734"/>
      <c r="L31" s="734"/>
      <c r="M31" s="734"/>
      <c r="N31" s="734"/>
      <c r="O31" s="734"/>
      <c r="P31" s="734"/>
      <c r="Q31" s="734"/>
      <c r="R31" s="734"/>
      <c r="S31" s="734"/>
    </row>
    <row r="32" spans="1:19">
      <c r="C32" s="734"/>
      <c r="D32" s="734"/>
      <c r="E32" s="734"/>
      <c r="F32" s="734"/>
      <c r="G32" s="734"/>
      <c r="H32" s="734"/>
      <c r="I32" s="734"/>
      <c r="J32" s="734"/>
      <c r="K32" s="734"/>
      <c r="L32" s="734"/>
      <c r="M32" s="734"/>
      <c r="N32" s="734"/>
      <c r="O32" s="734"/>
      <c r="P32" s="734"/>
      <c r="Q32" s="734"/>
      <c r="R32" s="734"/>
      <c r="S32" s="734"/>
    </row>
    <row r="33" spans="3:19">
      <c r="C33" s="734"/>
      <c r="D33" s="734"/>
      <c r="E33" s="734"/>
      <c r="F33" s="734"/>
      <c r="G33" s="734"/>
      <c r="H33" s="734"/>
      <c r="I33" s="734"/>
      <c r="J33" s="734"/>
      <c r="K33" s="734"/>
      <c r="L33" s="734"/>
      <c r="M33" s="734"/>
      <c r="N33" s="734"/>
      <c r="O33" s="734"/>
      <c r="P33" s="734"/>
      <c r="Q33" s="734"/>
      <c r="R33" s="734"/>
      <c r="S33" s="734"/>
    </row>
    <row r="34" spans="3:19">
      <c r="C34" s="734"/>
      <c r="D34" s="734"/>
      <c r="E34" s="734"/>
      <c r="F34" s="734"/>
      <c r="G34" s="734"/>
      <c r="H34" s="734"/>
      <c r="I34" s="734"/>
      <c r="J34" s="734"/>
      <c r="K34" s="734"/>
      <c r="L34" s="734"/>
      <c r="M34" s="734"/>
      <c r="N34" s="734"/>
      <c r="O34" s="734"/>
      <c r="P34" s="734"/>
      <c r="Q34" s="734"/>
      <c r="R34" s="734"/>
      <c r="S34" s="734"/>
    </row>
    <row r="35" spans="3:19">
      <c r="C35" s="734"/>
      <c r="D35" s="734"/>
      <c r="E35" s="734"/>
      <c r="F35" s="734"/>
      <c r="G35" s="734"/>
      <c r="H35" s="734"/>
      <c r="I35" s="734"/>
      <c r="J35" s="734"/>
      <c r="K35" s="734"/>
      <c r="L35" s="734"/>
      <c r="M35" s="734"/>
      <c r="N35" s="734"/>
      <c r="O35" s="734"/>
      <c r="P35" s="734"/>
      <c r="Q35" s="734"/>
      <c r="R35" s="734"/>
      <c r="S35" s="734"/>
    </row>
    <row r="36" spans="3:19">
      <c r="C36" s="734"/>
      <c r="D36" s="734"/>
      <c r="E36" s="734"/>
      <c r="F36" s="734"/>
      <c r="G36" s="734"/>
      <c r="H36" s="734"/>
      <c r="I36" s="734"/>
      <c r="J36" s="734"/>
      <c r="K36" s="734"/>
      <c r="L36" s="734"/>
      <c r="M36" s="734"/>
      <c r="N36" s="734"/>
      <c r="O36" s="734"/>
      <c r="P36" s="734"/>
      <c r="Q36" s="734"/>
      <c r="R36" s="734"/>
      <c r="S36" s="734"/>
    </row>
    <row r="37" spans="3:19">
      <c r="C37" s="734"/>
      <c r="D37" s="734"/>
      <c r="E37" s="734"/>
      <c r="F37" s="734"/>
      <c r="G37" s="734"/>
      <c r="H37" s="734"/>
      <c r="I37" s="734"/>
      <c r="J37" s="734"/>
      <c r="K37" s="734"/>
      <c r="L37" s="734"/>
      <c r="M37" s="734"/>
      <c r="N37" s="734"/>
      <c r="O37" s="734"/>
      <c r="P37" s="734"/>
      <c r="Q37" s="734"/>
      <c r="R37" s="734"/>
      <c r="S37" s="734"/>
    </row>
    <row r="38" spans="3:19">
      <c r="C38" s="734"/>
      <c r="D38" s="734"/>
      <c r="E38" s="734"/>
      <c r="F38" s="734"/>
      <c r="G38" s="734"/>
      <c r="H38" s="734"/>
      <c r="I38" s="734"/>
      <c r="J38" s="734"/>
      <c r="K38" s="734"/>
      <c r="L38" s="734"/>
      <c r="M38" s="734"/>
      <c r="N38" s="734"/>
      <c r="O38" s="734"/>
      <c r="P38" s="734"/>
      <c r="Q38" s="734"/>
      <c r="R38" s="734"/>
      <c r="S38" s="734"/>
    </row>
    <row r="39" spans="3:19">
      <c r="C39" s="734"/>
      <c r="D39" s="734"/>
      <c r="E39" s="734"/>
      <c r="F39" s="734"/>
      <c r="G39" s="734"/>
      <c r="H39" s="734"/>
      <c r="I39" s="734"/>
      <c r="J39" s="734"/>
      <c r="K39" s="734"/>
      <c r="L39" s="734"/>
      <c r="M39" s="734"/>
      <c r="N39" s="734"/>
      <c r="O39" s="734"/>
      <c r="P39" s="734"/>
      <c r="Q39" s="734"/>
      <c r="R39" s="734"/>
      <c r="S39" s="734"/>
    </row>
    <row r="40" spans="3:19">
      <c r="C40" s="316"/>
    </row>
    <row r="41" spans="3:19">
      <c r="C41" s="316"/>
    </row>
    <row r="42" spans="3:19">
      <c r="C42" s="31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T13" activePane="bottomRight" state="frozen"/>
      <selection pane="topRight"/>
      <selection pane="bottomLeft"/>
      <selection pane="bottomRight" activeCell="C7" sqref="C7:U20"/>
    </sheetView>
  </sheetViews>
  <sheetFormatPr defaultColWidth="9.140625" defaultRowHeight="12.75"/>
  <cols>
    <col min="1" max="1" width="10.5703125" style="2" bestFit="1" customWidth="1"/>
    <col min="2" max="2" width="101.140625" style="2" bestFit="1" customWidth="1"/>
    <col min="3" max="3" width="17" style="2" bestFit="1" customWidth="1"/>
    <col min="4" max="4" width="19.28515625" style="2" bestFit="1" customWidth="1"/>
    <col min="5" max="5" width="30.5703125" style="2" bestFit="1" customWidth="1"/>
    <col min="6" max="6" width="29.140625" style="2" customWidth="1"/>
    <col min="7" max="7" width="28.5703125" style="2" customWidth="1"/>
    <col min="8" max="8" width="22.42578125" style="2" customWidth="1"/>
    <col min="9" max="9" width="16.28515625" style="2" customWidth="1"/>
    <col min="10" max="10" width="14.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59" customFormat="1">
      <c r="A1" s="748" t="s">
        <v>188</v>
      </c>
      <c r="B1" s="748" t="str">
        <f>Info!C2</f>
        <v>სს თიბისი ბანკი</v>
      </c>
      <c r="C1" s="748"/>
      <c r="D1" s="748"/>
      <c r="E1" s="748"/>
      <c r="F1" s="748"/>
      <c r="G1" s="748"/>
      <c r="H1" s="748"/>
      <c r="I1" s="748"/>
      <c r="J1" s="748"/>
      <c r="K1" s="748"/>
      <c r="L1" s="748"/>
      <c r="M1" s="748"/>
      <c r="N1" s="748"/>
      <c r="O1" s="748"/>
      <c r="P1" s="748"/>
      <c r="Q1" s="748"/>
      <c r="R1" s="748"/>
      <c r="S1" s="748"/>
      <c r="T1" s="748"/>
      <c r="U1" s="748"/>
      <c r="V1" s="748"/>
    </row>
    <row r="2" spans="1:22" s="759" customFormat="1">
      <c r="A2" s="748" t="s">
        <v>189</v>
      </c>
      <c r="B2" s="727">
        <f>'1. key ratios'!B2</f>
        <v>44469</v>
      </c>
      <c r="C2" s="748"/>
      <c r="D2" s="748"/>
      <c r="E2" s="748"/>
      <c r="F2" s="748"/>
      <c r="G2" s="748"/>
      <c r="H2" s="748"/>
      <c r="I2" s="748"/>
      <c r="J2" s="748"/>
      <c r="K2" s="748"/>
      <c r="L2" s="748"/>
      <c r="M2" s="748"/>
      <c r="N2" s="748"/>
      <c r="O2" s="748"/>
      <c r="P2" s="748"/>
      <c r="Q2" s="748"/>
      <c r="R2" s="748"/>
      <c r="S2" s="748"/>
      <c r="T2" s="748"/>
      <c r="U2" s="748"/>
      <c r="V2" s="748"/>
    </row>
    <row r="4" spans="1:22" ht="27.75" thickBot="1">
      <c r="A4" s="2" t="s">
        <v>415</v>
      </c>
      <c r="B4" s="288" t="s">
        <v>457</v>
      </c>
      <c r="V4" s="201" t="s">
        <v>93</v>
      </c>
    </row>
    <row r="5" spans="1:22">
      <c r="A5" s="97"/>
      <c r="B5" s="98"/>
      <c r="C5" s="812" t="s">
        <v>198</v>
      </c>
      <c r="D5" s="813"/>
      <c r="E5" s="813"/>
      <c r="F5" s="813"/>
      <c r="G5" s="813"/>
      <c r="H5" s="813"/>
      <c r="I5" s="813"/>
      <c r="J5" s="813"/>
      <c r="K5" s="813"/>
      <c r="L5" s="814"/>
      <c r="M5" s="812" t="s">
        <v>199</v>
      </c>
      <c r="N5" s="813"/>
      <c r="O5" s="813"/>
      <c r="P5" s="813"/>
      <c r="Q5" s="813"/>
      <c r="R5" s="813"/>
      <c r="S5" s="814"/>
      <c r="T5" s="817" t="s">
        <v>455</v>
      </c>
      <c r="U5" s="817" t="s">
        <v>454</v>
      </c>
      <c r="V5" s="815" t="s">
        <v>200</v>
      </c>
    </row>
    <row r="6" spans="1:22" s="65" customFormat="1" ht="127.5">
      <c r="A6" s="115"/>
      <c r="B6" s="177"/>
      <c r="C6" s="95" t="s">
        <v>201</v>
      </c>
      <c r="D6" s="94" t="s">
        <v>202</v>
      </c>
      <c r="E6" s="91" t="s">
        <v>203</v>
      </c>
      <c r="F6" s="289"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8"/>
      <c r="U6" s="818"/>
      <c r="V6" s="816"/>
    </row>
    <row r="7" spans="1:22" s="157" customFormat="1">
      <c r="A7" s="158">
        <v>1</v>
      </c>
      <c r="B7" s="156" t="s">
        <v>216</v>
      </c>
      <c r="C7" s="684">
        <v>0</v>
      </c>
      <c r="D7" s="679">
        <v>0</v>
      </c>
      <c r="E7" s="679">
        <v>0</v>
      </c>
      <c r="F7" s="679">
        <v>0</v>
      </c>
      <c r="G7" s="679">
        <v>0</v>
      </c>
      <c r="H7" s="679">
        <v>0</v>
      </c>
      <c r="I7" s="679">
        <v>0</v>
      </c>
      <c r="J7" s="679">
        <v>0</v>
      </c>
      <c r="K7" s="679">
        <v>0</v>
      </c>
      <c r="L7" s="681">
        <v>0</v>
      </c>
      <c r="M7" s="684">
        <v>0</v>
      </c>
      <c r="N7" s="679">
        <v>0</v>
      </c>
      <c r="O7" s="679">
        <v>0</v>
      </c>
      <c r="P7" s="679">
        <v>0</v>
      </c>
      <c r="Q7" s="679">
        <v>0</v>
      </c>
      <c r="R7" s="679">
        <v>0</v>
      </c>
      <c r="S7" s="681">
        <v>0</v>
      </c>
      <c r="T7" s="685">
        <v>0</v>
      </c>
      <c r="U7" s="686">
        <v>0</v>
      </c>
      <c r="V7" s="270">
        <f>SUM(C7:S7)</f>
        <v>0</v>
      </c>
    </row>
    <row r="8" spans="1:22" s="157" customFormat="1">
      <c r="A8" s="158">
        <v>2</v>
      </c>
      <c r="B8" s="156" t="s">
        <v>217</v>
      </c>
      <c r="C8" s="684">
        <v>0</v>
      </c>
      <c r="D8" s="679">
        <v>0</v>
      </c>
      <c r="E8" s="679">
        <v>0</v>
      </c>
      <c r="F8" s="679">
        <v>0</v>
      </c>
      <c r="G8" s="679">
        <v>0</v>
      </c>
      <c r="H8" s="679">
        <v>0</v>
      </c>
      <c r="I8" s="679">
        <v>0</v>
      </c>
      <c r="J8" s="679">
        <v>0</v>
      </c>
      <c r="K8" s="679">
        <v>0</v>
      </c>
      <c r="L8" s="681">
        <v>0</v>
      </c>
      <c r="M8" s="684">
        <v>0</v>
      </c>
      <c r="N8" s="679">
        <v>0</v>
      </c>
      <c r="O8" s="679">
        <v>0</v>
      </c>
      <c r="P8" s="679">
        <v>0</v>
      </c>
      <c r="Q8" s="679">
        <v>0</v>
      </c>
      <c r="R8" s="679">
        <v>0</v>
      </c>
      <c r="S8" s="681">
        <v>0</v>
      </c>
      <c r="T8" s="686">
        <v>0</v>
      </c>
      <c r="U8" s="686">
        <v>0</v>
      </c>
      <c r="V8" s="270">
        <f t="shared" ref="V8:V20" si="0">SUM(C8:S8)</f>
        <v>0</v>
      </c>
    </row>
    <row r="9" spans="1:22" s="157" customFormat="1">
      <c r="A9" s="158">
        <v>3</v>
      </c>
      <c r="B9" s="156" t="s">
        <v>218</v>
      </c>
      <c r="C9" s="684">
        <v>0</v>
      </c>
      <c r="D9" s="679">
        <v>0</v>
      </c>
      <c r="E9" s="679">
        <v>0</v>
      </c>
      <c r="F9" s="679">
        <v>0</v>
      </c>
      <c r="G9" s="679">
        <v>0</v>
      </c>
      <c r="H9" s="679">
        <v>0</v>
      </c>
      <c r="I9" s="679">
        <v>0</v>
      </c>
      <c r="J9" s="679">
        <v>0</v>
      </c>
      <c r="K9" s="679">
        <v>0</v>
      </c>
      <c r="L9" s="681">
        <v>0</v>
      </c>
      <c r="M9" s="684">
        <v>0</v>
      </c>
      <c r="N9" s="679">
        <v>0</v>
      </c>
      <c r="O9" s="679">
        <v>0</v>
      </c>
      <c r="P9" s="679">
        <v>0</v>
      </c>
      <c r="Q9" s="679">
        <v>0</v>
      </c>
      <c r="R9" s="679">
        <v>0</v>
      </c>
      <c r="S9" s="681">
        <v>0</v>
      </c>
      <c r="T9" s="686">
        <v>0</v>
      </c>
      <c r="U9" s="686">
        <v>0</v>
      </c>
      <c r="V9" s="270">
        <f>SUM(C9:S9)</f>
        <v>0</v>
      </c>
    </row>
    <row r="10" spans="1:22" s="157" customFormat="1">
      <c r="A10" s="158">
        <v>4</v>
      </c>
      <c r="B10" s="156" t="s">
        <v>219</v>
      </c>
      <c r="C10" s="684">
        <v>0</v>
      </c>
      <c r="D10" s="679">
        <v>0</v>
      </c>
      <c r="E10" s="679">
        <v>0</v>
      </c>
      <c r="F10" s="679">
        <v>0</v>
      </c>
      <c r="G10" s="679">
        <v>0</v>
      </c>
      <c r="H10" s="679">
        <v>0</v>
      </c>
      <c r="I10" s="679">
        <v>0</v>
      </c>
      <c r="J10" s="679">
        <v>0</v>
      </c>
      <c r="K10" s="679">
        <v>0</v>
      </c>
      <c r="L10" s="681">
        <v>0</v>
      </c>
      <c r="M10" s="684">
        <v>0</v>
      </c>
      <c r="N10" s="679">
        <v>0</v>
      </c>
      <c r="O10" s="679">
        <v>0</v>
      </c>
      <c r="P10" s="679">
        <v>0</v>
      </c>
      <c r="Q10" s="679">
        <v>0</v>
      </c>
      <c r="R10" s="679">
        <v>0</v>
      </c>
      <c r="S10" s="681">
        <v>0</v>
      </c>
      <c r="T10" s="686">
        <v>0</v>
      </c>
      <c r="U10" s="686">
        <v>0</v>
      </c>
      <c r="V10" s="270">
        <f t="shared" si="0"/>
        <v>0</v>
      </c>
    </row>
    <row r="11" spans="1:22" s="157" customFormat="1">
      <c r="A11" s="158">
        <v>5</v>
      </c>
      <c r="B11" s="156" t="s">
        <v>220</v>
      </c>
      <c r="C11" s="684">
        <v>0</v>
      </c>
      <c r="D11" s="679">
        <v>0</v>
      </c>
      <c r="E11" s="679">
        <v>0</v>
      </c>
      <c r="F11" s="679">
        <v>0</v>
      </c>
      <c r="G11" s="679">
        <v>0</v>
      </c>
      <c r="H11" s="679">
        <v>0</v>
      </c>
      <c r="I11" s="679">
        <v>0</v>
      </c>
      <c r="J11" s="679">
        <v>0</v>
      </c>
      <c r="K11" s="679">
        <v>0</v>
      </c>
      <c r="L11" s="681">
        <v>0</v>
      </c>
      <c r="M11" s="684">
        <v>0</v>
      </c>
      <c r="N11" s="679">
        <v>0</v>
      </c>
      <c r="O11" s="679">
        <v>0</v>
      </c>
      <c r="P11" s="679">
        <v>0</v>
      </c>
      <c r="Q11" s="679">
        <v>0</v>
      </c>
      <c r="R11" s="679">
        <v>0</v>
      </c>
      <c r="S11" s="681">
        <v>0</v>
      </c>
      <c r="T11" s="686">
        <v>0</v>
      </c>
      <c r="U11" s="686">
        <v>0</v>
      </c>
      <c r="V11" s="270">
        <f t="shared" si="0"/>
        <v>0</v>
      </c>
    </row>
    <row r="12" spans="1:22" s="157" customFormat="1">
      <c r="A12" s="158">
        <v>6</v>
      </c>
      <c r="B12" s="156" t="s">
        <v>221</v>
      </c>
      <c r="C12" s="684">
        <v>0</v>
      </c>
      <c r="D12" s="679">
        <v>327681</v>
      </c>
      <c r="E12" s="679">
        <v>0</v>
      </c>
      <c r="F12" s="679">
        <v>0</v>
      </c>
      <c r="G12" s="679">
        <v>0</v>
      </c>
      <c r="H12" s="679">
        <v>0</v>
      </c>
      <c r="I12" s="679">
        <v>0</v>
      </c>
      <c r="J12" s="679">
        <v>0</v>
      </c>
      <c r="K12" s="679">
        <v>0</v>
      </c>
      <c r="L12" s="681">
        <v>0</v>
      </c>
      <c r="M12" s="684">
        <v>0</v>
      </c>
      <c r="N12" s="679">
        <v>0</v>
      </c>
      <c r="O12" s="679">
        <v>0</v>
      </c>
      <c r="P12" s="679">
        <v>0</v>
      </c>
      <c r="Q12" s="679">
        <v>0</v>
      </c>
      <c r="R12" s="679">
        <v>78070</v>
      </c>
      <c r="S12" s="681">
        <v>0</v>
      </c>
      <c r="T12" s="686">
        <v>327681</v>
      </c>
      <c r="U12" s="686">
        <v>78070</v>
      </c>
      <c r="V12" s="270">
        <f t="shared" si="0"/>
        <v>405751</v>
      </c>
    </row>
    <row r="13" spans="1:22" s="157" customFormat="1">
      <c r="A13" s="158">
        <v>7</v>
      </c>
      <c r="B13" s="156" t="s">
        <v>73</v>
      </c>
      <c r="C13" s="684">
        <v>0</v>
      </c>
      <c r="D13" s="679">
        <v>228012595.07830003</v>
      </c>
      <c r="E13" s="679">
        <v>0</v>
      </c>
      <c r="F13" s="679">
        <v>0</v>
      </c>
      <c r="G13" s="679">
        <v>0</v>
      </c>
      <c r="H13" s="679">
        <v>0</v>
      </c>
      <c r="I13" s="679">
        <v>0</v>
      </c>
      <c r="J13" s="679">
        <v>0</v>
      </c>
      <c r="K13" s="679">
        <v>0</v>
      </c>
      <c r="L13" s="681">
        <v>0</v>
      </c>
      <c r="M13" s="684">
        <v>27116251.449499998</v>
      </c>
      <c r="N13" s="679">
        <v>0</v>
      </c>
      <c r="O13" s="679">
        <v>34779450.236699998</v>
      </c>
      <c r="P13" s="679">
        <v>0</v>
      </c>
      <c r="Q13" s="679">
        <v>0</v>
      </c>
      <c r="R13" s="679">
        <v>181211328.0282</v>
      </c>
      <c r="S13" s="681">
        <v>0</v>
      </c>
      <c r="T13" s="686">
        <v>255180061.74190003</v>
      </c>
      <c r="U13" s="686">
        <v>215939563.0508</v>
      </c>
      <c r="V13" s="270">
        <f t="shared" si="0"/>
        <v>471119624.79270005</v>
      </c>
    </row>
    <row r="14" spans="1:22" s="157" customFormat="1">
      <c r="A14" s="158">
        <v>8</v>
      </c>
      <c r="B14" s="156" t="s">
        <v>74</v>
      </c>
      <c r="C14" s="684">
        <v>0</v>
      </c>
      <c r="D14" s="679">
        <v>46092446.723399997</v>
      </c>
      <c r="E14" s="679">
        <v>0</v>
      </c>
      <c r="F14" s="679">
        <v>0</v>
      </c>
      <c r="G14" s="679">
        <v>0</v>
      </c>
      <c r="H14" s="679">
        <v>0</v>
      </c>
      <c r="I14" s="679">
        <v>0</v>
      </c>
      <c r="J14" s="679">
        <v>0</v>
      </c>
      <c r="K14" s="679">
        <v>0</v>
      </c>
      <c r="L14" s="681">
        <v>0</v>
      </c>
      <c r="M14" s="684">
        <v>0</v>
      </c>
      <c r="N14" s="679">
        <v>0</v>
      </c>
      <c r="O14" s="679">
        <v>775988.80130000005</v>
      </c>
      <c r="P14" s="679">
        <v>0</v>
      </c>
      <c r="Q14" s="679">
        <v>0</v>
      </c>
      <c r="R14" s="679">
        <v>0</v>
      </c>
      <c r="S14" s="681">
        <v>0</v>
      </c>
      <c r="T14" s="686">
        <v>42272625.882699996</v>
      </c>
      <c r="U14" s="686">
        <v>7126884.950699999</v>
      </c>
      <c r="V14" s="270">
        <f t="shared" si="0"/>
        <v>46868435.524699993</v>
      </c>
    </row>
    <row r="15" spans="1:22" s="157" customFormat="1">
      <c r="A15" s="158">
        <v>9</v>
      </c>
      <c r="B15" s="156" t="s">
        <v>75</v>
      </c>
      <c r="C15" s="684">
        <v>0</v>
      </c>
      <c r="D15" s="679">
        <v>5201032.2281999998</v>
      </c>
      <c r="E15" s="679">
        <v>0</v>
      </c>
      <c r="F15" s="679">
        <v>0</v>
      </c>
      <c r="G15" s="679">
        <v>0</v>
      </c>
      <c r="H15" s="679">
        <v>0</v>
      </c>
      <c r="I15" s="679">
        <v>0</v>
      </c>
      <c r="J15" s="679">
        <v>0</v>
      </c>
      <c r="K15" s="679">
        <v>0</v>
      </c>
      <c r="L15" s="681">
        <v>0</v>
      </c>
      <c r="M15" s="684">
        <v>2531075.3086999999</v>
      </c>
      <c r="N15" s="679">
        <v>0</v>
      </c>
      <c r="O15" s="679">
        <v>42322.059800000003</v>
      </c>
      <c r="P15" s="679">
        <v>0</v>
      </c>
      <c r="Q15" s="679">
        <v>0</v>
      </c>
      <c r="R15" s="679">
        <v>0</v>
      </c>
      <c r="S15" s="681">
        <v>0</v>
      </c>
      <c r="T15" s="686">
        <v>4867464.2819999997</v>
      </c>
      <c r="U15" s="686">
        <v>471605.61969999998</v>
      </c>
      <c r="V15" s="270">
        <f t="shared" si="0"/>
        <v>7774429.5966999996</v>
      </c>
    </row>
    <row r="16" spans="1:22" s="157" customFormat="1">
      <c r="A16" s="158">
        <v>10</v>
      </c>
      <c r="B16" s="156" t="s">
        <v>69</v>
      </c>
      <c r="C16" s="684">
        <v>0</v>
      </c>
      <c r="D16" s="679">
        <v>489877.25510000001</v>
      </c>
      <c r="E16" s="679">
        <v>0</v>
      </c>
      <c r="F16" s="679">
        <v>0</v>
      </c>
      <c r="G16" s="679">
        <v>0</v>
      </c>
      <c r="H16" s="679">
        <v>0</v>
      </c>
      <c r="I16" s="679">
        <v>0</v>
      </c>
      <c r="J16" s="679">
        <v>0</v>
      </c>
      <c r="K16" s="679">
        <v>0</v>
      </c>
      <c r="L16" s="681">
        <v>0</v>
      </c>
      <c r="M16" s="684">
        <v>0</v>
      </c>
      <c r="N16" s="679">
        <v>0</v>
      </c>
      <c r="O16" s="679">
        <v>0</v>
      </c>
      <c r="P16" s="679">
        <v>0</v>
      </c>
      <c r="Q16" s="679">
        <v>0</v>
      </c>
      <c r="R16" s="679">
        <v>0</v>
      </c>
      <c r="S16" s="681">
        <v>0</v>
      </c>
      <c r="T16" s="686">
        <v>194290.08960000001</v>
      </c>
      <c r="U16" s="686">
        <v>480989.5735</v>
      </c>
      <c r="V16" s="270">
        <f t="shared" si="0"/>
        <v>489877.25510000001</v>
      </c>
    </row>
    <row r="17" spans="1:22" s="157" customFormat="1">
      <c r="A17" s="158">
        <v>11</v>
      </c>
      <c r="B17" s="156" t="s">
        <v>70</v>
      </c>
      <c r="C17" s="684">
        <v>0</v>
      </c>
      <c r="D17" s="679">
        <v>43333472.334199995</v>
      </c>
      <c r="E17" s="679">
        <v>0</v>
      </c>
      <c r="F17" s="679">
        <v>0</v>
      </c>
      <c r="G17" s="679">
        <v>0</v>
      </c>
      <c r="H17" s="679">
        <v>0</v>
      </c>
      <c r="I17" s="679">
        <v>0</v>
      </c>
      <c r="J17" s="679">
        <v>0</v>
      </c>
      <c r="K17" s="679">
        <v>0</v>
      </c>
      <c r="L17" s="681">
        <v>0</v>
      </c>
      <c r="M17" s="684">
        <v>95715.613700000002</v>
      </c>
      <c r="N17" s="679">
        <v>0</v>
      </c>
      <c r="O17" s="679">
        <v>0</v>
      </c>
      <c r="P17" s="679">
        <v>0</v>
      </c>
      <c r="Q17" s="679">
        <v>0</v>
      </c>
      <c r="R17" s="679">
        <v>0</v>
      </c>
      <c r="S17" s="681">
        <v>0</v>
      </c>
      <c r="T17" s="686">
        <v>43333472.334199995</v>
      </c>
      <c r="U17" s="686">
        <v>0</v>
      </c>
      <c r="V17" s="270">
        <f t="shared" si="0"/>
        <v>43429187.947899997</v>
      </c>
    </row>
    <row r="18" spans="1:22" s="157" customFormat="1">
      <c r="A18" s="158">
        <v>12</v>
      </c>
      <c r="B18" s="156" t="s">
        <v>71</v>
      </c>
      <c r="C18" s="684">
        <v>0</v>
      </c>
      <c r="D18" s="679">
        <v>0</v>
      </c>
      <c r="E18" s="679">
        <v>0</v>
      </c>
      <c r="F18" s="679">
        <v>0</v>
      </c>
      <c r="G18" s="679">
        <v>0</v>
      </c>
      <c r="H18" s="679">
        <v>0</v>
      </c>
      <c r="I18" s="679">
        <v>0</v>
      </c>
      <c r="J18" s="679">
        <v>0</v>
      </c>
      <c r="K18" s="679">
        <v>0</v>
      </c>
      <c r="L18" s="681">
        <v>0</v>
      </c>
      <c r="M18" s="684">
        <v>185402.408</v>
      </c>
      <c r="N18" s="679">
        <v>0</v>
      </c>
      <c r="O18" s="679">
        <v>0</v>
      </c>
      <c r="P18" s="679">
        <v>0</v>
      </c>
      <c r="Q18" s="679">
        <v>0</v>
      </c>
      <c r="R18" s="679">
        <v>0</v>
      </c>
      <c r="S18" s="681">
        <v>0</v>
      </c>
      <c r="T18" s="686">
        <v>0</v>
      </c>
      <c r="U18" s="686">
        <v>0</v>
      </c>
      <c r="V18" s="270">
        <f t="shared" si="0"/>
        <v>185402.408</v>
      </c>
    </row>
    <row r="19" spans="1:22" s="157" customFormat="1">
      <c r="A19" s="158">
        <v>13</v>
      </c>
      <c r="B19" s="156" t="s">
        <v>72</v>
      </c>
      <c r="C19" s="684">
        <v>0</v>
      </c>
      <c r="D19" s="679">
        <v>0</v>
      </c>
      <c r="E19" s="679">
        <v>0</v>
      </c>
      <c r="F19" s="679">
        <v>0</v>
      </c>
      <c r="G19" s="679">
        <v>0</v>
      </c>
      <c r="H19" s="679">
        <v>0</v>
      </c>
      <c r="I19" s="679">
        <v>0</v>
      </c>
      <c r="J19" s="679">
        <v>0</v>
      </c>
      <c r="K19" s="679">
        <v>0</v>
      </c>
      <c r="L19" s="681">
        <v>0</v>
      </c>
      <c r="M19" s="684">
        <v>0</v>
      </c>
      <c r="N19" s="679">
        <v>0</v>
      </c>
      <c r="O19" s="679">
        <v>0</v>
      </c>
      <c r="P19" s="679">
        <v>0</v>
      </c>
      <c r="Q19" s="679">
        <v>0</v>
      </c>
      <c r="R19" s="679">
        <v>0</v>
      </c>
      <c r="S19" s="681">
        <v>0</v>
      </c>
      <c r="T19" s="686">
        <v>0</v>
      </c>
      <c r="U19" s="686">
        <v>0</v>
      </c>
      <c r="V19" s="270">
        <f t="shared" si="0"/>
        <v>0</v>
      </c>
    </row>
    <row r="20" spans="1:22" s="157" customFormat="1">
      <c r="A20" s="158">
        <v>14</v>
      </c>
      <c r="B20" s="156" t="s">
        <v>248</v>
      </c>
      <c r="C20" s="684">
        <v>0</v>
      </c>
      <c r="D20" s="679">
        <v>141205792.43269998</v>
      </c>
      <c r="E20" s="679">
        <v>0</v>
      </c>
      <c r="F20" s="679">
        <v>0</v>
      </c>
      <c r="G20" s="679">
        <v>0</v>
      </c>
      <c r="H20" s="679">
        <v>0</v>
      </c>
      <c r="I20" s="679">
        <v>0</v>
      </c>
      <c r="J20" s="679">
        <v>0</v>
      </c>
      <c r="K20" s="679">
        <v>0</v>
      </c>
      <c r="L20" s="681">
        <v>0</v>
      </c>
      <c r="M20" s="684">
        <v>51230942.242899999</v>
      </c>
      <c r="N20" s="679">
        <v>0</v>
      </c>
      <c r="O20" s="679">
        <v>12214372.4991</v>
      </c>
      <c r="P20" s="679">
        <v>0</v>
      </c>
      <c r="Q20" s="679">
        <v>0</v>
      </c>
      <c r="R20" s="679">
        <v>364090</v>
      </c>
      <c r="S20" s="681">
        <v>0</v>
      </c>
      <c r="T20" s="686">
        <v>203454525.19089997</v>
      </c>
      <c r="U20" s="686">
        <v>1560671.9838</v>
      </c>
      <c r="V20" s="270">
        <f t="shared" si="0"/>
        <v>205015197.17469999</v>
      </c>
    </row>
    <row r="21" spans="1:22" ht="13.5" thickBot="1">
      <c r="A21" s="99"/>
      <c r="B21" s="100" t="s">
        <v>68</v>
      </c>
      <c r="C21" s="271">
        <f>SUM(C7:C20)</f>
        <v>0</v>
      </c>
      <c r="D21" s="269">
        <f t="shared" ref="D21:V21" si="1">SUM(D7:D20)</f>
        <v>464662897.05189997</v>
      </c>
      <c r="E21" s="269">
        <f t="shared" si="1"/>
        <v>0</v>
      </c>
      <c r="F21" s="269">
        <f t="shared" si="1"/>
        <v>0</v>
      </c>
      <c r="G21" s="269">
        <f t="shared" si="1"/>
        <v>0</v>
      </c>
      <c r="H21" s="269">
        <f t="shared" si="1"/>
        <v>0</v>
      </c>
      <c r="I21" s="269">
        <f t="shared" si="1"/>
        <v>0</v>
      </c>
      <c r="J21" s="269">
        <f t="shared" si="1"/>
        <v>0</v>
      </c>
      <c r="K21" s="269">
        <f t="shared" si="1"/>
        <v>0</v>
      </c>
      <c r="L21" s="272">
        <f t="shared" si="1"/>
        <v>0</v>
      </c>
      <c r="M21" s="271">
        <f t="shared" si="1"/>
        <v>81159387.022799999</v>
      </c>
      <c r="N21" s="269">
        <f t="shared" si="1"/>
        <v>0</v>
      </c>
      <c r="O21" s="269">
        <f t="shared" si="1"/>
        <v>47812133.596899994</v>
      </c>
      <c r="P21" s="269">
        <f t="shared" si="1"/>
        <v>0</v>
      </c>
      <c r="Q21" s="269">
        <f t="shared" si="1"/>
        <v>0</v>
      </c>
      <c r="R21" s="269">
        <f t="shared" si="1"/>
        <v>181653488.0282</v>
      </c>
      <c r="S21" s="272">
        <f t="shared" si="1"/>
        <v>0</v>
      </c>
      <c r="T21" s="272">
        <f>SUM(T7:T20)</f>
        <v>549630120.52130008</v>
      </c>
      <c r="U21" s="272">
        <f t="shared" si="1"/>
        <v>225657785.1785</v>
      </c>
      <c r="V21" s="273">
        <f t="shared" si="1"/>
        <v>775287905.69980001</v>
      </c>
    </row>
    <row r="23" spans="1:22">
      <c r="C23" s="734"/>
      <c r="D23" s="734"/>
      <c r="E23" s="734"/>
      <c r="F23" s="734"/>
      <c r="G23" s="734"/>
      <c r="H23" s="734"/>
      <c r="I23" s="734"/>
      <c r="J23" s="734"/>
      <c r="K23" s="734"/>
      <c r="L23" s="734"/>
      <c r="M23" s="734"/>
      <c r="N23" s="734"/>
      <c r="O23" s="734"/>
      <c r="P23" s="734"/>
      <c r="Q23" s="734"/>
      <c r="R23" s="734"/>
      <c r="S23" s="734"/>
      <c r="T23" s="734"/>
      <c r="U23" s="734"/>
      <c r="V23" s="734"/>
    </row>
    <row r="24" spans="1:22">
      <c r="A24" s="17"/>
      <c r="B24" s="17"/>
      <c r="C24" s="734"/>
      <c r="D24" s="734"/>
      <c r="E24" s="734"/>
      <c r="F24" s="734"/>
      <c r="G24" s="734"/>
      <c r="H24" s="734"/>
      <c r="I24" s="734"/>
      <c r="J24" s="734"/>
      <c r="K24" s="734"/>
      <c r="L24" s="734"/>
      <c r="M24" s="734"/>
      <c r="N24" s="734"/>
      <c r="O24" s="734"/>
      <c r="P24" s="734"/>
      <c r="Q24" s="734"/>
      <c r="R24" s="734"/>
      <c r="S24" s="734"/>
      <c r="T24" s="734"/>
      <c r="U24" s="734"/>
      <c r="V24" s="734"/>
    </row>
    <row r="25" spans="1:22">
      <c r="A25" s="92"/>
      <c r="B25" s="92"/>
      <c r="C25" s="734"/>
      <c r="D25" s="734"/>
      <c r="E25" s="734"/>
      <c r="F25" s="734"/>
      <c r="G25" s="734"/>
      <c r="H25" s="734"/>
      <c r="I25" s="734"/>
      <c r="J25" s="734"/>
      <c r="K25" s="734"/>
      <c r="L25" s="734"/>
      <c r="M25" s="734"/>
      <c r="N25" s="734"/>
      <c r="O25" s="734"/>
      <c r="P25" s="734"/>
      <c r="Q25" s="734"/>
      <c r="R25" s="734"/>
      <c r="S25" s="734"/>
      <c r="T25" s="734"/>
      <c r="U25" s="734"/>
      <c r="V25" s="734"/>
    </row>
    <row r="26" spans="1:22">
      <c r="A26" s="92"/>
      <c r="B26" s="93"/>
      <c r="C26" s="734"/>
      <c r="D26" s="734"/>
      <c r="E26" s="734"/>
      <c r="F26" s="734"/>
      <c r="G26" s="734"/>
      <c r="H26" s="734"/>
      <c r="I26" s="734"/>
      <c r="J26" s="734"/>
      <c r="K26" s="734"/>
      <c r="L26" s="734"/>
      <c r="M26" s="734"/>
      <c r="N26" s="734"/>
      <c r="O26" s="734"/>
      <c r="P26" s="734"/>
      <c r="Q26" s="734"/>
      <c r="R26" s="734"/>
      <c r="S26" s="734"/>
      <c r="T26" s="734"/>
      <c r="U26" s="734"/>
      <c r="V26" s="734"/>
    </row>
    <row r="27" spans="1:22">
      <c r="A27" s="92"/>
      <c r="B27" s="92"/>
      <c r="C27" s="734"/>
      <c r="D27" s="734"/>
      <c r="E27" s="734"/>
      <c r="F27" s="734"/>
      <c r="G27" s="734"/>
      <c r="H27" s="734"/>
      <c r="I27" s="734"/>
      <c r="J27" s="734"/>
      <c r="K27" s="734"/>
      <c r="L27" s="734"/>
      <c r="M27" s="734"/>
      <c r="N27" s="734"/>
      <c r="O27" s="734"/>
      <c r="P27" s="734"/>
      <c r="Q27" s="734"/>
      <c r="R27" s="734"/>
      <c r="S27" s="734"/>
      <c r="T27" s="734"/>
      <c r="U27" s="734"/>
      <c r="V27" s="734"/>
    </row>
    <row r="28" spans="1:22">
      <c r="A28" s="92"/>
      <c r="B28" s="93"/>
      <c r="C28" s="734"/>
      <c r="D28" s="734"/>
      <c r="E28" s="734"/>
      <c r="F28" s="734"/>
      <c r="G28" s="734"/>
      <c r="H28" s="734"/>
      <c r="I28" s="734"/>
      <c r="J28" s="734"/>
      <c r="K28" s="734"/>
      <c r="L28" s="734"/>
      <c r="M28" s="734"/>
      <c r="N28" s="734"/>
      <c r="O28" s="734"/>
      <c r="P28" s="734"/>
      <c r="Q28" s="734"/>
      <c r="R28" s="734"/>
      <c r="S28" s="734"/>
      <c r="T28" s="734"/>
      <c r="U28" s="734"/>
      <c r="V28" s="734"/>
    </row>
    <row r="29" spans="1:22">
      <c r="C29" s="734"/>
      <c r="D29" s="734"/>
      <c r="E29" s="734"/>
      <c r="F29" s="734"/>
      <c r="G29" s="734"/>
      <c r="H29" s="734"/>
      <c r="I29" s="734"/>
      <c r="J29" s="734"/>
      <c r="K29" s="734"/>
      <c r="L29" s="734"/>
      <c r="M29" s="734"/>
      <c r="N29" s="734"/>
      <c r="O29" s="734"/>
      <c r="P29" s="734"/>
      <c r="Q29" s="734"/>
      <c r="R29" s="734"/>
      <c r="S29" s="734"/>
      <c r="T29" s="734"/>
      <c r="U29" s="734"/>
      <c r="V29" s="734"/>
    </row>
    <row r="30" spans="1:22">
      <c r="C30" s="734"/>
      <c r="D30" s="734"/>
      <c r="E30" s="734"/>
      <c r="F30" s="734"/>
      <c r="G30" s="734"/>
      <c r="H30" s="734"/>
      <c r="I30" s="734"/>
      <c r="J30" s="734"/>
      <c r="K30" s="734"/>
      <c r="L30" s="734"/>
      <c r="M30" s="734"/>
      <c r="N30" s="734"/>
      <c r="O30" s="734"/>
      <c r="P30" s="734"/>
      <c r="Q30" s="734"/>
      <c r="R30" s="734"/>
      <c r="S30" s="734"/>
      <c r="T30" s="734"/>
      <c r="U30" s="734"/>
      <c r="V30" s="734"/>
    </row>
    <row r="31" spans="1:22">
      <c r="C31" s="734"/>
      <c r="D31" s="734"/>
      <c r="E31" s="734"/>
      <c r="F31" s="734"/>
      <c r="G31" s="734"/>
      <c r="H31" s="734"/>
      <c r="I31" s="734"/>
      <c r="J31" s="734"/>
      <c r="K31" s="734"/>
      <c r="L31" s="734"/>
      <c r="M31" s="734"/>
      <c r="N31" s="734"/>
      <c r="O31" s="734"/>
      <c r="P31" s="734"/>
      <c r="Q31" s="734"/>
      <c r="R31" s="734"/>
      <c r="S31" s="734"/>
      <c r="T31" s="734"/>
      <c r="U31" s="734"/>
      <c r="V31" s="734"/>
    </row>
    <row r="32" spans="1:22">
      <c r="C32" s="734"/>
      <c r="D32" s="734"/>
      <c r="E32" s="734"/>
      <c r="F32" s="734"/>
      <c r="G32" s="734"/>
      <c r="H32" s="734"/>
      <c r="I32" s="734"/>
      <c r="J32" s="734"/>
      <c r="K32" s="734"/>
      <c r="L32" s="734"/>
      <c r="M32" s="734"/>
      <c r="N32" s="734"/>
      <c r="O32" s="734"/>
      <c r="P32" s="734"/>
      <c r="Q32" s="734"/>
      <c r="R32" s="734"/>
      <c r="S32" s="734"/>
      <c r="T32" s="734"/>
      <c r="U32" s="734"/>
      <c r="V32" s="734"/>
    </row>
    <row r="33" spans="3:22">
      <c r="C33" s="734"/>
      <c r="D33" s="734"/>
      <c r="E33" s="734"/>
      <c r="F33" s="734"/>
      <c r="G33" s="734"/>
      <c r="H33" s="734"/>
      <c r="I33" s="734"/>
      <c r="J33" s="734"/>
      <c r="K33" s="734"/>
      <c r="L33" s="734"/>
      <c r="M33" s="734"/>
      <c r="N33" s="734"/>
      <c r="O33" s="734"/>
      <c r="P33" s="734"/>
      <c r="Q33" s="734"/>
      <c r="R33" s="734"/>
      <c r="S33" s="734"/>
      <c r="T33" s="734"/>
      <c r="U33" s="734"/>
      <c r="V33" s="734"/>
    </row>
    <row r="34" spans="3:22">
      <c r="C34" s="734"/>
      <c r="D34" s="734"/>
      <c r="E34" s="734"/>
      <c r="F34" s="734"/>
      <c r="G34" s="734"/>
      <c r="H34" s="734"/>
      <c r="I34" s="734"/>
      <c r="J34" s="734"/>
      <c r="K34" s="734"/>
      <c r="L34" s="734"/>
      <c r="M34" s="734"/>
      <c r="N34" s="734"/>
      <c r="O34" s="734"/>
      <c r="P34" s="734"/>
      <c r="Q34" s="734"/>
      <c r="R34" s="734"/>
      <c r="S34" s="734"/>
      <c r="T34" s="734"/>
      <c r="U34" s="734"/>
      <c r="V34" s="734"/>
    </row>
    <row r="35" spans="3:22">
      <c r="C35" s="734"/>
      <c r="D35" s="734"/>
      <c r="E35" s="734"/>
      <c r="F35" s="734"/>
      <c r="G35" s="734"/>
      <c r="H35" s="734"/>
      <c r="I35" s="734"/>
      <c r="J35" s="734"/>
      <c r="K35" s="734"/>
      <c r="L35" s="734"/>
      <c r="M35" s="734"/>
      <c r="N35" s="734"/>
      <c r="O35" s="734"/>
      <c r="P35" s="734"/>
      <c r="Q35" s="734"/>
      <c r="R35" s="734"/>
      <c r="S35" s="734"/>
      <c r="T35" s="734"/>
      <c r="U35" s="734"/>
      <c r="V35" s="734"/>
    </row>
    <row r="36" spans="3:22">
      <c r="C36" s="734"/>
      <c r="D36" s="734"/>
      <c r="E36" s="734"/>
      <c r="F36" s="734"/>
      <c r="G36" s="734"/>
      <c r="H36" s="734"/>
      <c r="I36" s="734"/>
      <c r="J36" s="734"/>
      <c r="K36" s="734"/>
      <c r="L36" s="734"/>
      <c r="M36" s="734"/>
      <c r="N36" s="734"/>
      <c r="O36" s="734"/>
      <c r="P36" s="734"/>
      <c r="Q36" s="734"/>
      <c r="R36" s="734"/>
      <c r="S36" s="734"/>
      <c r="T36" s="734"/>
      <c r="U36" s="734"/>
      <c r="V36" s="734"/>
    </row>
    <row r="37" spans="3:22">
      <c r="C37" s="734"/>
      <c r="D37" s="734"/>
      <c r="E37" s="734"/>
      <c r="F37" s="734"/>
      <c r="G37" s="734"/>
      <c r="H37" s="734"/>
      <c r="I37" s="734"/>
      <c r="J37" s="734"/>
      <c r="K37" s="734"/>
      <c r="L37" s="734"/>
      <c r="M37" s="734"/>
      <c r="N37" s="734"/>
      <c r="O37" s="734"/>
      <c r="P37" s="734"/>
      <c r="Q37" s="734"/>
      <c r="R37" s="734"/>
      <c r="S37" s="734"/>
      <c r="T37" s="734"/>
      <c r="U37" s="734"/>
      <c r="V37" s="7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Normal="100" workbookViewId="0">
      <pane xSplit="1" ySplit="7" topLeftCell="C11" activePane="bottomRight" state="frozen"/>
      <selection pane="topRight"/>
      <selection pane="bottomLeft"/>
      <selection pane="bottomRight" activeCell="C8" sqref="C8:H21"/>
    </sheetView>
  </sheetViews>
  <sheetFormatPr defaultColWidth="9.140625" defaultRowHeight="12.75"/>
  <cols>
    <col min="1" max="1" width="10.5703125" style="2" bestFit="1" customWidth="1"/>
    <col min="2" max="2" width="101.85546875" style="2" customWidth="1"/>
    <col min="3" max="3" width="13.7109375" style="2" customWidth="1"/>
    <col min="4" max="4" width="16"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s="759" customFormat="1">
      <c r="A1" s="748" t="s">
        <v>188</v>
      </c>
      <c r="B1" s="748" t="str">
        <f>Info!C2</f>
        <v>სს თიბისი ბანკი</v>
      </c>
      <c r="C1" s="748"/>
      <c r="D1" s="748"/>
      <c r="E1" s="748"/>
      <c r="F1" s="748"/>
      <c r="G1" s="748"/>
      <c r="H1" s="748"/>
    </row>
    <row r="2" spans="1:9" s="759" customFormat="1">
      <c r="A2" s="748" t="s">
        <v>189</v>
      </c>
      <c r="B2" s="727">
        <f>'1. key ratios'!B2</f>
        <v>44469</v>
      </c>
      <c r="C2" s="748"/>
      <c r="D2" s="748"/>
      <c r="E2" s="748"/>
      <c r="F2" s="748"/>
      <c r="G2" s="748"/>
      <c r="H2" s="748"/>
    </row>
    <row r="4" spans="1:9" ht="13.5" thickBot="1">
      <c r="A4" s="2" t="s">
        <v>416</v>
      </c>
      <c r="B4" s="285" t="s">
        <v>458</v>
      </c>
    </row>
    <row r="5" spans="1:9">
      <c r="A5" s="97"/>
      <c r="B5" s="154"/>
      <c r="C5" s="160" t="s">
        <v>0</v>
      </c>
      <c r="D5" s="160" t="s">
        <v>1</v>
      </c>
      <c r="E5" s="160" t="s">
        <v>2</v>
      </c>
      <c r="F5" s="160" t="s">
        <v>3</v>
      </c>
      <c r="G5" s="283" t="s">
        <v>4</v>
      </c>
      <c r="H5" s="161" t="s">
        <v>5</v>
      </c>
      <c r="I5" s="23"/>
    </row>
    <row r="6" spans="1:9" ht="15" customHeight="1">
      <c r="A6" s="153"/>
      <c r="B6" s="21"/>
      <c r="C6" s="819" t="s">
        <v>450</v>
      </c>
      <c r="D6" s="823" t="s">
        <v>471</v>
      </c>
      <c r="E6" s="824"/>
      <c r="F6" s="819" t="s">
        <v>477</v>
      </c>
      <c r="G6" s="819" t="s">
        <v>478</v>
      </c>
      <c r="H6" s="821" t="s">
        <v>452</v>
      </c>
      <c r="I6" s="23"/>
    </row>
    <row r="7" spans="1:9" ht="63.75">
      <c r="A7" s="153"/>
      <c r="B7" s="21"/>
      <c r="C7" s="820"/>
      <c r="D7" s="284" t="s">
        <v>453</v>
      </c>
      <c r="E7" s="284" t="s">
        <v>451</v>
      </c>
      <c r="F7" s="820"/>
      <c r="G7" s="820"/>
      <c r="H7" s="822"/>
      <c r="I7" s="23"/>
    </row>
    <row r="8" spans="1:9">
      <c r="A8" s="88">
        <v>1</v>
      </c>
      <c r="B8" s="70" t="s">
        <v>216</v>
      </c>
      <c r="C8" s="687">
        <v>4145528730.6076994</v>
      </c>
      <c r="D8" s="688">
        <v>0</v>
      </c>
      <c r="E8" s="687">
        <v>0</v>
      </c>
      <c r="F8" s="687">
        <v>2182176451.5943999</v>
      </c>
      <c r="G8" s="689">
        <v>2182176451.5943999</v>
      </c>
      <c r="H8" s="290">
        <v>0.52639279411640005</v>
      </c>
    </row>
    <row r="9" spans="1:9" ht="15" customHeight="1">
      <c r="A9" s="88">
        <v>2</v>
      </c>
      <c r="B9" s="70" t="s">
        <v>217</v>
      </c>
      <c r="C9" s="687">
        <v>0</v>
      </c>
      <c r="D9" s="688">
        <v>0</v>
      </c>
      <c r="E9" s="687">
        <v>0</v>
      </c>
      <c r="F9" s="687">
        <v>0</v>
      </c>
      <c r="G9" s="689">
        <v>0</v>
      </c>
      <c r="H9" s="290" t="s">
        <v>992</v>
      </c>
    </row>
    <row r="10" spans="1:9">
      <c r="A10" s="88">
        <v>3</v>
      </c>
      <c r="B10" s="70" t="s">
        <v>218</v>
      </c>
      <c r="C10" s="687">
        <v>104073823.03</v>
      </c>
      <c r="D10" s="688">
        <v>0</v>
      </c>
      <c r="E10" s="687">
        <v>0</v>
      </c>
      <c r="F10" s="687">
        <v>0</v>
      </c>
      <c r="G10" s="689">
        <v>0</v>
      </c>
      <c r="H10" s="290">
        <v>0</v>
      </c>
    </row>
    <row r="11" spans="1:9">
      <c r="A11" s="88">
        <v>4</v>
      </c>
      <c r="B11" s="70" t="s">
        <v>219</v>
      </c>
      <c r="C11" s="687">
        <v>346357164.60650009</v>
      </c>
      <c r="D11" s="688">
        <v>0</v>
      </c>
      <c r="E11" s="687">
        <v>0</v>
      </c>
      <c r="F11" s="687">
        <v>0</v>
      </c>
      <c r="G11" s="689">
        <v>0</v>
      </c>
      <c r="H11" s="290">
        <v>0</v>
      </c>
    </row>
    <row r="12" spans="1:9">
      <c r="A12" s="88">
        <v>5</v>
      </c>
      <c r="B12" s="70" t="s">
        <v>220</v>
      </c>
      <c r="C12" s="687">
        <v>0</v>
      </c>
      <c r="D12" s="688">
        <v>0</v>
      </c>
      <c r="E12" s="687">
        <v>0</v>
      </c>
      <c r="F12" s="687">
        <v>0</v>
      </c>
      <c r="G12" s="689">
        <v>0</v>
      </c>
      <c r="H12" s="290" t="s">
        <v>992</v>
      </c>
    </row>
    <row r="13" spans="1:9">
      <c r="A13" s="88">
        <v>6</v>
      </c>
      <c r="B13" s="70" t="s">
        <v>221</v>
      </c>
      <c r="C13" s="687">
        <v>722681893.31229985</v>
      </c>
      <c r="D13" s="688">
        <v>151881295.84689999</v>
      </c>
      <c r="E13" s="687">
        <v>86084424.923500001</v>
      </c>
      <c r="F13" s="687">
        <v>215981400.29396999</v>
      </c>
      <c r="G13" s="689">
        <v>215575649.29396999</v>
      </c>
      <c r="H13" s="290">
        <v>0.26654874768303327</v>
      </c>
    </row>
    <row r="14" spans="1:9">
      <c r="A14" s="88">
        <v>7</v>
      </c>
      <c r="B14" s="70" t="s">
        <v>73</v>
      </c>
      <c r="C14" s="687">
        <v>6160845201.4730015</v>
      </c>
      <c r="D14" s="688">
        <v>2851143963.5762005</v>
      </c>
      <c r="E14" s="687">
        <v>1266658978.6947999</v>
      </c>
      <c r="F14" s="688">
        <v>7427504180.1678009</v>
      </c>
      <c r="G14" s="690">
        <v>6956384555.3751011</v>
      </c>
      <c r="H14" s="290">
        <v>0.93657093777871747</v>
      </c>
    </row>
    <row r="15" spans="1:9">
      <c r="A15" s="88">
        <v>8</v>
      </c>
      <c r="B15" s="70" t="s">
        <v>74</v>
      </c>
      <c r="C15" s="687">
        <v>3544505089.8462014</v>
      </c>
      <c r="D15" s="688">
        <v>330910281.3997767</v>
      </c>
      <c r="E15" s="687">
        <v>97874104.97209999</v>
      </c>
      <c r="F15" s="688">
        <v>2731784396.1137261</v>
      </c>
      <c r="G15" s="690">
        <v>2682384885.2803264</v>
      </c>
      <c r="H15" s="290">
        <v>0.73643757055726766</v>
      </c>
    </row>
    <row r="16" spans="1:9">
      <c r="A16" s="88">
        <v>9</v>
      </c>
      <c r="B16" s="70" t="s">
        <v>75</v>
      </c>
      <c r="C16" s="687">
        <v>3035365005.315001</v>
      </c>
      <c r="D16" s="688">
        <v>35109043.078826651</v>
      </c>
      <c r="E16" s="687">
        <v>19407533.214499999</v>
      </c>
      <c r="F16" s="688">
        <v>1069170388.4853252</v>
      </c>
      <c r="G16" s="690">
        <v>1063831318.5836253</v>
      </c>
      <c r="H16" s="290">
        <v>0.3482522201458999</v>
      </c>
    </row>
    <row r="17" spans="1:8">
      <c r="A17" s="88">
        <v>10</v>
      </c>
      <c r="B17" s="70" t="s">
        <v>69</v>
      </c>
      <c r="C17" s="687">
        <v>100025043.13689998</v>
      </c>
      <c r="D17" s="688">
        <v>2352543.0610000002</v>
      </c>
      <c r="E17" s="687">
        <v>503602.18349999998</v>
      </c>
      <c r="F17" s="688">
        <v>86950609.020950004</v>
      </c>
      <c r="G17" s="690">
        <v>86275329.357850015</v>
      </c>
      <c r="H17" s="290">
        <v>0.85821637288434061</v>
      </c>
    </row>
    <row r="18" spans="1:8">
      <c r="A18" s="88">
        <v>11</v>
      </c>
      <c r="B18" s="70" t="s">
        <v>70</v>
      </c>
      <c r="C18" s="687">
        <v>1270361212.6460998</v>
      </c>
      <c r="D18" s="688">
        <v>2954409.1971000098</v>
      </c>
      <c r="E18" s="687">
        <v>0</v>
      </c>
      <c r="F18" s="688">
        <v>1543187465.3982499</v>
      </c>
      <c r="G18" s="690">
        <v>1499853993.06405</v>
      </c>
      <c r="H18" s="290">
        <v>1.1806515958873838</v>
      </c>
    </row>
    <row r="19" spans="1:8">
      <c r="A19" s="88">
        <v>12</v>
      </c>
      <c r="B19" s="70" t="s">
        <v>71</v>
      </c>
      <c r="C19" s="687">
        <v>0</v>
      </c>
      <c r="D19" s="688">
        <v>0</v>
      </c>
      <c r="E19" s="687">
        <v>0</v>
      </c>
      <c r="F19" s="688">
        <v>0</v>
      </c>
      <c r="G19" s="690">
        <v>0</v>
      </c>
      <c r="H19" s="290" t="s">
        <v>992</v>
      </c>
    </row>
    <row r="20" spans="1:8">
      <c r="A20" s="88">
        <v>13</v>
      </c>
      <c r="B20" s="70" t="s">
        <v>72</v>
      </c>
      <c r="C20" s="687">
        <v>0</v>
      </c>
      <c r="D20" s="688">
        <v>0</v>
      </c>
      <c r="E20" s="687">
        <v>0</v>
      </c>
      <c r="F20" s="688">
        <v>0</v>
      </c>
      <c r="G20" s="690">
        <v>0</v>
      </c>
      <c r="H20" s="290" t="s">
        <v>992</v>
      </c>
    </row>
    <row r="21" spans="1:8">
      <c r="A21" s="88">
        <v>14</v>
      </c>
      <c r="B21" s="70" t="s">
        <v>248</v>
      </c>
      <c r="C21" s="687">
        <v>3559088538.0751123</v>
      </c>
      <c r="D21" s="688">
        <v>156512559.30761573</v>
      </c>
      <c r="E21" s="687">
        <v>28123103.383417372</v>
      </c>
      <c r="F21" s="688">
        <v>2718858419.0169878</v>
      </c>
      <c r="G21" s="690">
        <v>2513843221.8422875</v>
      </c>
      <c r="H21" s="290">
        <v>0.70077917700450487</v>
      </c>
    </row>
    <row r="22" spans="1:8" ht="13.5" thickBot="1">
      <c r="A22" s="155"/>
      <c r="B22" s="162" t="s">
        <v>68</v>
      </c>
      <c r="C22" s="269">
        <f>SUM(C8:C21)</f>
        <v>22988831702.048817</v>
      </c>
      <c r="D22" s="269">
        <f>SUM(D8:D21)</f>
        <v>3530864095.4674191</v>
      </c>
      <c r="E22" s="269">
        <f>SUM(E8:E21)</f>
        <v>1498651747.3718174</v>
      </c>
      <c r="F22" s="269">
        <f>SUM(F8:F21)</f>
        <v>17975613310.091412</v>
      </c>
      <c r="G22" s="269">
        <f>SUM(G8:G21)</f>
        <v>17200325404.391613</v>
      </c>
      <c r="H22" s="291">
        <f>G22/(C22+E22)</f>
        <v>0.7024129465945006</v>
      </c>
    </row>
    <row r="28" spans="1:8" ht="10.5" customHeight="1"/>
    <row r="29" spans="1:8">
      <c r="C29" s="734"/>
      <c r="D29" s="734"/>
      <c r="E29" s="734"/>
      <c r="F29" s="734"/>
      <c r="G29" s="734"/>
      <c r="H29" s="734"/>
    </row>
    <row r="30" spans="1:8">
      <c r="B30" s="316"/>
      <c r="C30" s="734"/>
      <c r="D30" s="734"/>
      <c r="E30" s="734"/>
      <c r="F30" s="734"/>
      <c r="G30" s="734"/>
      <c r="H30" s="734"/>
    </row>
    <row r="31" spans="1:8">
      <c r="B31" s="316"/>
      <c r="C31" s="734"/>
      <c r="D31" s="734"/>
      <c r="E31" s="734"/>
      <c r="F31" s="734"/>
      <c r="G31" s="734"/>
      <c r="H31" s="734"/>
    </row>
    <row r="32" spans="1:8">
      <c r="B32" s="316"/>
      <c r="C32" s="734"/>
      <c r="D32" s="734"/>
      <c r="E32" s="734"/>
      <c r="F32" s="734"/>
      <c r="G32" s="734"/>
      <c r="H32" s="734"/>
    </row>
    <row r="33" spans="2:8">
      <c r="B33" s="316"/>
      <c r="C33" s="734"/>
      <c r="D33" s="734"/>
      <c r="E33" s="734"/>
      <c r="F33" s="734"/>
      <c r="G33" s="734"/>
      <c r="H33" s="734"/>
    </row>
    <row r="34" spans="2:8">
      <c r="B34" s="316"/>
      <c r="C34" s="734"/>
      <c r="D34" s="734"/>
      <c r="E34" s="734"/>
      <c r="F34" s="734"/>
      <c r="G34" s="734"/>
      <c r="H34" s="734"/>
    </row>
    <row r="35" spans="2:8">
      <c r="B35" s="316"/>
      <c r="C35" s="734"/>
      <c r="D35" s="734"/>
      <c r="E35" s="734"/>
      <c r="F35" s="734"/>
      <c r="G35" s="734"/>
      <c r="H35" s="734"/>
    </row>
    <row r="36" spans="2:8">
      <c r="B36" s="316"/>
      <c r="C36" s="734"/>
      <c r="D36" s="734"/>
      <c r="E36" s="734"/>
      <c r="F36" s="734"/>
      <c r="G36" s="734"/>
      <c r="H36" s="734"/>
    </row>
    <row r="37" spans="2:8">
      <c r="B37" s="316"/>
      <c r="C37" s="734"/>
      <c r="D37" s="734"/>
      <c r="E37" s="734"/>
      <c r="F37" s="734"/>
      <c r="G37" s="734"/>
      <c r="H37" s="734"/>
    </row>
    <row r="38" spans="2:8">
      <c r="B38" s="316"/>
      <c r="C38" s="734"/>
      <c r="D38" s="734"/>
      <c r="E38" s="734"/>
      <c r="F38" s="734"/>
      <c r="G38" s="734"/>
      <c r="H38" s="734"/>
    </row>
    <row r="39" spans="2:8">
      <c r="B39" s="316"/>
      <c r="C39" s="734"/>
      <c r="D39" s="734"/>
      <c r="E39" s="734"/>
      <c r="F39" s="734"/>
      <c r="G39" s="734"/>
      <c r="H39" s="734"/>
    </row>
    <row r="40" spans="2:8">
      <c r="B40" s="316"/>
      <c r="C40" s="734"/>
      <c r="D40" s="734"/>
      <c r="E40" s="734"/>
      <c r="F40" s="734"/>
      <c r="G40" s="734"/>
      <c r="H40" s="734"/>
    </row>
    <row r="41" spans="2:8">
      <c r="B41" s="316"/>
      <c r="C41" s="734"/>
      <c r="D41" s="734"/>
      <c r="E41" s="734"/>
      <c r="F41" s="734"/>
      <c r="G41" s="734"/>
      <c r="H41" s="734"/>
    </row>
    <row r="42" spans="2:8">
      <c r="B42" s="316"/>
      <c r="C42" s="734"/>
      <c r="D42" s="734"/>
      <c r="E42" s="734"/>
      <c r="F42" s="734"/>
      <c r="G42" s="734"/>
      <c r="H42" s="734"/>
    </row>
    <row r="43" spans="2:8">
      <c r="B43" s="316"/>
      <c r="C43" s="734"/>
      <c r="D43" s="734"/>
      <c r="E43" s="734"/>
      <c r="F43" s="734"/>
      <c r="G43" s="734"/>
      <c r="H43" s="734"/>
    </row>
    <row r="44" spans="2:8">
      <c r="B44" s="316"/>
      <c r="C44" s="734"/>
      <c r="D44" s="734"/>
      <c r="E44" s="734"/>
      <c r="F44" s="734"/>
      <c r="G44" s="734"/>
      <c r="H44" s="734"/>
    </row>
    <row r="45" spans="2:8">
      <c r="B45" s="316"/>
      <c r="C45" s="734"/>
      <c r="D45" s="734"/>
      <c r="E45" s="734"/>
      <c r="F45" s="734"/>
      <c r="G45" s="734"/>
      <c r="H45" s="734"/>
    </row>
    <row r="46" spans="2:8">
      <c r="B46" s="316"/>
      <c r="C46" s="734"/>
      <c r="D46" s="734"/>
      <c r="E46" s="734"/>
      <c r="F46" s="734"/>
      <c r="G46" s="734"/>
      <c r="H46" s="734"/>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activeCell="F23" sqref="F23:K25"/>
    </sheetView>
  </sheetViews>
  <sheetFormatPr defaultColWidth="9.140625" defaultRowHeight="12.75"/>
  <cols>
    <col min="1" max="1" width="10.5703125" style="316" bestFit="1" customWidth="1"/>
    <col min="2" max="2" width="104.140625" style="316" customWidth="1"/>
    <col min="3" max="3" width="13.5703125" style="316" bestFit="1" customWidth="1"/>
    <col min="4" max="5" width="14.5703125" style="316" bestFit="1" customWidth="1"/>
    <col min="6" max="11" width="16" style="316" bestFit="1" customWidth="1"/>
    <col min="12" max="16384" width="9.140625" style="316"/>
  </cols>
  <sheetData>
    <row r="1" spans="1:11" s="748" customFormat="1">
      <c r="A1" s="748" t="s">
        <v>188</v>
      </c>
      <c r="B1" s="748" t="str">
        <f>Info!C2</f>
        <v>სს თიბისი ბანკი</v>
      </c>
    </row>
    <row r="2" spans="1:11" s="748" customFormat="1">
      <c r="A2" s="748" t="s">
        <v>189</v>
      </c>
      <c r="B2" s="727">
        <f>'1. key ratios'!B2</f>
        <v>44469</v>
      </c>
      <c r="C2" s="757"/>
      <c r="D2" s="757"/>
    </row>
    <row r="3" spans="1:11">
      <c r="B3" s="317"/>
      <c r="C3" s="317"/>
      <c r="D3" s="317"/>
    </row>
    <row r="4" spans="1:11" ht="13.5" thickBot="1">
      <c r="A4" s="316" t="s">
        <v>519</v>
      </c>
      <c r="B4" s="285" t="s">
        <v>518</v>
      </c>
      <c r="C4" s="317"/>
      <c r="D4" s="317"/>
    </row>
    <row r="5" spans="1:11" ht="30" customHeight="1">
      <c r="A5" s="828"/>
      <c r="B5" s="829"/>
      <c r="C5" s="826" t="s">
        <v>551</v>
      </c>
      <c r="D5" s="826"/>
      <c r="E5" s="826"/>
      <c r="F5" s="826" t="s">
        <v>552</v>
      </c>
      <c r="G5" s="826"/>
      <c r="H5" s="826"/>
      <c r="I5" s="826" t="s">
        <v>553</v>
      </c>
      <c r="J5" s="826"/>
      <c r="K5" s="827"/>
    </row>
    <row r="6" spans="1:11">
      <c r="A6" s="314"/>
      <c r="B6" s="315"/>
      <c r="C6" s="318" t="s">
        <v>27</v>
      </c>
      <c r="D6" s="318" t="s">
        <v>96</v>
      </c>
      <c r="E6" s="318" t="s">
        <v>68</v>
      </c>
      <c r="F6" s="318" t="s">
        <v>27</v>
      </c>
      <c r="G6" s="318" t="s">
        <v>96</v>
      </c>
      <c r="H6" s="318" t="s">
        <v>68</v>
      </c>
      <c r="I6" s="318" t="s">
        <v>27</v>
      </c>
      <c r="J6" s="318" t="s">
        <v>96</v>
      </c>
      <c r="K6" s="320" t="s">
        <v>68</v>
      </c>
    </row>
    <row r="7" spans="1:11">
      <c r="A7" s="321" t="s">
        <v>489</v>
      </c>
      <c r="B7" s="313"/>
      <c r="C7" s="313"/>
      <c r="D7" s="313"/>
      <c r="E7" s="313"/>
      <c r="F7" s="313"/>
      <c r="G7" s="313"/>
      <c r="H7" s="313"/>
      <c r="I7" s="313"/>
      <c r="J7" s="313"/>
      <c r="K7" s="322"/>
    </row>
    <row r="8" spans="1:11">
      <c r="A8" s="312">
        <v>1</v>
      </c>
      <c r="B8" s="297" t="s">
        <v>489</v>
      </c>
      <c r="C8" s="295"/>
      <c r="D8" s="295"/>
      <c r="E8" s="295"/>
      <c r="F8" s="691">
        <v>1328974685.2925057</v>
      </c>
      <c r="G8" s="691">
        <v>3585979055.5492792</v>
      </c>
      <c r="H8" s="691">
        <v>4914953740.8417854</v>
      </c>
      <c r="I8" s="691">
        <v>1330421130.5328043</v>
      </c>
      <c r="J8" s="691">
        <v>2733266985.0702682</v>
      </c>
      <c r="K8" s="692">
        <v>4063688115.6030722</v>
      </c>
    </row>
    <row r="9" spans="1:11">
      <c r="A9" s="321" t="s">
        <v>490</v>
      </c>
      <c r="B9" s="313"/>
      <c r="C9" s="313"/>
      <c r="D9" s="313"/>
      <c r="E9" s="313"/>
      <c r="F9" s="313"/>
      <c r="G9" s="313"/>
      <c r="H9" s="313"/>
      <c r="I9" s="313"/>
      <c r="J9" s="313"/>
      <c r="K9" s="322"/>
    </row>
    <row r="10" spans="1:11">
      <c r="A10" s="323">
        <v>2</v>
      </c>
      <c r="B10" s="298" t="s">
        <v>491</v>
      </c>
      <c r="C10" s="471">
        <v>1331431560.9242201</v>
      </c>
      <c r="D10" s="693">
        <v>6055391270.4023666</v>
      </c>
      <c r="E10" s="693">
        <v>7386822831.3265867</v>
      </c>
      <c r="F10" s="693">
        <v>264687597.28471535</v>
      </c>
      <c r="G10" s="693">
        <v>1090407206.8101034</v>
      </c>
      <c r="H10" s="693">
        <v>1355094804.0948188</v>
      </c>
      <c r="I10" s="693">
        <v>1109150218.7397549</v>
      </c>
      <c r="J10" s="693">
        <v>1083551609.678679</v>
      </c>
      <c r="K10" s="694">
        <v>2192701828.4184341</v>
      </c>
    </row>
    <row r="11" spans="1:11">
      <c r="A11" s="323">
        <v>3</v>
      </c>
      <c r="B11" s="298" t="s">
        <v>492</v>
      </c>
      <c r="C11" s="471">
        <v>3275388416.0815239</v>
      </c>
      <c r="D11" s="693">
        <v>6160136821.5730743</v>
      </c>
      <c r="E11" s="693">
        <v>9435525237.6545982</v>
      </c>
      <c r="F11" s="693">
        <v>1159275883.0611744</v>
      </c>
      <c r="G11" s="693">
        <v>953983755.00433874</v>
      </c>
      <c r="H11" s="693">
        <v>2113259638.0655131</v>
      </c>
      <c r="I11" s="693">
        <v>25282586.496316195</v>
      </c>
      <c r="J11" s="693">
        <v>64235999.255885839</v>
      </c>
      <c r="K11" s="694">
        <v>89518585.752202034</v>
      </c>
    </row>
    <row r="12" spans="1:11">
      <c r="A12" s="323">
        <v>4</v>
      </c>
      <c r="B12" s="298" t="s">
        <v>493</v>
      </c>
      <c r="C12" s="471">
        <v>1848117655.8745899</v>
      </c>
      <c r="D12" s="693">
        <v>0</v>
      </c>
      <c r="E12" s="693">
        <v>1848117655.8745899</v>
      </c>
      <c r="F12" s="693">
        <v>0</v>
      </c>
      <c r="G12" s="693">
        <v>0</v>
      </c>
      <c r="H12" s="693">
        <v>0</v>
      </c>
      <c r="I12" s="693">
        <v>0</v>
      </c>
      <c r="J12" s="693">
        <v>0</v>
      </c>
      <c r="K12" s="694">
        <v>0</v>
      </c>
    </row>
    <row r="13" spans="1:11">
      <c r="A13" s="323">
        <v>5</v>
      </c>
      <c r="B13" s="298" t="s">
        <v>494</v>
      </c>
      <c r="C13" s="471">
        <v>1169355111.5741315</v>
      </c>
      <c r="D13" s="693">
        <v>6839858248.5001621</v>
      </c>
      <c r="E13" s="693">
        <v>8009213360.0742931</v>
      </c>
      <c r="F13" s="693">
        <v>193925566.22956985</v>
      </c>
      <c r="G13" s="693">
        <v>1228053204.3258362</v>
      </c>
      <c r="H13" s="693">
        <v>1421978770.5554061</v>
      </c>
      <c r="I13" s="693">
        <v>91556945.875869915</v>
      </c>
      <c r="J13" s="693">
        <v>615336121.22196627</v>
      </c>
      <c r="K13" s="694">
        <v>706893067.09783614</v>
      </c>
    </row>
    <row r="14" spans="1:11">
      <c r="A14" s="323">
        <v>6</v>
      </c>
      <c r="B14" s="298" t="s">
        <v>509</v>
      </c>
      <c r="C14" s="471">
        <v>0</v>
      </c>
      <c r="D14" s="693">
        <v>0</v>
      </c>
      <c r="E14" s="693">
        <v>0</v>
      </c>
      <c r="F14" s="693">
        <v>0</v>
      </c>
      <c r="G14" s="693">
        <v>0</v>
      </c>
      <c r="H14" s="693">
        <v>0</v>
      </c>
      <c r="I14" s="693">
        <v>0</v>
      </c>
      <c r="J14" s="693">
        <v>0</v>
      </c>
      <c r="K14" s="694">
        <v>0</v>
      </c>
    </row>
    <row r="15" spans="1:11">
      <c r="A15" s="323">
        <v>7</v>
      </c>
      <c r="B15" s="298" t="s">
        <v>496</v>
      </c>
      <c r="C15" s="471">
        <v>45255518.845409825</v>
      </c>
      <c r="D15" s="693">
        <v>78723341.034518734</v>
      </c>
      <c r="E15" s="693">
        <v>123978859.87992856</v>
      </c>
      <c r="F15" s="693">
        <v>57297366.758032791</v>
      </c>
      <c r="G15" s="693">
        <v>73052586.910589874</v>
      </c>
      <c r="H15" s="693">
        <v>130349953.66862267</v>
      </c>
      <c r="I15" s="693">
        <v>57297366.747213125</v>
      </c>
      <c r="J15" s="693">
        <v>73052586.910589814</v>
      </c>
      <c r="K15" s="694">
        <v>130349953.65780294</v>
      </c>
    </row>
    <row r="16" spans="1:11">
      <c r="A16" s="323">
        <v>8</v>
      </c>
      <c r="B16" s="299" t="s">
        <v>497</v>
      </c>
      <c r="C16" s="471">
        <v>7669548263.2998753</v>
      </c>
      <c r="D16" s="693">
        <v>19134109681.51012</v>
      </c>
      <c r="E16" s="693">
        <v>26803657944.809998</v>
      </c>
      <c r="F16" s="693">
        <v>1675186413.3334925</v>
      </c>
      <c r="G16" s="693">
        <v>3345496753.050868</v>
      </c>
      <c r="H16" s="693">
        <v>5020683166.3843613</v>
      </c>
      <c r="I16" s="693">
        <v>1283287117.8591542</v>
      </c>
      <c r="J16" s="693">
        <v>1836176317.067121</v>
      </c>
      <c r="K16" s="694">
        <v>3119463434.9262753</v>
      </c>
    </row>
    <row r="17" spans="1:11">
      <c r="A17" s="321" t="s">
        <v>498</v>
      </c>
      <c r="B17" s="313"/>
      <c r="C17" s="695"/>
      <c r="D17" s="695"/>
      <c r="E17" s="695"/>
      <c r="F17" s="695"/>
      <c r="G17" s="695"/>
      <c r="H17" s="695"/>
      <c r="I17" s="695"/>
      <c r="J17" s="695"/>
      <c r="K17" s="696"/>
    </row>
    <row r="18" spans="1:11">
      <c r="A18" s="323">
        <v>9</v>
      </c>
      <c r="B18" s="298" t="s">
        <v>499</v>
      </c>
      <c r="C18" s="471">
        <v>0</v>
      </c>
      <c r="D18" s="693">
        <v>0</v>
      </c>
      <c r="E18" s="693">
        <v>0</v>
      </c>
      <c r="F18" s="693">
        <v>0</v>
      </c>
      <c r="G18" s="693">
        <v>0</v>
      </c>
      <c r="H18" s="693">
        <v>0</v>
      </c>
      <c r="I18" s="693">
        <v>0</v>
      </c>
      <c r="J18" s="693">
        <v>0</v>
      </c>
      <c r="K18" s="694">
        <v>0</v>
      </c>
    </row>
    <row r="19" spans="1:11">
      <c r="A19" s="323">
        <v>10</v>
      </c>
      <c r="B19" s="298" t="s">
        <v>500</v>
      </c>
      <c r="C19" s="471">
        <v>5096665206.670331</v>
      </c>
      <c r="D19" s="693">
        <v>7871869951.2111864</v>
      </c>
      <c r="E19" s="693">
        <v>12968535157.881517</v>
      </c>
      <c r="F19" s="693">
        <v>175241249.69118604</v>
      </c>
      <c r="G19" s="693">
        <v>96013421.360755295</v>
      </c>
      <c r="H19" s="693">
        <v>271254671.05194134</v>
      </c>
      <c r="I19" s="693">
        <v>182291131.67922232</v>
      </c>
      <c r="J19" s="693">
        <v>980918209.53329968</v>
      </c>
      <c r="K19" s="694">
        <v>1163209341.212522</v>
      </c>
    </row>
    <row r="20" spans="1:11">
      <c r="A20" s="323">
        <v>11</v>
      </c>
      <c r="B20" s="298" t="s">
        <v>501</v>
      </c>
      <c r="C20" s="471">
        <v>1277187.4154852461</v>
      </c>
      <c r="D20" s="693">
        <v>1894183.6110599674</v>
      </c>
      <c r="E20" s="693">
        <v>3171371.0265452135</v>
      </c>
      <c r="F20" s="693">
        <v>288116841.66788691</v>
      </c>
      <c r="G20" s="693">
        <v>594312608.58542562</v>
      </c>
      <c r="H20" s="693">
        <v>882429450.25331259</v>
      </c>
      <c r="I20" s="693">
        <v>61917927.492680334</v>
      </c>
      <c r="J20" s="693">
        <v>417364301.09883773</v>
      </c>
      <c r="K20" s="694">
        <v>479282228.59151804</v>
      </c>
    </row>
    <row r="21" spans="1:11" ht="13.5" thickBot="1">
      <c r="A21" s="216">
        <v>12</v>
      </c>
      <c r="B21" s="324" t="s">
        <v>502</v>
      </c>
      <c r="C21" s="697">
        <v>5097942394.0858164</v>
      </c>
      <c r="D21" s="698">
        <v>7873764134.8222466</v>
      </c>
      <c r="E21" s="697">
        <v>12971706528.908062</v>
      </c>
      <c r="F21" s="698">
        <v>463358091.35907292</v>
      </c>
      <c r="G21" s="698">
        <v>690326029.94618094</v>
      </c>
      <c r="H21" s="698">
        <v>1153684121.305254</v>
      </c>
      <c r="I21" s="698">
        <v>244209059.17190266</v>
      </c>
      <c r="J21" s="698">
        <v>1398282510.6321373</v>
      </c>
      <c r="K21" s="699">
        <v>1642491569.80404</v>
      </c>
    </row>
    <row r="22" spans="1:11" ht="38.25" customHeight="1" thickBot="1">
      <c r="A22" s="310"/>
      <c r="B22" s="311"/>
      <c r="C22" s="311"/>
      <c r="D22" s="311"/>
      <c r="E22" s="311"/>
      <c r="F22" s="825" t="s">
        <v>503</v>
      </c>
      <c r="G22" s="826"/>
      <c r="H22" s="826"/>
      <c r="I22" s="825" t="s">
        <v>504</v>
      </c>
      <c r="J22" s="826"/>
      <c r="K22" s="827"/>
    </row>
    <row r="23" spans="1:11">
      <c r="A23" s="303">
        <v>13</v>
      </c>
      <c r="B23" s="300" t="s">
        <v>489</v>
      </c>
      <c r="C23" s="309"/>
      <c r="D23" s="309"/>
      <c r="E23" s="309"/>
      <c r="F23" s="738">
        <v>1328974685.2925057</v>
      </c>
      <c r="G23" s="738">
        <v>3585979055.5492792</v>
      </c>
      <c r="H23" s="738">
        <v>4914953740.8417854</v>
      </c>
      <c r="I23" s="738">
        <v>1330421130.5328043</v>
      </c>
      <c r="J23" s="738">
        <v>2733266985.0702682</v>
      </c>
      <c r="K23" s="739">
        <v>4063688115.6030722</v>
      </c>
    </row>
    <row r="24" spans="1:11" ht="13.5" thickBot="1">
      <c r="A24" s="304">
        <v>14</v>
      </c>
      <c r="B24" s="301" t="s">
        <v>505</v>
      </c>
      <c r="C24" s="325"/>
      <c r="D24" s="307"/>
      <c r="E24" s="308"/>
      <c r="F24" s="740">
        <v>1211828321.9744196</v>
      </c>
      <c r="G24" s="740">
        <v>2655170723.1046872</v>
      </c>
      <c r="H24" s="740">
        <v>3866999045.0791073</v>
      </c>
      <c r="I24" s="740">
        <v>1039078058.6872516</v>
      </c>
      <c r="J24" s="740">
        <v>459044079.26678026</v>
      </c>
      <c r="K24" s="741">
        <v>1476971865.1222353</v>
      </c>
    </row>
    <row r="25" spans="1:11" ht="13.5" thickBot="1">
      <c r="A25" s="305">
        <v>15</v>
      </c>
      <c r="B25" s="302" t="s">
        <v>506</v>
      </c>
      <c r="C25" s="306"/>
      <c r="D25" s="306"/>
      <c r="E25" s="306"/>
      <c r="F25" s="736">
        <v>1.0966691083166142</v>
      </c>
      <c r="G25" s="736">
        <v>1.3505644003773132</v>
      </c>
      <c r="H25" s="736">
        <v>1.2709994710488066</v>
      </c>
      <c r="I25" s="736">
        <v>1.2803861263451459</v>
      </c>
      <c r="J25" s="736">
        <v>5.9542582259987924</v>
      </c>
      <c r="K25" s="737">
        <v>2.7513646072511735</v>
      </c>
    </row>
    <row r="28" spans="1:11" ht="38.25">
      <c r="B28" s="22" t="s">
        <v>550</v>
      </c>
    </row>
    <row r="32" spans="1:11">
      <c r="C32" s="735"/>
      <c r="D32" s="735"/>
      <c r="E32" s="735"/>
      <c r="F32" s="735"/>
      <c r="G32" s="735"/>
      <c r="H32" s="735"/>
      <c r="I32" s="735"/>
      <c r="J32" s="735"/>
      <c r="K32" s="735"/>
    </row>
    <row r="33" spans="3:11">
      <c r="C33" s="735"/>
      <c r="D33" s="735"/>
      <c r="E33" s="735"/>
      <c r="F33" s="735"/>
      <c r="G33" s="735"/>
      <c r="H33" s="735"/>
      <c r="I33" s="735"/>
      <c r="J33" s="735"/>
      <c r="K33" s="735"/>
    </row>
    <row r="34" spans="3:11">
      <c r="C34" s="735"/>
      <c r="D34" s="735"/>
      <c r="E34" s="735"/>
      <c r="F34" s="735"/>
      <c r="G34" s="735"/>
      <c r="H34" s="735"/>
      <c r="I34" s="735"/>
      <c r="J34" s="735"/>
      <c r="K34" s="735"/>
    </row>
    <row r="35" spans="3:11">
      <c r="C35" s="735"/>
      <c r="D35" s="735"/>
      <c r="E35" s="735"/>
      <c r="F35" s="735"/>
      <c r="G35" s="735"/>
      <c r="H35" s="735"/>
      <c r="I35" s="735"/>
      <c r="J35" s="735"/>
      <c r="K35" s="735"/>
    </row>
    <row r="36" spans="3:11">
      <c r="C36" s="735"/>
      <c r="D36" s="735"/>
      <c r="E36" s="735"/>
      <c r="F36" s="735"/>
      <c r="G36" s="735"/>
      <c r="H36" s="735"/>
      <c r="I36" s="735"/>
      <c r="J36" s="735"/>
      <c r="K36" s="735"/>
    </row>
    <row r="37" spans="3:11">
      <c r="C37" s="735"/>
      <c r="D37" s="735"/>
      <c r="E37" s="735"/>
      <c r="F37" s="735"/>
      <c r="G37" s="735"/>
      <c r="H37" s="735"/>
      <c r="I37" s="735"/>
      <c r="J37" s="735"/>
      <c r="K37" s="735"/>
    </row>
    <row r="38" spans="3:11">
      <c r="C38" s="735"/>
      <c r="D38" s="735"/>
      <c r="E38" s="735"/>
      <c r="F38" s="735"/>
      <c r="G38" s="735"/>
      <c r="H38" s="735"/>
      <c r="I38" s="735"/>
      <c r="J38" s="735"/>
      <c r="K38" s="735"/>
    </row>
    <row r="39" spans="3:11">
      <c r="C39" s="735"/>
      <c r="D39" s="735"/>
      <c r="E39" s="735"/>
      <c r="F39" s="735"/>
      <c r="G39" s="735"/>
      <c r="H39" s="735"/>
      <c r="I39" s="735"/>
      <c r="J39" s="735"/>
      <c r="K39" s="735"/>
    </row>
    <row r="40" spans="3:11">
      <c r="C40" s="735"/>
      <c r="D40" s="735"/>
      <c r="E40" s="735"/>
      <c r="F40" s="735"/>
      <c r="G40" s="735"/>
      <c r="H40" s="735"/>
      <c r="I40" s="735"/>
      <c r="J40" s="735"/>
      <c r="K40" s="735"/>
    </row>
    <row r="41" spans="3:11">
      <c r="C41" s="735"/>
      <c r="D41" s="735"/>
      <c r="E41" s="735"/>
      <c r="F41" s="735"/>
      <c r="G41" s="735"/>
      <c r="H41" s="735"/>
      <c r="I41" s="735"/>
      <c r="J41" s="735"/>
      <c r="K41" s="735"/>
    </row>
    <row r="42" spans="3:11">
      <c r="C42" s="735"/>
      <c r="D42" s="735"/>
      <c r="E42" s="735"/>
      <c r="F42" s="735"/>
      <c r="G42" s="735"/>
      <c r="H42" s="735"/>
      <c r="I42" s="735"/>
      <c r="J42" s="735"/>
      <c r="K42" s="735"/>
    </row>
    <row r="43" spans="3:11">
      <c r="C43" s="735"/>
      <c r="D43" s="735"/>
      <c r="E43" s="735"/>
      <c r="F43" s="735"/>
      <c r="G43" s="735"/>
      <c r="H43" s="735"/>
      <c r="I43" s="735"/>
      <c r="J43" s="735"/>
      <c r="K43" s="735"/>
    </row>
    <row r="44" spans="3:11">
      <c r="C44" s="735"/>
      <c r="D44" s="735"/>
      <c r="E44" s="735"/>
      <c r="F44" s="735"/>
      <c r="G44" s="735"/>
      <c r="H44" s="735"/>
      <c r="I44" s="735"/>
      <c r="J44" s="735"/>
      <c r="K44" s="735"/>
    </row>
    <row r="45" spans="3:11">
      <c r="C45" s="735"/>
      <c r="D45" s="735"/>
      <c r="E45" s="735"/>
      <c r="F45" s="735"/>
      <c r="G45" s="735"/>
      <c r="H45" s="735"/>
      <c r="I45" s="735"/>
      <c r="J45" s="735"/>
      <c r="K45" s="735"/>
    </row>
    <row r="46" spans="3:11">
      <c r="C46" s="735"/>
      <c r="D46" s="735"/>
      <c r="E46" s="735"/>
      <c r="F46" s="735"/>
      <c r="G46" s="735"/>
      <c r="H46" s="735"/>
      <c r="I46" s="735"/>
      <c r="J46" s="735"/>
      <c r="K46" s="735"/>
    </row>
    <row r="47" spans="3:11">
      <c r="C47" s="735"/>
      <c r="D47" s="735"/>
      <c r="E47" s="735"/>
      <c r="F47" s="735"/>
      <c r="G47" s="735"/>
      <c r="H47" s="735"/>
      <c r="I47" s="735"/>
      <c r="J47" s="735"/>
      <c r="K47" s="735"/>
    </row>
    <row r="48" spans="3:11">
      <c r="C48" s="735"/>
      <c r="D48" s="735"/>
      <c r="E48" s="735"/>
      <c r="F48" s="735"/>
      <c r="G48" s="735"/>
      <c r="H48" s="735"/>
      <c r="I48" s="735"/>
      <c r="J48" s="735"/>
      <c r="K48" s="735"/>
    </row>
    <row r="49" spans="3:11">
      <c r="C49" s="735"/>
      <c r="D49" s="735"/>
      <c r="E49" s="735"/>
      <c r="F49" s="735"/>
      <c r="G49" s="735"/>
      <c r="H49" s="735"/>
      <c r="I49" s="735"/>
      <c r="J49" s="735"/>
      <c r="K49" s="735"/>
    </row>
    <row r="50" spans="3:11">
      <c r="C50" s="735"/>
      <c r="D50" s="735"/>
      <c r="E50" s="735"/>
      <c r="F50" s="735"/>
      <c r="G50" s="735"/>
      <c r="H50" s="735"/>
      <c r="I50" s="735"/>
      <c r="J50" s="735"/>
      <c r="K50" s="735"/>
    </row>
    <row r="51" spans="3:11">
      <c r="C51" s="735"/>
      <c r="D51" s="735"/>
      <c r="E51" s="735"/>
      <c r="F51" s="735"/>
      <c r="G51" s="735"/>
      <c r="H51" s="735"/>
      <c r="I51" s="735"/>
      <c r="J51" s="735"/>
      <c r="K51" s="735"/>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F7" sqref="F7:M7"/>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1"/>
  </cols>
  <sheetData>
    <row r="1" spans="1:14" s="759" customFormat="1">
      <c r="A1" s="757" t="s">
        <v>188</v>
      </c>
      <c r="B1" s="758" t="str">
        <f>Info!C2</f>
        <v>სს თიბისი ბანკი</v>
      </c>
      <c r="C1" s="758"/>
      <c r="D1" s="758"/>
      <c r="E1" s="758"/>
      <c r="F1" s="758"/>
      <c r="G1" s="758"/>
      <c r="H1" s="758"/>
      <c r="I1" s="758"/>
      <c r="J1" s="758"/>
      <c r="K1" s="758"/>
      <c r="L1" s="758"/>
      <c r="M1" s="758"/>
      <c r="N1" s="758"/>
    </row>
    <row r="2" spans="1:14" s="759" customFormat="1" ht="14.25" customHeight="1">
      <c r="A2" s="758" t="s">
        <v>189</v>
      </c>
      <c r="B2" s="727">
        <f>'1. key ratios'!B2</f>
        <v>44469</v>
      </c>
      <c r="C2" s="758"/>
      <c r="D2" s="758"/>
      <c r="E2" s="758"/>
      <c r="F2" s="758"/>
      <c r="G2" s="758"/>
      <c r="H2" s="758"/>
      <c r="I2" s="758"/>
      <c r="J2" s="758"/>
      <c r="K2" s="758"/>
      <c r="L2" s="758"/>
      <c r="M2" s="758"/>
      <c r="N2" s="758"/>
    </row>
    <row r="3" spans="1:14" ht="14.25" customHeight="1"/>
    <row r="4" spans="1:14" ht="15.75" thickBot="1">
      <c r="A4" s="2" t="s">
        <v>417</v>
      </c>
      <c r="B4" s="90" t="s">
        <v>77</v>
      </c>
    </row>
    <row r="5" spans="1:14" s="24" customFormat="1" ht="12.75">
      <c r="A5" s="171"/>
      <c r="B5" s="172"/>
      <c r="C5" s="173" t="s">
        <v>0</v>
      </c>
      <c r="D5" s="173" t="s">
        <v>1</v>
      </c>
      <c r="E5" s="173" t="s">
        <v>2</v>
      </c>
      <c r="F5" s="173" t="s">
        <v>3</v>
      </c>
      <c r="G5" s="173" t="s">
        <v>4</v>
      </c>
      <c r="H5" s="173" t="s">
        <v>5</v>
      </c>
      <c r="I5" s="173" t="s">
        <v>237</v>
      </c>
      <c r="J5" s="173" t="s">
        <v>238</v>
      </c>
      <c r="K5" s="173" t="s">
        <v>239</v>
      </c>
      <c r="L5" s="173" t="s">
        <v>240</v>
      </c>
      <c r="M5" s="173" t="s">
        <v>241</v>
      </c>
      <c r="N5" s="174" t="s">
        <v>242</v>
      </c>
    </row>
    <row r="6" spans="1:14" ht="45">
      <c r="A6" s="163"/>
      <c r="B6" s="102"/>
      <c r="C6" s="103" t="s">
        <v>87</v>
      </c>
      <c r="D6" s="104" t="s">
        <v>76</v>
      </c>
      <c r="E6" s="105" t="s">
        <v>86</v>
      </c>
      <c r="F6" s="106">
        <v>0</v>
      </c>
      <c r="G6" s="106">
        <v>0.2</v>
      </c>
      <c r="H6" s="106">
        <v>0.35</v>
      </c>
      <c r="I6" s="106">
        <v>0.5</v>
      </c>
      <c r="J6" s="106">
        <v>0.75</v>
      </c>
      <c r="K6" s="106">
        <v>1</v>
      </c>
      <c r="L6" s="106">
        <v>1.5</v>
      </c>
      <c r="M6" s="106">
        <v>2.5</v>
      </c>
      <c r="N6" s="164" t="s">
        <v>77</v>
      </c>
    </row>
    <row r="7" spans="1:14">
      <c r="A7" s="165">
        <v>1</v>
      </c>
      <c r="B7" s="107" t="s">
        <v>78</v>
      </c>
      <c r="C7" s="274">
        <f>SUM(C8:C13)</f>
        <v>3966177834.4992986</v>
      </c>
      <c r="D7" s="102"/>
      <c r="E7" s="277">
        <f t="shared" ref="E7:M7" si="0">SUM(E8:E13)</f>
        <v>92987253.408031985</v>
      </c>
      <c r="F7" s="274">
        <f>SUM(F8:F13)</f>
        <v>0</v>
      </c>
      <c r="G7" s="274">
        <f t="shared" si="0"/>
        <v>430128.06749999995</v>
      </c>
      <c r="H7" s="274">
        <f t="shared" si="0"/>
        <v>0</v>
      </c>
      <c r="I7" s="274">
        <f t="shared" si="0"/>
        <v>71944304.076800004</v>
      </c>
      <c r="J7" s="274">
        <f t="shared" si="0"/>
        <v>0</v>
      </c>
      <c r="K7" s="274">
        <f t="shared" si="0"/>
        <v>20612821.263700001</v>
      </c>
      <c r="L7" s="274">
        <f t="shared" si="0"/>
        <v>0</v>
      </c>
      <c r="M7" s="274">
        <f t="shared" si="0"/>
        <v>0</v>
      </c>
      <c r="N7" s="166">
        <f>SUM(N8:N13)</f>
        <v>56670998.915600002</v>
      </c>
    </row>
    <row r="8" spans="1:14">
      <c r="A8" s="165">
        <v>1.1000000000000001</v>
      </c>
      <c r="B8" s="108" t="s">
        <v>79</v>
      </c>
      <c r="C8" s="275">
        <v>3695319940.0876989</v>
      </c>
      <c r="D8" s="109">
        <v>0.02</v>
      </c>
      <c r="E8" s="277">
        <f>C8*D8</f>
        <v>73906398.801753983</v>
      </c>
      <c r="F8" s="275">
        <v>0</v>
      </c>
      <c r="G8" s="275">
        <v>430128.06749999995</v>
      </c>
      <c r="H8" s="275">
        <v>0</v>
      </c>
      <c r="I8" s="275">
        <v>64677213.928800009</v>
      </c>
      <c r="J8" s="275">
        <v>0</v>
      </c>
      <c r="K8" s="275">
        <v>8799056.8054000027</v>
      </c>
      <c r="L8" s="275">
        <v>0</v>
      </c>
      <c r="M8" s="275">
        <v>0</v>
      </c>
      <c r="N8" s="166">
        <f>SUMPRODUCT($F$6:$M$6,F8:M8)</f>
        <v>41223689.383300006</v>
      </c>
    </row>
    <row r="9" spans="1:14">
      <c r="A9" s="165">
        <v>1.2</v>
      </c>
      <c r="B9" s="108" t="s">
        <v>80</v>
      </c>
      <c r="C9" s="275">
        <v>86259231.554999992</v>
      </c>
      <c r="D9" s="109">
        <v>0.05</v>
      </c>
      <c r="E9" s="277">
        <f>C9*D9</f>
        <v>4312961.5777500002</v>
      </c>
      <c r="F9" s="275">
        <v>0</v>
      </c>
      <c r="G9" s="275">
        <v>0</v>
      </c>
      <c r="H9" s="275">
        <v>0</v>
      </c>
      <c r="I9" s="275">
        <v>780700</v>
      </c>
      <c r="J9" s="275">
        <v>0</v>
      </c>
      <c r="K9" s="275">
        <v>3532261.5778000001</v>
      </c>
      <c r="L9" s="275">
        <v>0</v>
      </c>
      <c r="M9" s="275">
        <v>0</v>
      </c>
      <c r="N9" s="166">
        <f t="shared" ref="N9:N12" si="1">SUMPRODUCT($F$6:$M$6,F9:M9)</f>
        <v>3922611.5778000001</v>
      </c>
    </row>
    <row r="10" spans="1:14">
      <c r="A10" s="165">
        <v>1.3</v>
      </c>
      <c r="B10" s="108" t="s">
        <v>81</v>
      </c>
      <c r="C10" s="275">
        <v>184598662.85659999</v>
      </c>
      <c r="D10" s="109">
        <v>0.08</v>
      </c>
      <c r="E10" s="277">
        <f>C10*D10</f>
        <v>14767893.028527999</v>
      </c>
      <c r="F10" s="275">
        <v>0</v>
      </c>
      <c r="G10" s="275">
        <v>0</v>
      </c>
      <c r="H10" s="275">
        <v>0</v>
      </c>
      <c r="I10" s="275">
        <v>6486390.148</v>
      </c>
      <c r="J10" s="275">
        <v>0</v>
      </c>
      <c r="K10" s="275">
        <v>8281502.8805</v>
      </c>
      <c r="L10" s="275">
        <v>0</v>
      </c>
      <c r="M10" s="275">
        <v>0</v>
      </c>
      <c r="N10" s="166">
        <f>SUMPRODUCT($F$6:$M$6,F10:M10)</f>
        <v>11524697.954500001</v>
      </c>
    </row>
    <row r="11" spans="1:14">
      <c r="A11" s="165">
        <v>1.4</v>
      </c>
      <c r="B11" s="108" t="s">
        <v>82</v>
      </c>
      <c r="C11" s="275">
        <v>0</v>
      </c>
      <c r="D11" s="109">
        <v>0.11</v>
      </c>
      <c r="E11" s="277">
        <f>C11*D11</f>
        <v>0</v>
      </c>
      <c r="F11" s="275">
        <v>0</v>
      </c>
      <c r="G11" s="275">
        <v>0</v>
      </c>
      <c r="H11" s="275">
        <v>0</v>
      </c>
      <c r="I11" s="275">
        <v>0</v>
      </c>
      <c r="J11" s="275">
        <v>0</v>
      </c>
      <c r="K11" s="275">
        <v>0</v>
      </c>
      <c r="L11" s="275">
        <v>0</v>
      </c>
      <c r="M11" s="275">
        <v>0</v>
      </c>
      <c r="N11" s="166">
        <f t="shared" si="1"/>
        <v>0</v>
      </c>
    </row>
    <row r="12" spans="1:14">
      <c r="A12" s="165">
        <v>1.5</v>
      </c>
      <c r="B12" s="108" t="s">
        <v>83</v>
      </c>
      <c r="C12" s="275">
        <v>0</v>
      </c>
      <c r="D12" s="109">
        <v>0.14000000000000001</v>
      </c>
      <c r="E12" s="277">
        <f>C12*D12</f>
        <v>0</v>
      </c>
      <c r="F12" s="275">
        <v>0</v>
      </c>
      <c r="G12" s="275">
        <v>0</v>
      </c>
      <c r="H12" s="275">
        <v>0</v>
      </c>
      <c r="I12" s="275">
        <v>0</v>
      </c>
      <c r="J12" s="275">
        <v>0</v>
      </c>
      <c r="K12" s="275">
        <v>0</v>
      </c>
      <c r="L12" s="275">
        <v>0</v>
      </c>
      <c r="M12" s="275">
        <v>0</v>
      </c>
      <c r="N12" s="166">
        <f t="shared" si="1"/>
        <v>0</v>
      </c>
    </row>
    <row r="13" spans="1:14">
      <c r="A13" s="165">
        <v>1.6</v>
      </c>
      <c r="B13" s="110" t="s">
        <v>84</v>
      </c>
      <c r="C13" s="275">
        <v>0</v>
      </c>
      <c r="D13" s="111"/>
      <c r="E13" s="275"/>
      <c r="F13" s="275">
        <v>0</v>
      </c>
      <c r="G13" s="275">
        <v>0</v>
      </c>
      <c r="H13" s="275">
        <v>0</v>
      </c>
      <c r="I13" s="275">
        <v>0</v>
      </c>
      <c r="J13" s="275">
        <v>0</v>
      </c>
      <c r="K13" s="275">
        <v>0</v>
      </c>
      <c r="L13" s="275">
        <v>0</v>
      </c>
      <c r="M13" s="275">
        <v>0</v>
      </c>
      <c r="N13" s="166">
        <f>SUMPRODUCT($F$6:$M$6,F13:M13)</f>
        <v>0</v>
      </c>
    </row>
    <row r="14" spans="1:14" ht="30">
      <c r="A14" s="165">
        <v>2</v>
      </c>
      <c r="B14" s="112" t="s">
        <v>85</v>
      </c>
      <c r="C14" s="274">
        <f>SUM(C15:C20)</f>
        <v>34224460</v>
      </c>
      <c r="D14" s="102"/>
      <c r="E14" s="277">
        <f t="shared" ref="E14" si="2">SUM(E15:E20)</f>
        <v>1165088</v>
      </c>
      <c r="F14" s="275">
        <v>0</v>
      </c>
      <c r="G14" s="275">
        <v>0</v>
      </c>
      <c r="H14" s="275">
        <v>0</v>
      </c>
      <c r="I14" s="275">
        <v>1165088</v>
      </c>
      <c r="J14" s="275">
        <v>0</v>
      </c>
      <c r="K14" s="275">
        <v>0</v>
      </c>
      <c r="L14" s="275">
        <v>0</v>
      </c>
      <c r="M14" s="275">
        <v>0</v>
      </c>
      <c r="N14" s="166">
        <f>SUM(N15:N20)</f>
        <v>582544</v>
      </c>
    </row>
    <row r="15" spans="1:14">
      <c r="A15" s="165">
        <v>2.1</v>
      </c>
      <c r="B15" s="110" t="s">
        <v>79</v>
      </c>
      <c r="C15" s="275">
        <v>0</v>
      </c>
      <c r="D15" s="109">
        <v>5.0000000000000001E-3</v>
      </c>
      <c r="E15" s="277">
        <f>C15*D15</f>
        <v>0</v>
      </c>
      <c r="F15" s="275">
        <v>0</v>
      </c>
      <c r="G15" s="275">
        <v>0</v>
      </c>
      <c r="H15" s="275">
        <v>0</v>
      </c>
      <c r="I15" s="275">
        <v>0</v>
      </c>
      <c r="J15" s="275">
        <v>0</v>
      </c>
      <c r="K15" s="275">
        <v>0</v>
      </c>
      <c r="L15" s="275">
        <v>0</v>
      </c>
      <c r="M15" s="275">
        <v>0</v>
      </c>
      <c r="N15" s="166">
        <f>SUMPRODUCT($F$6:$M$6,F15:M15)</f>
        <v>0</v>
      </c>
    </row>
    <row r="16" spans="1:14">
      <c r="A16" s="165">
        <v>2.2000000000000002</v>
      </c>
      <c r="B16" s="110" t="s">
        <v>80</v>
      </c>
      <c r="C16" s="275">
        <v>0</v>
      </c>
      <c r="D16" s="109">
        <v>0.01</v>
      </c>
      <c r="E16" s="277">
        <f>C16*D16</f>
        <v>0</v>
      </c>
      <c r="F16" s="275">
        <v>0</v>
      </c>
      <c r="G16" s="275">
        <v>0</v>
      </c>
      <c r="H16" s="275">
        <v>0</v>
      </c>
      <c r="I16" s="275">
        <v>0</v>
      </c>
      <c r="J16" s="275">
        <v>0</v>
      </c>
      <c r="K16" s="275">
        <v>0</v>
      </c>
      <c r="L16" s="275">
        <v>0</v>
      </c>
      <c r="M16" s="275">
        <v>0</v>
      </c>
      <c r="N16" s="166">
        <f t="shared" ref="N16:N20" si="3">SUMPRODUCT($F$6:$M$6,F16:M16)</f>
        <v>0</v>
      </c>
    </row>
    <row r="17" spans="1:14">
      <c r="A17" s="165">
        <v>2.2999999999999998</v>
      </c>
      <c r="B17" s="110" t="s">
        <v>81</v>
      </c>
      <c r="C17" s="275">
        <v>10194520</v>
      </c>
      <c r="D17" s="109">
        <v>0.02</v>
      </c>
      <c r="E17" s="277">
        <f>C17*D17</f>
        <v>203890.4</v>
      </c>
      <c r="F17" s="275">
        <v>0</v>
      </c>
      <c r="G17" s="275">
        <v>0</v>
      </c>
      <c r="H17" s="275">
        <v>0</v>
      </c>
      <c r="I17" s="275">
        <v>203890.4</v>
      </c>
      <c r="J17" s="275">
        <v>0</v>
      </c>
      <c r="K17" s="275">
        <v>0</v>
      </c>
      <c r="L17" s="275">
        <v>0</v>
      </c>
      <c r="M17" s="275">
        <v>0</v>
      </c>
      <c r="N17" s="166">
        <f t="shared" si="3"/>
        <v>101945.2</v>
      </c>
    </row>
    <row r="18" spans="1:14">
      <c r="A18" s="165">
        <v>2.4</v>
      </c>
      <c r="B18" s="110" t="s">
        <v>82</v>
      </c>
      <c r="C18" s="275">
        <v>0</v>
      </c>
      <c r="D18" s="109">
        <v>0.03</v>
      </c>
      <c r="E18" s="277">
        <f>C18*D18</f>
        <v>0</v>
      </c>
      <c r="F18" s="275">
        <v>0</v>
      </c>
      <c r="G18" s="275">
        <v>0</v>
      </c>
      <c r="H18" s="275">
        <v>0</v>
      </c>
      <c r="I18" s="275">
        <v>0</v>
      </c>
      <c r="J18" s="275">
        <v>0</v>
      </c>
      <c r="K18" s="275">
        <v>0</v>
      </c>
      <c r="L18" s="275">
        <v>0</v>
      </c>
      <c r="M18" s="275">
        <v>0</v>
      </c>
      <c r="N18" s="166">
        <f t="shared" si="3"/>
        <v>0</v>
      </c>
    </row>
    <row r="19" spans="1:14">
      <c r="A19" s="165">
        <v>2.5</v>
      </c>
      <c r="B19" s="110" t="s">
        <v>83</v>
      </c>
      <c r="C19" s="275">
        <v>24029940</v>
      </c>
      <c r="D19" s="109">
        <v>0.04</v>
      </c>
      <c r="E19" s="277">
        <f>C19*D19</f>
        <v>961197.6</v>
      </c>
      <c r="F19" s="275">
        <v>0</v>
      </c>
      <c r="G19" s="275">
        <v>0</v>
      </c>
      <c r="H19" s="275">
        <v>0</v>
      </c>
      <c r="I19" s="275">
        <v>961197.6</v>
      </c>
      <c r="J19" s="275">
        <v>0</v>
      </c>
      <c r="K19" s="275">
        <v>0</v>
      </c>
      <c r="L19" s="275">
        <v>0</v>
      </c>
      <c r="M19" s="275">
        <v>0</v>
      </c>
      <c r="N19" s="166">
        <f t="shared" si="3"/>
        <v>480598.8</v>
      </c>
    </row>
    <row r="20" spans="1:14">
      <c r="A20" s="165">
        <v>2.6</v>
      </c>
      <c r="B20" s="110" t="s">
        <v>84</v>
      </c>
      <c r="C20" s="275">
        <v>0</v>
      </c>
      <c r="D20" s="111"/>
      <c r="E20" s="278"/>
      <c r="F20" s="275">
        <v>0</v>
      </c>
      <c r="G20" s="275">
        <v>0</v>
      </c>
      <c r="H20" s="275">
        <v>0</v>
      </c>
      <c r="I20" s="275">
        <v>0</v>
      </c>
      <c r="J20" s="275">
        <v>0</v>
      </c>
      <c r="K20" s="275">
        <v>0</v>
      </c>
      <c r="L20" s="275">
        <v>0</v>
      </c>
      <c r="M20" s="275">
        <v>0</v>
      </c>
      <c r="N20" s="166">
        <f t="shared" si="3"/>
        <v>0</v>
      </c>
    </row>
    <row r="21" spans="1:14" ht="15.75" thickBot="1">
      <c r="A21" s="167">
        <v>3</v>
      </c>
      <c r="B21" s="168" t="s">
        <v>68</v>
      </c>
      <c r="C21" s="276">
        <f>C14+C7</f>
        <v>4000402294.4992986</v>
      </c>
      <c r="D21" s="169"/>
      <c r="E21" s="279">
        <f>E14+E7</f>
        <v>94152341.408031985</v>
      </c>
      <c r="F21" s="280">
        <v>0</v>
      </c>
      <c r="G21" s="280">
        <v>0</v>
      </c>
      <c r="H21" s="280">
        <v>0</v>
      </c>
      <c r="I21" s="280">
        <v>0</v>
      </c>
      <c r="J21" s="280">
        <v>0</v>
      </c>
      <c r="K21" s="280">
        <v>0</v>
      </c>
      <c r="L21" s="280">
        <v>0</v>
      </c>
      <c r="M21" s="280">
        <v>0</v>
      </c>
      <c r="N21" s="170">
        <f>N14+N7</f>
        <v>57253542.915600002</v>
      </c>
    </row>
    <row r="22" spans="1:14">
      <c r="E22" s="281"/>
      <c r="F22" s="281"/>
      <c r="G22" s="281"/>
      <c r="H22" s="281"/>
      <c r="I22" s="281"/>
      <c r="J22" s="281"/>
      <c r="K22" s="281"/>
      <c r="L22" s="281"/>
      <c r="M22" s="281"/>
    </row>
    <row r="25" spans="1:14">
      <c r="C25" s="281"/>
      <c r="D25" s="281"/>
      <c r="E25" s="281"/>
      <c r="F25" s="281"/>
      <c r="G25" s="281"/>
      <c r="H25" s="281"/>
      <c r="I25" s="281"/>
      <c r="J25" s="281"/>
      <c r="K25" s="281"/>
      <c r="L25" s="281"/>
      <c r="M25" s="281"/>
      <c r="N25" s="281"/>
    </row>
    <row r="26" spans="1:14">
      <c r="C26" s="281"/>
      <c r="D26" s="281"/>
      <c r="E26" s="281"/>
      <c r="F26" s="281"/>
      <c r="G26" s="281"/>
      <c r="H26" s="281"/>
      <c r="I26" s="281"/>
      <c r="J26" s="281"/>
      <c r="K26" s="281"/>
      <c r="L26" s="281"/>
      <c r="M26" s="281"/>
      <c r="N26" s="281"/>
    </row>
    <row r="27" spans="1:14">
      <c r="C27" s="281"/>
      <c r="D27" s="281"/>
      <c r="E27" s="281"/>
      <c r="F27" s="281"/>
      <c r="G27" s="281"/>
      <c r="H27" s="281"/>
      <c r="I27" s="281"/>
      <c r="J27" s="281"/>
      <c r="K27" s="281"/>
      <c r="L27" s="281"/>
      <c r="M27" s="281"/>
      <c r="N27" s="281"/>
    </row>
    <row r="28" spans="1:14">
      <c r="C28" s="281"/>
      <c r="D28" s="281"/>
      <c r="E28" s="281"/>
      <c r="F28" s="281"/>
      <c r="G28" s="281"/>
      <c r="H28" s="281"/>
      <c r="I28" s="281"/>
      <c r="J28" s="281"/>
      <c r="K28" s="281"/>
      <c r="L28" s="281"/>
      <c r="M28" s="281"/>
      <c r="N28" s="281"/>
    </row>
    <row r="29" spans="1:14">
      <c r="C29" s="281"/>
      <c r="D29" s="281"/>
      <c r="E29" s="281"/>
      <c r="F29" s="281"/>
      <c r="G29" s="281"/>
      <c r="H29" s="281"/>
      <c r="I29" s="281"/>
      <c r="J29" s="281"/>
      <c r="K29" s="281"/>
      <c r="L29" s="281"/>
      <c r="M29" s="281"/>
      <c r="N29" s="281"/>
    </row>
    <row r="30" spans="1:14">
      <c r="C30" s="281"/>
      <c r="D30" s="281"/>
      <c r="E30" s="281"/>
      <c r="F30" s="281"/>
      <c r="G30" s="281"/>
      <c r="H30" s="281"/>
      <c r="I30" s="281"/>
      <c r="J30" s="281"/>
      <c r="K30" s="281"/>
      <c r="L30" s="281"/>
      <c r="M30" s="281"/>
      <c r="N30" s="281"/>
    </row>
    <row r="31" spans="1:14">
      <c r="C31" s="281"/>
      <c r="D31" s="281"/>
      <c r="E31" s="281"/>
      <c r="F31" s="281"/>
      <c r="G31" s="281"/>
      <c r="H31" s="281"/>
      <c r="I31" s="281"/>
      <c r="J31" s="281"/>
      <c r="K31" s="281"/>
      <c r="L31" s="281"/>
      <c r="M31" s="281"/>
      <c r="N31" s="281"/>
    </row>
    <row r="32" spans="1:14">
      <c r="C32" s="281"/>
      <c r="D32" s="281"/>
      <c r="E32" s="281"/>
      <c r="F32" s="281"/>
      <c r="G32" s="281"/>
      <c r="H32" s="281"/>
      <c r="I32" s="281"/>
      <c r="J32" s="281"/>
      <c r="K32" s="281"/>
      <c r="L32" s="281"/>
      <c r="M32" s="281"/>
      <c r="N32" s="281"/>
    </row>
    <row r="33" spans="3:14">
      <c r="C33" s="281"/>
      <c r="D33" s="281"/>
      <c r="E33" s="281"/>
      <c r="F33" s="281"/>
      <c r="G33" s="281"/>
      <c r="H33" s="281"/>
      <c r="I33" s="281"/>
      <c r="J33" s="281"/>
      <c r="K33" s="281"/>
      <c r="L33" s="281"/>
      <c r="M33" s="281"/>
      <c r="N33" s="281"/>
    </row>
    <row r="34" spans="3:14">
      <c r="C34" s="281"/>
      <c r="D34" s="281"/>
      <c r="E34" s="281"/>
      <c r="F34" s="281"/>
      <c r="G34" s="281"/>
      <c r="H34" s="281"/>
      <c r="I34" s="281"/>
      <c r="J34" s="281"/>
      <c r="K34" s="281"/>
      <c r="L34" s="281"/>
      <c r="M34" s="281"/>
      <c r="N34" s="281"/>
    </row>
    <row r="35" spans="3:14">
      <c r="C35" s="281"/>
      <c r="D35" s="281"/>
      <c r="E35" s="281"/>
      <c r="F35" s="281"/>
      <c r="G35" s="281"/>
      <c r="H35" s="281"/>
      <c r="I35" s="281"/>
      <c r="J35" s="281"/>
      <c r="K35" s="281"/>
      <c r="L35" s="281"/>
      <c r="M35" s="281"/>
      <c r="N35" s="281"/>
    </row>
    <row r="36" spans="3:14">
      <c r="C36" s="281"/>
      <c r="D36" s="281"/>
      <c r="E36" s="281"/>
      <c r="F36" s="281"/>
      <c r="G36" s="281"/>
      <c r="H36" s="281"/>
      <c r="I36" s="281"/>
      <c r="J36" s="281"/>
      <c r="K36" s="281"/>
      <c r="L36" s="281"/>
      <c r="M36" s="281"/>
      <c r="N36" s="281"/>
    </row>
    <row r="37" spans="3:14">
      <c r="C37" s="281"/>
      <c r="D37" s="281"/>
      <c r="E37" s="281"/>
      <c r="F37" s="281"/>
      <c r="G37" s="281"/>
      <c r="H37" s="281"/>
      <c r="I37" s="281"/>
      <c r="J37" s="281"/>
      <c r="K37" s="281"/>
      <c r="L37" s="281"/>
      <c r="M37" s="281"/>
      <c r="N37" s="281"/>
    </row>
    <row r="38" spans="3:14">
      <c r="C38" s="281"/>
      <c r="D38" s="281"/>
      <c r="E38" s="281"/>
      <c r="F38" s="281"/>
      <c r="G38" s="281"/>
      <c r="H38" s="281"/>
      <c r="I38" s="281"/>
      <c r="J38" s="281"/>
      <c r="K38" s="281"/>
      <c r="L38" s="281"/>
      <c r="M38" s="281"/>
      <c r="N38" s="281"/>
    </row>
    <row r="39" spans="3:14">
      <c r="C39" s="281"/>
      <c r="D39" s="281"/>
      <c r="E39" s="281"/>
      <c r="F39" s="281"/>
      <c r="G39" s="281"/>
      <c r="H39" s="281"/>
      <c r="I39" s="281"/>
      <c r="J39" s="281"/>
      <c r="K39" s="281"/>
      <c r="L39" s="281"/>
      <c r="M39" s="281"/>
      <c r="N39" s="2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topLeftCell="A22" workbookViewId="0">
      <selection activeCell="C6" sqref="C6:C38"/>
    </sheetView>
  </sheetViews>
  <sheetFormatPr defaultRowHeight="15"/>
  <cols>
    <col min="1" max="1" width="11.42578125" customWidth="1"/>
    <col min="2" max="2" width="76.85546875" style="4" customWidth="1"/>
    <col min="3" max="3" width="14.5703125" bestFit="1" customWidth="1"/>
  </cols>
  <sheetData>
    <row r="1" spans="1:4" s="749" customFormat="1">
      <c r="A1" s="748" t="s">
        <v>188</v>
      </c>
      <c r="B1" s="749" t="str">
        <f>Info!C2</f>
        <v>სს თიბისი ბანკი</v>
      </c>
    </row>
    <row r="2" spans="1:4" s="749" customFormat="1">
      <c r="A2" s="748" t="s">
        <v>189</v>
      </c>
      <c r="B2" s="727">
        <f>'1. key ratios'!B2</f>
        <v>44469</v>
      </c>
    </row>
    <row r="3" spans="1:4">
      <c r="A3" s="316"/>
      <c r="B3"/>
    </row>
    <row r="4" spans="1:4">
      <c r="A4" s="316" t="s">
        <v>595</v>
      </c>
      <c r="B4" t="s">
        <v>554</v>
      </c>
    </row>
    <row r="5" spans="1:4">
      <c r="A5" s="373"/>
      <c r="B5" s="373" t="s">
        <v>555</v>
      </c>
      <c r="C5" s="385"/>
    </row>
    <row r="6" spans="1:4">
      <c r="A6" s="374">
        <v>1</v>
      </c>
      <c r="B6" s="386" t="s">
        <v>607</v>
      </c>
      <c r="C6" s="387">
        <v>23260760438.297234</v>
      </c>
      <c r="D6" s="701"/>
    </row>
    <row r="7" spans="1:4">
      <c r="A7" s="374">
        <v>2</v>
      </c>
      <c r="B7" s="386" t="s">
        <v>556</v>
      </c>
      <c r="C7" s="387">
        <v>-271928761.91999996</v>
      </c>
      <c r="D7" s="701"/>
    </row>
    <row r="8" spans="1:4">
      <c r="A8" s="375">
        <v>3</v>
      </c>
      <c r="B8" s="388" t="s">
        <v>557</v>
      </c>
      <c r="C8" s="389">
        <v>22988831676.377235</v>
      </c>
      <c r="D8" s="701"/>
    </row>
    <row r="9" spans="1:4">
      <c r="A9" s="376"/>
      <c r="B9" s="376" t="s">
        <v>558</v>
      </c>
      <c r="C9" s="390"/>
      <c r="D9" s="701"/>
    </row>
    <row r="10" spans="1:4">
      <c r="A10" s="377">
        <v>4</v>
      </c>
      <c r="B10" s="391" t="s">
        <v>559</v>
      </c>
      <c r="C10" s="387"/>
      <c r="D10" s="701"/>
    </row>
    <row r="11" spans="1:4">
      <c r="A11" s="377">
        <v>5</v>
      </c>
      <c r="B11" s="392" t="s">
        <v>560</v>
      </c>
      <c r="C11" s="387"/>
      <c r="D11" s="701"/>
    </row>
    <row r="12" spans="1:4">
      <c r="A12" s="377" t="s">
        <v>561</v>
      </c>
      <c r="B12" s="386" t="s">
        <v>562</v>
      </c>
      <c r="C12" s="389">
        <v>94152341.408031985</v>
      </c>
      <c r="D12" s="701"/>
    </row>
    <row r="13" spans="1:4">
      <c r="A13" s="378">
        <v>6</v>
      </c>
      <c r="B13" s="393" t="s">
        <v>563</v>
      </c>
      <c r="C13" s="387"/>
      <c r="D13" s="701"/>
    </row>
    <row r="14" spans="1:4">
      <c r="A14" s="378">
        <v>7</v>
      </c>
      <c r="B14" s="394" t="s">
        <v>564</v>
      </c>
      <c r="C14" s="387"/>
      <c r="D14" s="701"/>
    </row>
    <row r="15" spans="1:4">
      <c r="A15" s="379">
        <v>8</v>
      </c>
      <c r="B15" s="386" t="s">
        <v>565</v>
      </c>
      <c r="C15" s="387"/>
      <c r="D15" s="701"/>
    </row>
    <row r="16" spans="1:4" ht="24">
      <c r="A16" s="378">
        <v>9</v>
      </c>
      <c r="B16" s="394" t="s">
        <v>566</v>
      </c>
      <c r="C16" s="387"/>
      <c r="D16" s="701"/>
    </row>
    <row r="17" spans="1:4">
      <c r="A17" s="378">
        <v>10</v>
      </c>
      <c r="B17" s="394" t="s">
        <v>567</v>
      </c>
      <c r="C17" s="387"/>
      <c r="D17" s="701"/>
    </row>
    <row r="18" spans="1:4">
      <c r="A18" s="380">
        <v>11</v>
      </c>
      <c r="B18" s="395" t="s">
        <v>568</v>
      </c>
      <c r="C18" s="389">
        <v>94152341.408031985</v>
      </c>
      <c r="D18" s="701"/>
    </row>
    <row r="19" spans="1:4">
      <c r="A19" s="376"/>
      <c r="B19" s="376" t="s">
        <v>569</v>
      </c>
      <c r="C19" s="396"/>
      <c r="D19" s="701"/>
    </row>
    <row r="20" spans="1:4">
      <c r="A20" s="378">
        <v>12</v>
      </c>
      <c r="B20" s="391" t="s">
        <v>570</v>
      </c>
      <c r="C20" s="387"/>
      <c r="D20" s="701"/>
    </row>
    <row r="21" spans="1:4">
      <c r="A21" s="378">
        <v>13</v>
      </c>
      <c r="B21" s="391" t="s">
        <v>571</v>
      </c>
      <c r="C21" s="387"/>
      <c r="D21" s="701"/>
    </row>
    <row r="22" spans="1:4">
      <c r="A22" s="378">
        <v>14</v>
      </c>
      <c r="B22" s="391" t="s">
        <v>572</v>
      </c>
      <c r="C22" s="387"/>
      <c r="D22" s="701"/>
    </row>
    <row r="23" spans="1:4" ht="24">
      <c r="A23" s="378" t="s">
        <v>573</v>
      </c>
      <c r="B23" s="391" t="s">
        <v>574</v>
      </c>
      <c r="C23" s="387"/>
      <c r="D23" s="701"/>
    </row>
    <row r="24" spans="1:4">
      <c r="A24" s="378">
        <v>15</v>
      </c>
      <c r="B24" s="391" t="s">
        <v>575</v>
      </c>
      <c r="C24" s="387"/>
      <c r="D24" s="701"/>
    </row>
    <row r="25" spans="1:4">
      <c r="A25" s="378" t="s">
        <v>576</v>
      </c>
      <c r="B25" s="386" t="s">
        <v>577</v>
      </c>
      <c r="C25" s="387"/>
      <c r="D25" s="701"/>
    </row>
    <row r="26" spans="1:4">
      <c r="A26" s="380">
        <v>16</v>
      </c>
      <c r="B26" s="395" t="s">
        <v>578</v>
      </c>
      <c r="C26" s="389">
        <v>0</v>
      </c>
      <c r="D26" s="701"/>
    </row>
    <row r="27" spans="1:4">
      <c r="A27" s="376"/>
      <c r="B27" s="376" t="s">
        <v>579</v>
      </c>
      <c r="C27" s="390"/>
      <c r="D27" s="701"/>
    </row>
    <row r="28" spans="1:4">
      <c r="A28" s="377">
        <v>17</v>
      </c>
      <c r="B28" s="386" t="s">
        <v>580</v>
      </c>
      <c r="C28" s="387">
        <v>3530864095.4746199</v>
      </c>
      <c r="D28" s="701"/>
    </row>
    <row r="29" spans="1:4">
      <c r="A29" s="377">
        <v>18</v>
      </c>
      <c r="B29" s="386" t="s">
        <v>581</v>
      </c>
      <c r="C29" s="387">
        <v>-1929483003.3787012</v>
      </c>
      <c r="D29" s="701"/>
    </row>
    <row r="30" spans="1:4">
      <c r="A30" s="380">
        <v>19</v>
      </c>
      <c r="B30" s="395" t="s">
        <v>582</v>
      </c>
      <c r="C30" s="389">
        <v>1601381092.0959187</v>
      </c>
      <c r="D30" s="701"/>
    </row>
    <row r="31" spans="1:4">
      <c r="A31" s="381"/>
      <c r="B31" s="376" t="s">
        <v>583</v>
      </c>
      <c r="C31" s="390"/>
      <c r="D31" s="701"/>
    </row>
    <row r="32" spans="1:4">
      <c r="A32" s="377" t="s">
        <v>584</v>
      </c>
      <c r="B32" s="391" t="s">
        <v>585</v>
      </c>
      <c r="C32" s="397"/>
      <c r="D32" s="701"/>
    </row>
    <row r="33" spans="1:4">
      <c r="A33" s="377" t="s">
        <v>586</v>
      </c>
      <c r="B33" s="392" t="s">
        <v>587</v>
      </c>
      <c r="C33" s="397"/>
      <c r="D33" s="701"/>
    </row>
    <row r="34" spans="1:4">
      <c r="A34" s="376"/>
      <c r="B34" s="376" t="s">
        <v>588</v>
      </c>
      <c r="C34" s="390"/>
      <c r="D34" s="701"/>
    </row>
    <row r="35" spans="1:4">
      <c r="A35" s="380">
        <v>20</v>
      </c>
      <c r="B35" s="395" t="s">
        <v>89</v>
      </c>
      <c r="C35" s="389">
        <v>2955910231.3100004</v>
      </c>
      <c r="D35" s="701"/>
    </row>
    <row r="36" spans="1:4">
      <c r="A36" s="380">
        <v>21</v>
      </c>
      <c r="B36" s="395" t="s">
        <v>589</v>
      </c>
      <c r="C36" s="389">
        <v>24684365109.881187</v>
      </c>
      <c r="D36" s="701"/>
    </row>
    <row r="37" spans="1:4">
      <c r="A37" s="382"/>
      <c r="B37" s="382" t="s">
        <v>554</v>
      </c>
      <c r="C37" s="390"/>
      <c r="D37" s="701"/>
    </row>
    <row r="38" spans="1:4">
      <c r="A38" s="380">
        <v>22</v>
      </c>
      <c r="B38" s="395" t="s">
        <v>554</v>
      </c>
      <c r="C38" s="700">
        <v>0.11974827864325931</v>
      </c>
      <c r="D38" s="701"/>
    </row>
    <row r="39" spans="1:4">
      <c r="A39" s="382"/>
      <c r="B39" s="382" t="s">
        <v>590</v>
      </c>
      <c r="C39" s="390"/>
      <c r="D39" s="701"/>
    </row>
    <row r="40" spans="1:4">
      <c r="A40" s="383" t="s">
        <v>591</v>
      </c>
      <c r="B40" s="391" t="s">
        <v>592</v>
      </c>
      <c r="C40" s="397">
        <v>0</v>
      </c>
      <c r="D40" s="701"/>
    </row>
    <row r="41" spans="1:4">
      <c r="A41" s="384" t="s">
        <v>593</v>
      </c>
      <c r="B41" s="392" t="s">
        <v>594</v>
      </c>
      <c r="C41" s="397">
        <v>0</v>
      </c>
      <c r="D41" s="701"/>
    </row>
    <row r="43" spans="1:4">
      <c r="B43" s="405"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50" zoomScaleNormal="50" workbookViewId="0">
      <pane xSplit="2" ySplit="6" topLeftCell="C13" activePane="bottomRight" state="frozen"/>
      <selection pane="topRight"/>
      <selection pane="bottomLeft"/>
      <selection pane="bottomRight" activeCell="C36" sqref="C36:G36"/>
    </sheetView>
  </sheetViews>
  <sheetFormatPr defaultRowHeight="15"/>
  <cols>
    <col min="1" max="1" width="9.85546875" style="316" bestFit="1" customWidth="1"/>
    <col min="2" max="2" width="82.5703125" style="22" customWidth="1"/>
    <col min="3" max="6" width="17.5703125" style="316" customWidth="1"/>
    <col min="7" max="7" width="22.42578125" style="316" bestFit="1" customWidth="1"/>
  </cols>
  <sheetData>
    <row r="1" spans="1:13" s="749" customFormat="1">
      <c r="A1" s="748" t="s">
        <v>188</v>
      </c>
      <c r="B1" s="748" t="str">
        <f>Info!C2</f>
        <v>სს თიბისი ბანკი</v>
      </c>
      <c r="C1" s="748"/>
      <c r="D1" s="748"/>
      <c r="E1" s="748"/>
      <c r="F1" s="748"/>
      <c r="G1" s="748"/>
    </row>
    <row r="2" spans="1:13" s="749" customFormat="1">
      <c r="A2" s="748" t="s">
        <v>189</v>
      </c>
      <c r="B2" s="727">
        <f>'1. key ratios'!B2</f>
        <v>44469</v>
      </c>
      <c r="C2" s="748"/>
      <c r="D2" s="748"/>
      <c r="E2" s="748"/>
      <c r="F2" s="748"/>
      <c r="G2" s="748"/>
    </row>
    <row r="3" spans="1:13">
      <c r="B3" s="441"/>
    </row>
    <row r="4" spans="1:13" ht="15.75" thickBot="1">
      <c r="A4" s="316" t="s">
        <v>657</v>
      </c>
      <c r="B4" s="445" t="s">
        <v>622</v>
      </c>
    </row>
    <row r="5" spans="1:13">
      <c r="A5" s="446"/>
      <c r="B5" s="447"/>
      <c r="C5" s="830" t="s">
        <v>623</v>
      </c>
      <c r="D5" s="830"/>
      <c r="E5" s="830"/>
      <c r="F5" s="830"/>
      <c r="G5" s="831" t="s">
        <v>624</v>
      </c>
    </row>
    <row r="6" spans="1:13">
      <c r="A6" s="448"/>
      <c r="B6" s="449"/>
      <c r="C6" s="450" t="s">
        <v>625</v>
      </c>
      <c r="D6" s="451" t="s">
        <v>626</v>
      </c>
      <c r="E6" s="451" t="s">
        <v>627</v>
      </c>
      <c r="F6" s="451" t="s">
        <v>628</v>
      </c>
      <c r="G6" s="832"/>
    </row>
    <row r="7" spans="1:13">
      <c r="A7" s="452"/>
      <c r="B7" s="453" t="s">
        <v>629</v>
      </c>
      <c r="C7" s="454"/>
      <c r="D7" s="454"/>
      <c r="E7" s="454"/>
      <c r="F7" s="454"/>
      <c r="G7" s="455"/>
    </row>
    <row r="8" spans="1:13">
      <c r="A8" s="456">
        <v>1</v>
      </c>
      <c r="B8" s="457" t="s">
        <v>630</v>
      </c>
      <c r="C8" s="458">
        <f>SUM(C9:C10)</f>
        <v>2955910231.3100004</v>
      </c>
      <c r="D8" s="458">
        <f>SUM(D9:D10)</f>
        <v>0</v>
      </c>
      <c r="E8" s="458">
        <f>SUM(E9:E10)</f>
        <v>0</v>
      </c>
      <c r="F8" s="458">
        <f>SUM(F9:F10)</f>
        <v>4164422954.7102175</v>
      </c>
      <c r="G8" s="459">
        <f>SUM(G9:G10)</f>
        <v>7120333186.0202179</v>
      </c>
      <c r="H8" s="742"/>
      <c r="I8" s="701"/>
      <c r="J8" s="701"/>
      <c r="K8" s="701"/>
      <c r="L8" s="701"/>
      <c r="M8" s="701"/>
    </row>
    <row r="9" spans="1:13">
      <c r="A9" s="456">
        <v>2</v>
      </c>
      <c r="B9" s="460" t="s">
        <v>88</v>
      </c>
      <c r="C9" s="458">
        <v>2955910231.3100004</v>
      </c>
      <c r="D9" s="458"/>
      <c r="E9" s="458"/>
      <c r="F9" s="458">
        <v>522007248</v>
      </c>
      <c r="G9" s="459">
        <v>3477917479.3100004</v>
      </c>
      <c r="H9" s="742"/>
      <c r="I9" s="701"/>
      <c r="J9" s="701"/>
      <c r="K9" s="701"/>
      <c r="L9" s="701"/>
      <c r="M9" s="701"/>
    </row>
    <row r="10" spans="1:13">
      <c r="A10" s="456">
        <v>3</v>
      </c>
      <c r="B10" s="460" t="s">
        <v>631</v>
      </c>
      <c r="C10" s="461"/>
      <c r="D10" s="461"/>
      <c r="E10" s="461"/>
      <c r="F10" s="458">
        <v>3642415706.7102175</v>
      </c>
      <c r="G10" s="459">
        <v>3642415706.7102175</v>
      </c>
      <c r="H10" s="742"/>
      <c r="I10" s="701"/>
      <c r="J10" s="701"/>
      <c r="K10" s="701"/>
      <c r="L10" s="701"/>
      <c r="M10" s="701"/>
    </row>
    <row r="11" spans="1:13" ht="26.25">
      <c r="A11" s="456">
        <v>4</v>
      </c>
      <c r="B11" s="457" t="s">
        <v>632</v>
      </c>
      <c r="C11" s="458">
        <f t="shared" ref="C11:F11" si="0">SUM(C12:C13)</f>
        <v>4063719028.9280257</v>
      </c>
      <c r="D11" s="458">
        <f t="shared" si="0"/>
        <v>1483924429.660058</v>
      </c>
      <c r="E11" s="458">
        <f t="shared" si="0"/>
        <v>1038421280.963794</v>
      </c>
      <c r="F11" s="458">
        <f t="shared" si="0"/>
        <v>458060765.77334601</v>
      </c>
      <c r="G11" s="459">
        <f>SUM(G12:G13)</f>
        <v>5992910799.7476845</v>
      </c>
      <c r="H11" s="742"/>
      <c r="I11" s="701"/>
      <c r="J11" s="701"/>
      <c r="K11" s="701"/>
      <c r="L11" s="701"/>
      <c r="M11" s="701"/>
    </row>
    <row r="12" spans="1:13">
      <c r="A12" s="456">
        <v>5</v>
      </c>
      <c r="B12" s="460" t="s">
        <v>633</v>
      </c>
      <c r="C12" s="458">
        <v>3081079095.2256179</v>
      </c>
      <c r="D12" s="462">
        <v>1211722177.484118</v>
      </c>
      <c r="E12" s="458">
        <v>893317819.34155798</v>
      </c>
      <c r="F12" s="458">
        <v>304654345.91553402</v>
      </c>
      <c r="G12" s="459">
        <v>5216234766.0684862</v>
      </c>
      <c r="H12" s="742"/>
      <c r="I12" s="701"/>
      <c r="J12" s="701"/>
      <c r="K12" s="701"/>
      <c r="L12" s="701"/>
      <c r="M12" s="701"/>
    </row>
    <row r="13" spans="1:13">
      <c r="A13" s="456">
        <v>6</v>
      </c>
      <c r="B13" s="460" t="s">
        <v>634</v>
      </c>
      <c r="C13" s="458">
        <v>982639933.70240772</v>
      </c>
      <c r="D13" s="462">
        <v>272202252.17594004</v>
      </c>
      <c r="E13" s="458">
        <v>145103461.62223598</v>
      </c>
      <c r="F13" s="458">
        <v>153406419.85781199</v>
      </c>
      <c r="G13" s="459">
        <v>776676033.67919791</v>
      </c>
      <c r="H13" s="742"/>
      <c r="I13" s="701"/>
      <c r="J13" s="701"/>
      <c r="K13" s="701"/>
      <c r="L13" s="701"/>
      <c r="M13" s="701"/>
    </row>
    <row r="14" spans="1:13">
      <c r="A14" s="456">
        <v>7</v>
      </c>
      <c r="B14" s="457" t="s">
        <v>635</v>
      </c>
      <c r="C14" s="458">
        <f t="shared" ref="C14:F14" si="1">SUM(C15:C16)</f>
        <v>4714162803.9494457</v>
      </c>
      <c r="D14" s="458">
        <f t="shared" si="1"/>
        <v>2138962433.2992353</v>
      </c>
      <c r="E14" s="458">
        <f t="shared" si="1"/>
        <v>635820280.58345485</v>
      </c>
      <c r="F14" s="458">
        <f t="shared" si="1"/>
        <v>3483012.1172399996</v>
      </c>
      <c r="G14" s="459">
        <f>SUM(G15:G16)</f>
        <v>2688693599.9207187</v>
      </c>
      <c r="H14" s="742"/>
      <c r="I14" s="701"/>
      <c r="J14" s="701"/>
      <c r="K14" s="701"/>
      <c r="L14" s="701"/>
      <c r="M14" s="701"/>
    </row>
    <row r="15" spans="1:13" ht="51.75">
      <c r="A15" s="456">
        <v>8</v>
      </c>
      <c r="B15" s="460" t="s">
        <v>636</v>
      </c>
      <c r="C15" s="458">
        <v>4162769724.4433589</v>
      </c>
      <c r="D15" s="462">
        <v>580544561.24331117</v>
      </c>
      <c r="E15" s="458">
        <v>456074826.07916927</v>
      </c>
      <c r="F15" s="458">
        <v>3105142.5435799998</v>
      </c>
      <c r="G15" s="459">
        <v>2601247127.1547098</v>
      </c>
      <c r="H15" s="742"/>
      <c r="I15" s="701"/>
      <c r="J15" s="701"/>
      <c r="K15" s="701"/>
      <c r="L15" s="701"/>
      <c r="M15" s="701"/>
    </row>
    <row r="16" spans="1:13" ht="26.25">
      <c r="A16" s="456">
        <v>9</v>
      </c>
      <c r="B16" s="460" t="s">
        <v>637</v>
      </c>
      <c r="C16" s="458">
        <v>551393079.50608671</v>
      </c>
      <c r="D16" s="462">
        <v>1558417872.0559242</v>
      </c>
      <c r="E16" s="458">
        <v>179745454.50428557</v>
      </c>
      <c r="F16" s="458">
        <v>377869.57365999999</v>
      </c>
      <c r="G16" s="459">
        <v>87446472.766008779</v>
      </c>
      <c r="H16" s="742"/>
      <c r="I16" s="701"/>
      <c r="J16" s="701"/>
      <c r="K16" s="701"/>
      <c r="L16" s="701"/>
      <c r="M16" s="701"/>
    </row>
    <row r="17" spans="1:13">
      <c r="A17" s="456">
        <v>10</v>
      </c>
      <c r="B17" s="457" t="s">
        <v>638</v>
      </c>
      <c r="C17" s="458">
        <v>0</v>
      </c>
      <c r="D17" s="462">
        <v>0</v>
      </c>
      <c r="E17" s="458">
        <v>0</v>
      </c>
      <c r="F17" s="458">
        <v>0</v>
      </c>
      <c r="G17" s="459">
        <v>0</v>
      </c>
      <c r="H17" s="742"/>
      <c r="I17" s="701"/>
      <c r="J17" s="701"/>
      <c r="K17" s="701"/>
      <c r="L17" s="701"/>
      <c r="M17" s="701"/>
    </row>
    <row r="18" spans="1:13">
      <c r="A18" s="456">
        <v>11</v>
      </c>
      <c r="B18" s="457" t="s">
        <v>95</v>
      </c>
      <c r="C18" s="458">
        <f>SUM(C19:C20)</f>
        <v>215719736.52024913</v>
      </c>
      <c r="D18" s="462">
        <f t="shared" ref="D18:G18" si="2">SUM(D19:D20)</f>
        <v>1043463922.7260514</v>
      </c>
      <c r="E18" s="458">
        <f t="shared" si="2"/>
        <v>787767.44483199995</v>
      </c>
      <c r="F18" s="458">
        <f t="shared" si="2"/>
        <v>1951000</v>
      </c>
      <c r="G18" s="459">
        <f t="shared" si="2"/>
        <v>0</v>
      </c>
      <c r="H18" s="742"/>
      <c r="I18" s="701"/>
      <c r="J18" s="701"/>
      <c r="K18" s="701"/>
      <c r="L18" s="701"/>
      <c r="M18" s="701"/>
    </row>
    <row r="19" spans="1:13">
      <c r="A19" s="456">
        <v>12</v>
      </c>
      <c r="B19" s="460" t="s">
        <v>639</v>
      </c>
      <c r="C19" s="702"/>
      <c r="D19" s="703">
        <v>1884003.69322611</v>
      </c>
      <c r="E19" s="704">
        <v>787767.44483199995</v>
      </c>
      <c r="F19" s="704">
        <v>1951000</v>
      </c>
      <c r="G19" s="705">
        <v>0</v>
      </c>
      <c r="H19" s="742"/>
      <c r="I19" s="701"/>
      <c r="J19" s="701"/>
      <c r="K19" s="701"/>
      <c r="L19" s="701"/>
      <c r="M19" s="701"/>
    </row>
    <row r="20" spans="1:13" ht="26.25">
      <c r="A20" s="456">
        <v>13</v>
      </c>
      <c r="B20" s="460" t="s">
        <v>640</v>
      </c>
      <c r="C20" s="704">
        <v>215719736.52024913</v>
      </c>
      <c r="D20" s="704">
        <v>1041579919.0328254</v>
      </c>
      <c r="E20" s="704">
        <v>0</v>
      </c>
      <c r="F20" s="704">
        <v>0</v>
      </c>
      <c r="G20" s="705">
        <v>0</v>
      </c>
      <c r="H20" s="742"/>
      <c r="I20" s="701"/>
      <c r="J20" s="701"/>
      <c r="K20" s="701"/>
      <c r="L20" s="701"/>
      <c r="M20" s="701"/>
    </row>
    <row r="21" spans="1:13">
      <c r="A21" s="463">
        <v>14</v>
      </c>
      <c r="B21" s="464" t="s">
        <v>641</v>
      </c>
      <c r="C21" s="461"/>
      <c r="D21" s="461"/>
      <c r="E21" s="461"/>
      <c r="F21" s="461"/>
      <c r="G21" s="465">
        <f>SUM(G8,G11,G14,G17,G18)</f>
        <v>15801937585.688622</v>
      </c>
      <c r="H21" s="742"/>
      <c r="I21" s="701"/>
      <c r="J21" s="701"/>
      <c r="K21" s="701"/>
      <c r="L21" s="701"/>
      <c r="M21" s="701"/>
    </row>
    <row r="22" spans="1:13">
      <c r="A22" s="466"/>
      <c r="B22" s="486" t="s">
        <v>642</v>
      </c>
      <c r="C22" s="467"/>
      <c r="D22" s="468"/>
      <c r="E22" s="467"/>
      <c r="F22" s="467"/>
      <c r="G22" s="469"/>
      <c r="H22" s="742"/>
      <c r="I22" s="701"/>
      <c r="J22" s="701"/>
      <c r="K22" s="701"/>
      <c r="L22" s="701"/>
      <c r="M22" s="701"/>
    </row>
    <row r="23" spans="1:13">
      <c r="A23" s="456">
        <v>15</v>
      </c>
      <c r="B23" s="457" t="s">
        <v>489</v>
      </c>
      <c r="C23" s="470">
        <v>4846317874.3129234</v>
      </c>
      <c r="D23" s="471">
        <v>1730070228.605</v>
      </c>
      <c r="E23" s="470">
        <v>0</v>
      </c>
      <c r="F23" s="470">
        <v>0</v>
      </c>
      <c r="G23" s="459">
        <v>160021154.40909022</v>
      </c>
      <c r="H23" s="742"/>
      <c r="I23" s="701"/>
      <c r="J23" s="701"/>
      <c r="K23" s="701"/>
      <c r="L23" s="701"/>
      <c r="M23" s="701"/>
    </row>
    <row r="24" spans="1:13">
      <c r="A24" s="456">
        <v>16</v>
      </c>
      <c r="B24" s="457" t="s">
        <v>643</v>
      </c>
      <c r="C24" s="458">
        <f>SUM(C25:C27,C29,C31)</f>
        <v>2587143.9247999415</v>
      </c>
      <c r="D24" s="462">
        <f t="shared" ref="D24:G24" si="3">SUM(D25:D27,D29,D31)</f>
        <v>1639723975.3940005</v>
      </c>
      <c r="E24" s="458">
        <f t="shared" si="3"/>
        <v>1269637282.6755295</v>
      </c>
      <c r="F24" s="458">
        <f t="shared" si="3"/>
        <v>9204324458.3144932</v>
      </c>
      <c r="G24" s="459">
        <f t="shared" si="3"/>
        <v>8722465678.5565968</v>
      </c>
      <c r="H24" s="742"/>
      <c r="I24" s="701"/>
      <c r="J24" s="701"/>
      <c r="K24" s="701"/>
      <c r="L24" s="701"/>
      <c r="M24" s="701"/>
    </row>
    <row r="25" spans="1:13" ht="26.25">
      <c r="A25" s="456">
        <v>17</v>
      </c>
      <c r="B25" s="460" t="s">
        <v>644</v>
      </c>
      <c r="C25" s="458">
        <v>0</v>
      </c>
      <c r="D25" s="462">
        <v>0</v>
      </c>
      <c r="E25" s="458">
        <v>0</v>
      </c>
      <c r="F25" s="458">
        <v>0</v>
      </c>
      <c r="G25" s="459">
        <v>0</v>
      </c>
      <c r="H25" s="742"/>
      <c r="I25" s="701"/>
      <c r="J25" s="701"/>
      <c r="K25" s="701"/>
      <c r="L25" s="701"/>
      <c r="M25" s="701"/>
    </row>
    <row r="26" spans="1:13" ht="26.25">
      <c r="A26" s="456">
        <v>18</v>
      </c>
      <c r="B26" s="460" t="s">
        <v>645</v>
      </c>
      <c r="C26" s="458">
        <v>2587143.9247999415</v>
      </c>
      <c r="D26" s="462">
        <v>111968480.17090505</v>
      </c>
      <c r="E26" s="458">
        <v>31520978.919702001</v>
      </c>
      <c r="F26" s="458">
        <v>98808272.962815017</v>
      </c>
      <c r="G26" s="459">
        <v>131752106.03702176</v>
      </c>
      <c r="H26" s="742"/>
      <c r="I26" s="701"/>
      <c r="J26" s="701"/>
      <c r="K26" s="701"/>
      <c r="L26" s="701"/>
      <c r="M26" s="701"/>
    </row>
    <row r="27" spans="1:13">
      <c r="A27" s="456">
        <v>19</v>
      </c>
      <c r="B27" s="460" t="s">
        <v>646</v>
      </c>
      <c r="C27" s="458">
        <v>0</v>
      </c>
      <c r="D27" s="462">
        <v>1306008850.8102801</v>
      </c>
      <c r="E27" s="458">
        <v>1069215265.2337101</v>
      </c>
      <c r="F27" s="458">
        <v>6186123277.888855</v>
      </c>
      <c r="G27" s="459">
        <v>6445816844.2275219</v>
      </c>
      <c r="H27" s="742"/>
      <c r="I27" s="701"/>
      <c r="J27" s="701"/>
      <c r="K27" s="701"/>
      <c r="L27" s="701"/>
      <c r="M27" s="701"/>
    </row>
    <row r="28" spans="1:13">
      <c r="A28" s="456">
        <v>20</v>
      </c>
      <c r="B28" s="472" t="s">
        <v>647</v>
      </c>
      <c r="C28" s="458">
        <v>0</v>
      </c>
      <c r="D28" s="462">
        <v>0</v>
      </c>
      <c r="E28" s="458">
        <v>0</v>
      </c>
      <c r="F28" s="458">
        <v>0</v>
      </c>
      <c r="G28" s="459">
        <v>0</v>
      </c>
      <c r="H28" s="742"/>
      <c r="I28" s="701"/>
      <c r="J28" s="701"/>
      <c r="K28" s="701"/>
      <c r="L28" s="701"/>
      <c r="M28" s="701"/>
    </row>
    <row r="29" spans="1:13">
      <c r="A29" s="456">
        <v>21</v>
      </c>
      <c r="B29" s="460" t="s">
        <v>648</v>
      </c>
      <c r="C29" s="458">
        <v>0</v>
      </c>
      <c r="D29" s="462">
        <v>204673144.41281524</v>
      </c>
      <c r="E29" s="458">
        <v>168901038.52211732</v>
      </c>
      <c r="F29" s="458">
        <v>2717959452.7484512</v>
      </c>
      <c r="G29" s="459">
        <v>1965141541.7848358</v>
      </c>
      <c r="H29" s="742"/>
      <c r="I29" s="701"/>
      <c r="J29" s="701"/>
      <c r="K29" s="701"/>
      <c r="L29" s="701"/>
      <c r="M29" s="701"/>
    </row>
    <row r="30" spans="1:13">
      <c r="A30" s="456">
        <v>22</v>
      </c>
      <c r="B30" s="472" t="s">
        <v>647</v>
      </c>
      <c r="C30" s="458">
        <v>0</v>
      </c>
      <c r="D30" s="462">
        <v>127362782.58580609</v>
      </c>
      <c r="E30" s="458">
        <v>105102730.06028225</v>
      </c>
      <c r="F30" s="458">
        <v>1691315584.4190121</v>
      </c>
      <c r="G30" s="459">
        <v>1212779670.5700598</v>
      </c>
      <c r="H30" s="742"/>
      <c r="I30" s="701"/>
      <c r="J30" s="701"/>
      <c r="K30" s="701"/>
      <c r="L30" s="701"/>
      <c r="M30" s="701"/>
    </row>
    <row r="31" spans="1:13" ht="26.25">
      <c r="A31" s="456">
        <v>23</v>
      </c>
      <c r="B31" s="460" t="s">
        <v>649</v>
      </c>
      <c r="C31" s="458">
        <v>0</v>
      </c>
      <c r="D31" s="462">
        <v>17073500</v>
      </c>
      <c r="E31" s="458">
        <v>0</v>
      </c>
      <c r="F31" s="458">
        <v>201433454.71437263</v>
      </c>
      <c r="G31" s="459">
        <v>179755186.50721672</v>
      </c>
      <c r="H31" s="742"/>
      <c r="I31" s="701"/>
      <c r="J31" s="701"/>
      <c r="K31" s="701"/>
      <c r="L31" s="701"/>
      <c r="M31" s="701"/>
    </row>
    <row r="32" spans="1:13">
      <c r="A32" s="456">
        <v>24</v>
      </c>
      <c r="B32" s="457" t="s">
        <v>650</v>
      </c>
      <c r="C32" s="458"/>
      <c r="D32" s="462"/>
      <c r="E32" s="458"/>
      <c r="F32" s="458"/>
      <c r="G32" s="459"/>
      <c r="H32" s="742"/>
      <c r="I32" s="701"/>
      <c r="J32" s="701"/>
      <c r="K32" s="701"/>
      <c r="L32" s="701"/>
      <c r="M32" s="701"/>
    </row>
    <row r="33" spans="1:13">
      <c r="A33" s="456">
        <v>25</v>
      </c>
      <c r="B33" s="457" t="s">
        <v>165</v>
      </c>
      <c r="C33" s="458">
        <f>SUM(C34:C35)</f>
        <v>532522222.97441202</v>
      </c>
      <c r="D33" s="458">
        <f>SUM(D34:D35)</f>
        <v>1728283748.0214262</v>
      </c>
      <c r="E33" s="458">
        <f>SUM(E34:E35)</f>
        <v>138057589.24780154</v>
      </c>
      <c r="F33" s="458">
        <f>SUM(F34:F35)</f>
        <v>1736563371.6311913</v>
      </c>
      <c r="G33" s="459">
        <f>SUM(G34:G35)</f>
        <v>3226571525.5095925</v>
      </c>
      <c r="H33" s="742"/>
      <c r="I33" s="701"/>
      <c r="J33" s="701"/>
      <c r="K33" s="701"/>
      <c r="L33" s="701"/>
      <c r="M33" s="701"/>
    </row>
    <row r="34" spans="1:13">
      <c r="A34" s="456">
        <v>26</v>
      </c>
      <c r="B34" s="460" t="s">
        <v>651</v>
      </c>
      <c r="C34" s="461"/>
      <c r="D34" s="462">
        <v>12165911.893278029</v>
      </c>
      <c r="E34" s="458">
        <v>94524662.803836524</v>
      </c>
      <c r="F34" s="458">
        <v>17304222.894196361</v>
      </c>
      <c r="G34" s="459">
        <v>123994797.59131092</v>
      </c>
      <c r="H34" s="742"/>
      <c r="I34" s="701"/>
      <c r="J34" s="701"/>
      <c r="K34" s="701"/>
      <c r="L34" s="701"/>
      <c r="M34" s="701"/>
    </row>
    <row r="35" spans="1:13">
      <c r="A35" s="456">
        <v>27</v>
      </c>
      <c r="B35" s="460" t="s">
        <v>652</v>
      </c>
      <c r="C35" s="458">
        <v>532522222.97441202</v>
      </c>
      <c r="D35" s="462">
        <v>1716117836.1281481</v>
      </c>
      <c r="E35" s="458">
        <v>43532926.443965003</v>
      </c>
      <c r="F35" s="458">
        <v>1719259148.736995</v>
      </c>
      <c r="G35" s="459">
        <v>3102576727.9182816</v>
      </c>
      <c r="H35" s="742"/>
      <c r="I35" s="701"/>
      <c r="J35" s="701"/>
      <c r="K35" s="701"/>
      <c r="L35" s="701"/>
      <c r="M35" s="701"/>
    </row>
    <row r="36" spans="1:13">
      <c r="A36" s="456">
        <v>28</v>
      </c>
      <c r="B36" s="457" t="s">
        <v>653</v>
      </c>
      <c r="C36" s="458">
        <v>1450934159.5873833</v>
      </c>
      <c r="D36" s="462">
        <v>742721500.51944089</v>
      </c>
      <c r="E36" s="458">
        <v>316617648.79561996</v>
      </c>
      <c r="F36" s="458">
        <v>980426202.291605</v>
      </c>
      <c r="G36" s="459">
        <v>325544553.25461602</v>
      </c>
      <c r="H36" s="742"/>
      <c r="I36" s="701"/>
      <c r="J36" s="701"/>
      <c r="K36" s="701"/>
      <c r="L36" s="701"/>
      <c r="M36" s="701"/>
    </row>
    <row r="37" spans="1:13">
      <c r="A37" s="463">
        <v>29</v>
      </c>
      <c r="B37" s="464" t="s">
        <v>654</v>
      </c>
      <c r="C37" s="461"/>
      <c r="D37" s="461"/>
      <c r="E37" s="461"/>
      <c r="F37" s="461"/>
      <c r="G37" s="465">
        <f>SUM(G23:G24,G32:G33,G36)</f>
        <v>12434602911.729895</v>
      </c>
      <c r="H37" s="742"/>
      <c r="I37" s="701"/>
      <c r="J37" s="701"/>
      <c r="K37" s="701"/>
      <c r="L37" s="701"/>
      <c r="M37" s="701"/>
    </row>
    <row r="38" spans="1:13">
      <c r="A38" s="452"/>
      <c r="B38" s="473"/>
      <c r="C38" s="474"/>
      <c r="D38" s="474"/>
      <c r="E38" s="474"/>
      <c r="F38" s="474"/>
      <c r="G38" s="475"/>
      <c r="H38" s="742"/>
      <c r="I38" s="701"/>
      <c r="J38" s="701"/>
      <c r="K38" s="701"/>
      <c r="L38" s="701"/>
      <c r="M38" s="701"/>
    </row>
    <row r="39" spans="1:13" ht="15.75" thickBot="1">
      <c r="A39" s="476">
        <v>30</v>
      </c>
      <c r="B39" s="477" t="s">
        <v>622</v>
      </c>
      <c r="C39" s="325"/>
      <c r="D39" s="307"/>
      <c r="E39" s="307"/>
      <c r="F39" s="478"/>
      <c r="G39" s="479">
        <f>IFERROR(G21/G37,0)</f>
        <v>1.2708035550361025</v>
      </c>
      <c r="H39" s="742"/>
      <c r="I39" s="701"/>
      <c r="J39" s="701"/>
      <c r="K39" s="701"/>
      <c r="L39" s="701"/>
      <c r="M39" s="701"/>
    </row>
    <row r="42" spans="1:13"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24" activePane="bottomRight" state="frozen"/>
      <selection pane="topRight"/>
      <selection pane="bottomLeft"/>
      <selection pane="bottomRight" activeCell="C44" sqref="C44:G44"/>
    </sheetView>
  </sheetViews>
  <sheetFormatPr defaultRowHeight="15.75"/>
  <cols>
    <col min="1" max="1" width="9.5703125" style="18" bestFit="1" customWidth="1"/>
    <col min="2" max="2" width="92.7109375" style="15" bestFit="1" customWidth="1"/>
    <col min="3" max="3" width="13.85546875" style="15" bestFit="1" customWidth="1"/>
    <col min="4" max="7" width="13.85546875" style="2" bestFit="1" customWidth="1"/>
    <col min="8" max="13" width="6.7109375" customWidth="1"/>
  </cols>
  <sheetData>
    <row r="1" spans="1:13" s="749" customFormat="1">
      <c r="A1" s="186" t="s">
        <v>188</v>
      </c>
      <c r="B1" s="744" t="str">
        <f>Info!C2</f>
        <v>სს თიბისი ბანკი</v>
      </c>
      <c r="C1" s="747"/>
      <c r="D1" s="748"/>
      <c r="E1" s="748"/>
      <c r="F1" s="748"/>
      <c r="G1" s="748"/>
    </row>
    <row r="2" spans="1:13" s="749" customFormat="1">
      <c r="A2" s="186" t="s">
        <v>189</v>
      </c>
      <c r="B2" s="750">
        <v>44469</v>
      </c>
      <c r="C2" s="751"/>
      <c r="D2" s="752"/>
      <c r="E2" s="752"/>
      <c r="F2" s="752"/>
      <c r="G2" s="752"/>
      <c r="H2" s="753"/>
    </row>
    <row r="3" spans="1:13">
      <c r="A3" s="16"/>
      <c r="C3" s="28"/>
      <c r="D3" s="17"/>
      <c r="E3" s="17"/>
      <c r="F3" s="17"/>
      <c r="G3" s="17"/>
      <c r="H3" s="1"/>
    </row>
    <row r="4" spans="1:13" ht="16.5" thickBot="1">
      <c r="A4" s="67" t="s">
        <v>404</v>
      </c>
      <c r="B4" s="203" t="s">
        <v>223</v>
      </c>
      <c r="C4" s="204"/>
      <c r="D4" s="205"/>
      <c r="E4" s="205"/>
      <c r="F4" s="205"/>
      <c r="G4" s="205"/>
      <c r="H4" s="1"/>
    </row>
    <row r="5" spans="1:13" ht="15">
      <c r="A5" s="293" t="s">
        <v>26</v>
      </c>
      <c r="B5" s="294"/>
      <c r="C5" s="424" t="str">
        <f>INT((MONTH($B$2))/3)&amp;"Q"&amp;"-"&amp;YEAR($B$2)</f>
        <v>3Q-2021</v>
      </c>
      <c r="D5" s="424" t="str">
        <f>IF(INT(MONTH($B$2))=3, "4"&amp;"Q"&amp;"-"&amp;YEAR($B$2)-1, IF(INT(MONTH($B$2))=6, "1"&amp;"Q"&amp;"-"&amp;YEAR($B$2), IF(INT(MONTH($B$2))=9, "2"&amp;"Q"&amp;"-"&amp;YEAR($B$2),IF(INT(MONTH($B$2))=12, "3"&amp;"Q"&amp;"-"&amp;YEAR($B$2), 0))))</f>
        <v>2Q-2021</v>
      </c>
      <c r="E5" s="424" t="str">
        <f>IF(INT(MONTH($B$2))=3, "3"&amp;"Q"&amp;"-"&amp;YEAR($B$2)-1, IF(INT(MONTH($B$2))=6, "4"&amp;"Q"&amp;"-"&amp;YEAR($B$2)-1, IF(INT(MONTH($B$2))=9, "1"&amp;"Q"&amp;"-"&amp;YEAR($B$2),IF(INT(MONTH($B$2))=12, "2"&amp;"Q"&amp;"-"&amp;YEAR($B$2), 0))))</f>
        <v>1Q-2021</v>
      </c>
      <c r="F5" s="424" t="str">
        <f>IF(INT(MONTH($B$2))=3, "2"&amp;"Q"&amp;"-"&amp;YEAR($B$2)-1, IF(INT(MONTH($B$2))=6, "3"&amp;"Q"&amp;"-"&amp;YEAR($B$2)-1, IF(INT(MONTH($B$2))=9, "4"&amp;"Q"&amp;"-"&amp;YEAR($B$2)-1,IF(INT(MONTH($B$2))=12, "1"&amp;"Q"&amp;"-"&amp;YEAR($B$2), 0))))</f>
        <v>4Q-2020</v>
      </c>
      <c r="G5" s="425" t="str">
        <f>IF(INT(MONTH($B$2))=3, "1"&amp;"Q"&amp;"-"&amp;YEAR($B$2)-1, IF(INT(MONTH($B$2))=6, "2"&amp;"Q"&amp;"-"&amp;YEAR($B$2)-1, IF(INT(MONTH($B$2))=9, "3"&amp;"Q"&amp;"-"&amp;YEAR($B$2)-1,IF(INT(MONTH($B$2))=12, "4"&amp;"Q"&amp;"-"&amp;YEAR($B$2)-1, 0))))</f>
        <v>3Q-2020</v>
      </c>
    </row>
    <row r="6" spans="1:13" ht="15">
      <c r="A6" s="426"/>
      <c r="B6" s="427" t="s">
        <v>186</v>
      </c>
      <c r="C6" s="295"/>
      <c r="D6" s="295"/>
      <c r="E6" s="295"/>
      <c r="F6" s="295"/>
      <c r="G6" s="296"/>
    </row>
    <row r="7" spans="1:13" ht="15">
      <c r="A7" s="426"/>
      <c r="B7" s="428" t="s">
        <v>190</v>
      </c>
      <c r="C7" s="295"/>
      <c r="D7" s="295"/>
      <c r="E7" s="295"/>
      <c r="F7" s="295"/>
      <c r="G7" s="296"/>
    </row>
    <row r="8" spans="1:13" ht="15">
      <c r="A8" s="409">
        <v>1</v>
      </c>
      <c r="B8" s="410" t="s">
        <v>23</v>
      </c>
      <c r="C8" s="429">
        <v>2565560231.3100004</v>
      </c>
      <c r="D8" s="430">
        <v>2382595125.34481</v>
      </c>
      <c r="E8" s="430">
        <v>2059599051.9195499</v>
      </c>
      <c r="F8" s="430">
        <v>1911233102.7799997</v>
      </c>
      <c r="G8" s="431">
        <v>1738738726.4795799</v>
      </c>
      <c r="H8" s="651"/>
      <c r="I8" s="651"/>
      <c r="J8" s="651"/>
      <c r="K8" s="651"/>
      <c r="L8" s="651"/>
      <c r="M8" s="651"/>
    </row>
    <row r="9" spans="1:13" ht="15">
      <c r="A9" s="409">
        <v>2</v>
      </c>
      <c r="B9" s="410" t="s">
        <v>89</v>
      </c>
      <c r="C9" s="429">
        <v>2955910231.3100004</v>
      </c>
      <c r="D9" s="430">
        <v>2837805425.34481</v>
      </c>
      <c r="E9" s="430">
        <v>2550144451.9195499</v>
      </c>
      <c r="F9" s="430">
        <v>2385180902.7799997</v>
      </c>
      <c r="G9" s="431">
        <v>2211177726.4795799</v>
      </c>
      <c r="H9" s="651"/>
      <c r="I9" s="651"/>
      <c r="J9" s="651"/>
      <c r="K9" s="651"/>
      <c r="L9" s="651"/>
    </row>
    <row r="10" spans="1:13" ht="15">
      <c r="A10" s="409">
        <v>3</v>
      </c>
      <c r="B10" s="410" t="s">
        <v>88</v>
      </c>
      <c r="C10" s="429">
        <v>3693637215.8302498</v>
      </c>
      <c r="D10" s="430">
        <v>3573282274.6748295</v>
      </c>
      <c r="E10" s="430">
        <v>3327134195.2195749</v>
      </c>
      <c r="F10" s="430">
        <v>3137911884.9541736</v>
      </c>
      <c r="G10" s="431">
        <v>2984108614.9029002</v>
      </c>
      <c r="H10" s="651"/>
      <c r="I10" s="651"/>
      <c r="J10" s="651"/>
      <c r="K10" s="651"/>
      <c r="L10" s="651"/>
    </row>
    <row r="11" spans="1:13" ht="15">
      <c r="A11" s="409">
        <v>4</v>
      </c>
      <c r="B11" s="410" t="s">
        <v>613</v>
      </c>
      <c r="C11" s="429">
        <v>2156458640.9932799</v>
      </c>
      <c r="D11" s="430">
        <v>1428148446.7993999</v>
      </c>
      <c r="E11" s="430">
        <v>1477253555.6977777</v>
      </c>
      <c r="F11" s="430">
        <v>1353638560.4449975</v>
      </c>
      <c r="G11" s="431">
        <v>1209034044.5028758</v>
      </c>
      <c r="H11" s="651"/>
      <c r="I11" s="651"/>
      <c r="J11" s="651"/>
      <c r="K11" s="651"/>
      <c r="L11" s="651"/>
    </row>
    <row r="12" spans="1:13" ht="15">
      <c r="A12" s="409">
        <v>5</v>
      </c>
      <c r="B12" s="410" t="s">
        <v>614</v>
      </c>
      <c r="C12" s="429">
        <v>2589673996.5854273</v>
      </c>
      <c r="D12" s="430">
        <v>1782864445.8309722</v>
      </c>
      <c r="E12" s="430">
        <v>1844039362.1174757</v>
      </c>
      <c r="F12" s="430">
        <v>1683349154.2235415</v>
      </c>
      <c r="G12" s="431">
        <v>1525159997.4496593</v>
      </c>
      <c r="H12" s="651"/>
      <c r="I12" s="651"/>
      <c r="J12" s="651"/>
      <c r="K12" s="651"/>
      <c r="L12" s="651"/>
    </row>
    <row r="13" spans="1:13" ht="15">
      <c r="A13" s="409">
        <v>6</v>
      </c>
      <c r="B13" s="410" t="s">
        <v>615</v>
      </c>
      <c r="C13" s="429">
        <v>3435725658.25107</v>
      </c>
      <c r="D13" s="430">
        <v>2496888111.2449532</v>
      </c>
      <c r="E13" s="430">
        <v>2584233728.472764</v>
      </c>
      <c r="F13" s="430">
        <v>2507543596.5061212</v>
      </c>
      <c r="G13" s="431">
        <v>2312972329.0898342</v>
      </c>
      <c r="H13" s="651"/>
      <c r="I13" s="651"/>
      <c r="J13" s="651"/>
      <c r="K13" s="651"/>
      <c r="L13" s="651"/>
    </row>
    <row r="14" spans="1:13" ht="15">
      <c r="A14" s="426"/>
      <c r="B14" s="427" t="s">
        <v>617</v>
      </c>
      <c r="C14" s="295"/>
      <c r="D14" s="295"/>
      <c r="E14" s="295"/>
      <c r="F14" s="295"/>
      <c r="G14" s="296"/>
      <c r="H14" s="651"/>
      <c r="I14" s="651"/>
      <c r="J14" s="651"/>
      <c r="K14" s="651"/>
      <c r="L14" s="651"/>
    </row>
    <row r="15" spans="1:13" ht="15" customHeight="1">
      <c r="A15" s="409">
        <v>7</v>
      </c>
      <c r="B15" s="410" t="s">
        <v>616</v>
      </c>
      <c r="C15" s="432">
        <v>19143450202.99036</v>
      </c>
      <c r="D15" s="430">
        <v>18275844514.860657</v>
      </c>
      <c r="E15" s="430">
        <v>18921230602.813911</v>
      </c>
      <c r="F15" s="430">
        <v>18301476970.635738</v>
      </c>
      <c r="G15" s="431">
        <v>17478610378.059635</v>
      </c>
      <c r="H15" s="651"/>
      <c r="I15" s="651"/>
      <c r="J15" s="651"/>
      <c r="K15" s="651"/>
      <c r="L15" s="651"/>
    </row>
    <row r="16" spans="1:13" ht="15">
      <c r="A16" s="426"/>
      <c r="B16" s="427" t="s">
        <v>621</v>
      </c>
      <c r="C16" s="295"/>
      <c r="D16" s="295"/>
      <c r="E16" s="295"/>
      <c r="F16" s="295"/>
      <c r="G16" s="296"/>
      <c r="H16" s="651"/>
      <c r="I16" s="651"/>
      <c r="J16" s="651"/>
      <c r="K16" s="651"/>
      <c r="L16" s="651"/>
    </row>
    <row r="17" spans="1:12" s="3" customFormat="1" ht="15">
      <c r="A17" s="409"/>
      <c r="B17" s="428" t="s">
        <v>602</v>
      </c>
      <c r="C17" s="295"/>
      <c r="D17" s="295"/>
      <c r="E17" s="295"/>
      <c r="F17" s="295"/>
      <c r="G17" s="296"/>
      <c r="H17" s="651"/>
      <c r="I17" s="651"/>
      <c r="J17" s="651"/>
      <c r="K17" s="651"/>
      <c r="L17" s="651"/>
    </row>
    <row r="18" spans="1:12" ht="15">
      <c r="A18" s="408">
        <v>8</v>
      </c>
      <c r="B18" s="433" t="s">
        <v>611</v>
      </c>
      <c r="C18" s="442">
        <v>0.13401765116035558</v>
      </c>
      <c r="D18" s="443">
        <v>0.13036853773884144</v>
      </c>
      <c r="E18" s="443">
        <v>0.10885122089327806</v>
      </c>
      <c r="F18" s="443">
        <v>0.10443053890385598</v>
      </c>
      <c r="G18" s="444">
        <v>9.9478087151720337E-2</v>
      </c>
      <c r="H18" s="651"/>
      <c r="I18" s="651"/>
      <c r="J18" s="651"/>
      <c r="K18" s="651"/>
      <c r="L18" s="651"/>
    </row>
    <row r="19" spans="1:12" ht="15" customHeight="1">
      <c r="A19" s="408">
        <v>9</v>
      </c>
      <c r="B19" s="433" t="s">
        <v>610</v>
      </c>
      <c r="C19" s="442">
        <v>0.15440843734888832</v>
      </c>
      <c r="D19" s="443">
        <v>0.15527629505915869</v>
      </c>
      <c r="E19" s="443">
        <v>0.13477688134831461</v>
      </c>
      <c r="F19" s="443">
        <v>0.13032723569835172</v>
      </c>
      <c r="G19" s="444">
        <v>0.1265076386882108</v>
      </c>
      <c r="H19" s="651"/>
      <c r="I19" s="651"/>
      <c r="J19" s="651"/>
      <c r="K19" s="651"/>
      <c r="L19" s="651"/>
    </row>
    <row r="20" spans="1:12" ht="15">
      <c r="A20" s="408">
        <v>10</v>
      </c>
      <c r="B20" s="433" t="s">
        <v>612</v>
      </c>
      <c r="C20" s="442">
        <v>0.19294522025362357</v>
      </c>
      <c r="D20" s="443">
        <v>0.19551940660084313</v>
      </c>
      <c r="E20" s="443">
        <v>0.17584132158532928</v>
      </c>
      <c r="F20" s="443">
        <v>0.17145675674093816</v>
      </c>
      <c r="G20" s="444">
        <v>0.17072916841539992</v>
      </c>
      <c r="H20" s="651"/>
      <c r="I20" s="651"/>
      <c r="J20" s="651"/>
      <c r="K20" s="651"/>
      <c r="L20" s="651"/>
    </row>
    <row r="21" spans="1:12" ht="15">
      <c r="A21" s="408">
        <v>11</v>
      </c>
      <c r="B21" s="410" t="s">
        <v>613</v>
      </c>
      <c r="C21" s="442">
        <v>0.11264733463022375</v>
      </c>
      <c r="D21" s="443">
        <v>7.8144046675278286E-2</v>
      </c>
      <c r="E21" s="443">
        <v>7.8073862462100366E-2</v>
      </c>
      <c r="F21" s="443">
        <v>7.396335075124684E-2</v>
      </c>
      <c r="G21" s="444">
        <v>6.9172206391220847E-2</v>
      </c>
      <c r="H21" s="651"/>
      <c r="I21" s="651"/>
      <c r="J21" s="651"/>
      <c r="K21" s="651"/>
      <c r="L21" s="651"/>
    </row>
    <row r="22" spans="1:12" ht="15">
      <c r="A22" s="408">
        <v>12</v>
      </c>
      <c r="B22" s="410" t="s">
        <v>614</v>
      </c>
      <c r="C22" s="442">
        <v>0.13527728644133855</v>
      </c>
      <c r="D22" s="443">
        <v>9.7553053944033602E-2</v>
      </c>
      <c r="E22" s="443">
        <v>9.7458743610642079E-2</v>
      </c>
      <c r="F22" s="443">
        <v>9.1978869078404607E-2</v>
      </c>
      <c r="G22" s="444">
        <v>8.725865297416012E-2</v>
      </c>
      <c r="H22" s="651"/>
      <c r="I22" s="651"/>
      <c r="J22" s="651"/>
      <c r="K22" s="651"/>
      <c r="L22" s="651"/>
    </row>
    <row r="23" spans="1:12" ht="15">
      <c r="A23" s="408">
        <v>13</v>
      </c>
      <c r="B23" s="410" t="s">
        <v>615</v>
      </c>
      <c r="C23" s="442">
        <v>0.17947264583028938</v>
      </c>
      <c r="D23" s="443">
        <v>0.13662231089866494</v>
      </c>
      <c r="E23" s="443">
        <v>0.13657852296818601</v>
      </c>
      <c r="F23" s="443">
        <v>0.13701318207975302</v>
      </c>
      <c r="G23" s="444">
        <v>0.13233159153162644</v>
      </c>
      <c r="H23" s="651"/>
      <c r="I23" s="651"/>
      <c r="J23" s="651"/>
      <c r="K23" s="651"/>
      <c r="L23" s="651"/>
    </row>
    <row r="24" spans="1:12" ht="15">
      <c r="A24" s="426"/>
      <c r="B24" s="427" t="s">
        <v>6</v>
      </c>
      <c r="C24" s="295"/>
      <c r="D24" s="295"/>
      <c r="E24" s="295"/>
      <c r="F24" s="295"/>
      <c r="G24" s="296"/>
      <c r="H24" s="651"/>
      <c r="I24" s="651"/>
      <c r="J24" s="651"/>
      <c r="K24" s="651"/>
      <c r="L24" s="651"/>
    </row>
    <row r="25" spans="1:12" ht="15" customHeight="1">
      <c r="A25" s="434">
        <v>14</v>
      </c>
      <c r="B25" s="435" t="s">
        <v>7</v>
      </c>
      <c r="C25" s="615">
        <v>7.5472918063993893E-2</v>
      </c>
      <c r="D25" s="616">
        <v>7.5067965837580811E-2</v>
      </c>
      <c r="E25" s="616">
        <v>7.417333842283072E-2</v>
      </c>
      <c r="F25" s="616">
        <v>7.5107042017526701E-2</v>
      </c>
      <c r="G25" s="617">
        <v>7.524647273826561E-2</v>
      </c>
      <c r="H25" s="651"/>
      <c r="I25" s="651"/>
      <c r="J25" s="651"/>
      <c r="K25" s="651"/>
      <c r="L25" s="651"/>
    </row>
    <row r="26" spans="1:12" ht="15">
      <c r="A26" s="434">
        <v>15</v>
      </c>
      <c r="B26" s="435" t="s">
        <v>8</v>
      </c>
      <c r="C26" s="615">
        <v>3.8641340915080931E-2</v>
      </c>
      <c r="D26" s="616">
        <v>3.886506878130945E-2</v>
      </c>
      <c r="E26" s="616">
        <v>3.8739866943781204E-2</v>
      </c>
      <c r="F26" s="616">
        <v>4.2587171709542126E-2</v>
      </c>
      <c r="G26" s="617">
        <v>4.3086198731950166E-2</v>
      </c>
      <c r="H26" s="651"/>
      <c r="I26" s="651"/>
      <c r="J26" s="651"/>
      <c r="K26" s="651"/>
      <c r="L26" s="651"/>
    </row>
    <row r="27" spans="1:12" ht="15">
      <c r="A27" s="434">
        <v>16</v>
      </c>
      <c r="B27" s="435" t="s">
        <v>9</v>
      </c>
      <c r="C27" s="615">
        <v>3.6714213686904786E-2</v>
      </c>
      <c r="D27" s="616">
        <v>3.3261956473097418E-2</v>
      </c>
      <c r="E27" s="616">
        <v>2.0716582007172815E-2</v>
      </c>
      <c r="F27" s="616">
        <v>1.5874579092175468E-2</v>
      </c>
      <c r="G27" s="617">
        <v>1.5479543968421976E-2</v>
      </c>
      <c r="H27" s="651"/>
      <c r="I27" s="651"/>
      <c r="J27" s="651"/>
      <c r="K27" s="651"/>
      <c r="L27" s="651"/>
    </row>
    <row r="28" spans="1:12" ht="15">
      <c r="A28" s="434">
        <v>17</v>
      </c>
      <c r="B28" s="435" t="s">
        <v>224</v>
      </c>
      <c r="C28" s="615">
        <v>3.6831577148912942E-2</v>
      </c>
      <c r="D28" s="616">
        <v>3.6202897056271367E-2</v>
      </c>
      <c r="E28" s="616">
        <v>3.5433471479049523E-2</v>
      </c>
      <c r="F28" s="616">
        <v>3.2519870307984582E-2</v>
      </c>
      <c r="G28" s="617">
        <v>3.2160274006315444E-2</v>
      </c>
      <c r="H28" s="651"/>
      <c r="I28" s="651"/>
      <c r="J28" s="651"/>
      <c r="K28" s="651"/>
      <c r="L28" s="651"/>
    </row>
    <row r="29" spans="1:12" ht="15">
      <c r="A29" s="434">
        <v>18</v>
      </c>
      <c r="B29" s="435" t="s">
        <v>10</v>
      </c>
      <c r="C29" s="615">
        <v>4.4261720106789033E-2</v>
      </c>
      <c r="D29" s="616">
        <v>4.4167598821485514E-2</v>
      </c>
      <c r="E29" s="616">
        <v>2.8871699057090177E-2</v>
      </c>
      <c r="F29" s="616">
        <v>6.3033425248853444E-3</v>
      </c>
      <c r="G29" s="617">
        <v>-3.5036392086385689E-3</v>
      </c>
      <c r="H29" s="651"/>
      <c r="I29" s="651"/>
      <c r="J29" s="651"/>
      <c r="K29" s="651"/>
      <c r="L29" s="651"/>
    </row>
    <row r="30" spans="1:12" ht="15">
      <c r="A30" s="434">
        <v>19</v>
      </c>
      <c r="B30" s="435" t="s">
        <v>11</v>
      </c>
      <c r="C30" s="615">
        <v>0.39342671685917985</v>
      </c>
      <c r="D30" s="616">
        <v>0.41125068228915068</v>
      </c>
      <c r="E30" s="616">
        <v>0.28454478073593387</v>
      </c>
      <c r="F30" s="616">
        <v>6.0807948669729828E-2</v>
      </c>
      <c r="G30" s="617">
        <v>-3.3420326248825447E-2</v>
      </c>
      <c r="H30" s="651"/>
      <c r="I30" s="651"/>
      <c r="J30" s="651"/>
      <c r="K30" s="651"/>
      <c r="L30" s="651"/>
    </row>
    <row r="31" spans="1:12" ht="15">
      <c r="A31" s="426"/>
      <c r="B31" s="427" t="s">
        <v>12</v>
      </c>
      <c r="C31" s="618"/>
      <c r="D31" s="618"/>
      <c r="E31" s="618"/>
      <c r="F31" s="618"/>
      <c r="G31" s="619"/>
      <c r="H31" s="651"/>
      <c r="I31" s="651"/>
      <c r="J31" s="651"/>
      <c r="K31" s="651"/>
      <c r="L31" s="651"/>
    </row>
    <row r="32" spans="1:12" ht="15">
      <c r="A32" s="434">
        <v>20</v>
      </c>
      <c r="B32" s="435" t="s">
        <v>13</v>
      </c>
      <c r="C32" s="615">
        <v>5.195814989292092E-2</v>
      </c>
      <c r="D32" s="616">
        <v>5.9977806053455318E-2</v>
      </c>
      <c r="E32" s="616">
        <v>7.8112042669359644E-2</v>
      </c>
      <c r="F32" s="616">
        <v>7.6600566938825526E-2</v>
      </c>
      <c r="G32" s="617">
        <v>5.2711726956796844E-2</v>
      </c>
      <c r="H32" s="651"/>
      <c r="I32" s="651"/>
      <c r="J32" s="651"/>
      <c r="K32" s="651"/>
      <c r="L32" s="651"/>
    </row>
    <row r="33" spans="1:12" ht="15" customHeight="1">
      <c r="A33" s="434">
        <v>21</v>
      </c>
      <c r="B33" s="435" t="s">
        <v>14</v>
      </c>
      <c r="C33" s="615">
        <v>4.7327722802421687E-2</v>
      </c>
      <c r="D33" s="616">
        <v>5.0815297134892412E-2</v>
      </c>
      <c r="E33" s="616">
        <v>5.9418019571526912E-2</v>
      </c>
      <c r="F33" s="616">
        <v>6.2028557513449177E-2</v>
      </c>
      <c r="G33" s="617">
        <v>6.7095427647909503E-2</v>
      </c>
      <c r="H33" s="651"/>
      <c r="I33" s="651"/>
      <c r="J33" s="651"/>
      <c r="K33" s="651"/>
      <c r="L33" s="651"/>
    </row>
    <row r="34" spans="1:12" ht="15">
      <c r="A34" s="434">
        <v>22</v>
      </c>
      <c r="B34" s="435" t="s">
        <v>15</v>
      </c>
      <c r="C34" s="615">
        <v>0.54716153085896657</v>
      </c>
      <c r="D34" s="616">
        <v>0.56330594689590363</v>
      </c>
      <c r="E34" s="616">
        <v>0.59280919028781098</v>
      </c>
      <c r="F34" s="616">
        <v>0.59411780641931344</v>
      </c>
      <c r="G34" s="617">
        <v>0.61422789539589906</v>
      </c>
      <c r="H34" s="651"/>
      <c r="I34" s="651"/>
      <c r="J34" s="651"/>
      <c r="K34" s="651"/>
      <c r="L34" s="651"/>
    </row>
    <row r="35" spans="1:12" ht="15" customHeight="1">
      <c r="A35" s="434">
        <v>23</v>
      </c>
      <c r="B35" s="435" t="s">
        <v>16</v>
      </c>
      <c r="C35" s="615">
        <v>0.53641454248949483</v>
      </c>
      <c r="D35" s="616">
        <v>0.53560694089961314</v>
      </c>
      <c r="E35" s="616">
        <v>0.57848589203160738</v>
      </c>
      <c r="F35" s="616">
        <v>0.55055475428764489</v>
      </c>
      <c r="G35" s="617">
        <v>0.55870306761100297</v>
      </c>
      <c r="H35" s="651"/>
      <c r="I35" s="651"/>
      <c r="J35" s="651"/>
      <c r="K35" s="651"/>
      <c r="L35" s="651"/>
    </row>
    <row r="36" spans="1:12" ht="15">
      <c r="A36" s="434">
        <v>24</v>
      </c>
      <c r="B36" s="435" t="s">
        <v>17</v>
      </c>
      <c r="C36" s="615">
        <v>5.4553826509223052E-2</v>
      </c>
      <c r="D36" s="616">
        <v>3.4253359410007589E-3</v>
      </c>
      <c r="E36" s="616">
        <v>7.5326646741140282E-3</v>
      </c>
      <c r="F36" s="616">
        <v>0.18197833824083853</v>
      </c>
      <c r="G36" s="617">
        <v>0.13307571953712374</v>
      </c>
      <c r="H36" s="651"/>
      <c r="I36" s="651"/>
      <c r="J36" s="651"/>
      <c r="K36" s="651"/>
      <c r="L36" s="651"/>
    </row>
    <row r="37" spans="1:12" ht="15" customHeight="1">
      <c r="A37" s="426"/>
      <c r="B37" s="427" t="s">
        <v>18</v>
      </c>
      <c r="C37" s="618"/>
      <c r="D37" s="618"/>
      <c r="E37" s="618"/>
      <c r="F37" s="618"/>
      <c r="G37" s="619"/>
      <c r="H37" s="651"/>
      <c r="I37" s="651"/>
      <c r="J37" s="651"/>
      <c r="K37" s="651"/>
      <c r="L37" s="651"/>
    </row>
    <row r="38" spans="1:12" ht="15" customHeight="1">
      <c r="A38" s="434">
        <v>25</v>
      </c>
      <c r="B38" s="435" t="s">
        <v>19</v>
      </c>
      <c r="C38" s="615">
        <v>0.19468094170677719</v>
      </c>
      <c r="D38" s="615">
        <v>0.20866715989119572</v>
      </c>
      <c r="E38" s="615">
        <v>0.23825641760917263</v>
      </c>
      <c r="F38" s="615">
        <v>0.19909445105195905</v>
      </c>
      <c r="G38" s="620">
        <v>0.19845293123096946</v>
      </c>
      <c r="H38" s="651"/>
      <c r="I38" s="651"/>
      <c r="J38" s="651"/>
      <c r="K38" s="651"/>
      <c r="L38" s="651"/>
    </row>
    <row r="39" spans="1:12" ht="15" customHeight="1">
      <c r="A39" s="434">
        <v>26</v>
      </c>
      <c r="B39" s="435" t="s">
        <v>20</v>
      </c>
      <c r="C39" s="615">
        <v>0.62257864069307478</v>
      </c>
      <c r="D39" s="615">
        <v>0.63528472051006712</v>
      </c>
      <c r="E39" s="615">
        <v>0.68249209098745989</v>
      </c>
      <c r="F39" s="615">
        <v>0.63112168282069203</v>
      </c>
      <c r="G39" s="620">
        <v>0.64342915029462033</v>
      </c>
      <c r="H39" s="651"/>
      <c r="I39" s="651"/>
      <c r="J39" s="651"/>
      <c r="K39" s="651"/>
      <c r="L39" s="651"/>
    </row>
    <row r="40" spans="1:12" ht="15" customHeight="1">
      <c r="A40" s="434">
        <v>27</v>
      </c>
      <c r="B40" s="436" t="s">
        <v>21</v>
      </c>
      <c r="C40" s="615">
        <v>0.39820830089321446</v>
      </c>
      <c r="D40" s="615">
        <v>0.38080354024350738</v>
      </c>
      <c r="E40" s="615">
        <v>0.38303573582885181</v>
      </c>
      <c r="F40" s="615">
        <v>0.3564439442291964</v>
      </c>
      <c r="G40" s="620">
        <v>0.35179010657027132</v>
      </c>
      <c r="H40" s="651"/>
      <c r="I40" s="651"/>
      <c r="J40" s="651"/>
      <c r="K40" s="651"/>
      <c r="L40" s="651"/>
    </row>
    <row r="41" spans="1:12" ht="15" customHeight="1">
      <c r="A41" s="440"/>
      <c r="B41" s="427" t="s">
        <v>523</v>
      </c>
      <c r="C41" s="295"/>
      <c r="D41" s="295"/>
      <c r="E41" s="295"/>
      <c r="F41" s="295"/>
      <c r="G41" s="296"/>
      <c r="H41" s="651"/>
      <c r="I41" s="651"/>
      <c r="J41" s="651"/>
      <c r="K41" s="651"/>
      <c r="L41" s="651"/>
    </row>
    <row r="42" spans="1:12" ht="15" customHeight="1">
      <c r="A42" s="434">
        <v>28</v>
      </c>
      <c r="B42" s="485" t="s">
        <v>507</v>
      </c>
      <c r="C42" s="436">
        <v>4914953740.8417854</v>
      </c>
      <c r="D42" s="436">
        <v>4848580890.0532522</v>
      </c>
      <c r="E42" s="436">
        <v>4897144595.0385437</v>
      </c>
      <c r="F42" s="436">
        <v>4101094758.2726893</v>
      </c>
      <c r="G42" s="439">
        <v>4006001770.2432213</v>
      </c>
      <c r="H42" s="651"/>
      <c r="I42" s="651"/>
      <c r="J42" s="651"/>
      <c r="K42" s="651"/>
      <c r="L42" s="651"/>
    </row>
    <row r="43" spans="1:12" ht="15">
      <c r="A43" s="434">
        <v>29</v>
      </c>
      <c r="B43" s="435" t="s">
        <v>508</v>
      </c>
      <c r="C43" s="436">
        <v>3866999045.0791073</v>
      </c>
      <c r="D43" s="437">
        <v>3820629986.0560265</v>
      </c>
      <c r="E43" s="437">
        <v>3637316697.7147493</v>
      </c>
      <c r="F43" s="437">
        <v>3218154429.2803812</v>
      </c>
      <c r="G43" s="438">
        <v>3249479795.5482731</v>
      </c>
      <c r="H43" s="651"/>
      <c r="I43" s="651"/>
      <c r="J43" s="651"/>
      <c r="K43" s="651"/>
      <c r="L43" s="651"/>
    </row>
    <row r="44" spans="1:12" ht="15">
      <c r="A44" s="480">
        <v>30</v>
      </c>
      <c r="B44" s="481" t="s">
        <v>506</v>
      </c>
      <c r="C44" s="763">
        <v>1.2709994710488066</v>
      </c>
      <c r="D44" s="763">
        <v>1.2690527236997275</v>
      </c>
      <c r="E44" s="763">
        <v>1.3463618931272381</v>
      </c>
      <c r="F44" s="763">
        <v>1.274362324243633</v>
      </c>
      <c r="G44" s="764">
        <v>1.2328132569808157</v>
      </c>
      <c r="H44" s="651"/>
      <c r="I44" s="651"/>
      <c r="J44" s="651"/>
      <c r="K44" s="651"/>
      <c r="L44" s="651"/>
    </row>
    <row r="45" spans="1:12" ht="15">
      <c r="A45" s="480"/>
      <c r="B45" s="427" t="s">
        <v>622</v>
      </c>
      <c r="C45" s="295"/>
      <c r="D45" s="295"/>
      <c r="E45" s="295"/>
      <c r="F45" s="295"/>
      <c r="G45" s="296"/>
      <c r="H45" s="651"/>
      <c r="I45" s="651"/>
      <c r="J45" s="651"/>
      <c r="K45" s="651"/>
      <c r="L45" s="651"/>
    </row>
    <row r="46" spans="1:12" ht="15">
      <c r="A46" s="480">
        <v>31</v>
      </c>
      <c r="B46" s="481" t="s">
        <v>629</v>
      </c>
      <c r="C46" s="482">
        <v>15801937585.688618</v>
      </c>
      <c r="D46" s="483">
        <v>15211829718.015596</v>
      </c>
      <c r="E46" s="483">
        <v>15612804828.715546</v>
      </c>
      <c r="F46" s="483">
        <v>14643134461.109547</v>
      </c>
      <c r="G46" s="484">
        <v>14323458180.412899</v>
      </c>
      <c r="H46" s="651"/>
      <c r="I46" s="651"/>
      <c r="J46" s="651"/>
      <c r="K46" s="651"/>
      <c r="L46" s="651"/>
    </row>
    <row r="47" spans="1:12" ht="15">
      <c r="A47" s="480">
        <v>32</v>
      </c>
      <c r="B47" s="481" t="s">
        <v>642</v>
      </c>
      <c r="C47" s="482">
        <v>12434602911.729895</v>
      </c>
      <c r="D47" s="483">
        <v>11651330461.87318</v>
      </c>
      <c r="E47" s="483">
        <v>11880535934.461479</v>
      </c>
      <c r="F47" s="483">
        <v>11620216345.122879</v>
      </c>
      <c r="G47" s="484">
        <v>11275451696.517204</v>
      </c>
      <c r="H47" s="651"/>
      <c r="I47" s="651"/>
      <c r="J47" s="651"/>
      <c r="K47" s="651"/>
      <c r="L47" s="651"/>
    </row>
    <row r="48" spans="1:12" thickBot="1">
      <c r="A48" s="118">
        <v>33</v>
      </c>
      <c r="B48" s="234" t="s">
        <v>656</v>
      </c>
      <c r="C48" s="621">
        <v>1.2708035550361021</v>
      </c>
      <c r="D48" s="622">
        <v>1.305587354834153</v>
      </c>
      <c r="E48" s="622">
        <v>1.3141498763054953</v>
      </c>
      <c r="F48" s="622">
        <v>1.2601430150872721</v>
      </c>
      <c r="G48" s="623">
        <v>1.2703223397105388</v>
      </c>
      <c r="H48" s="651"/>
      <c r="I48" s="651"/>
      <c r="J48" s="651"/>
      <c r="K48" s="651"/>
      <c r="L48" s="651"/>
    </row>
    <row r="49" spans="1:7">
      <c r="A49" s="19"/>
    </row>
    <row r="50" spans="1:7" ht="39.75">
      <c r="B50" s="22" t="s">
        <v>601</v>
      </c>
    </row>
    <row r="51" spans="1:7" ht="65.25">
      <c r="B51" s="339" t="s">
        <v>522</v>
      </c>
      <c r="D51" s="316"/>
      <c r="E51" s="316"/>
      <c r="F51" s="316"/>
      <c r="G51" s="3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5" zoomScaleNormal="85" workbookViewId="0">
      <selection activeCell="C8" sqref="C8:G21"/>
    </sheetView>
  </sheetViews>
  <sheetFormatPr defaultColWidth="9.140625" defaultRowHeight="12.75"/>
  <cols>
    <col min="1" max="1" width="11.85546875" style="491" bestFit="1" customWidth="1"/>
    <col min="2" max="2" width="105.140625" style="491" bestFit="1" customWidth="1"/>
    <col min="3" max="4" width="19.5703125" style="491" bestFit="1" customWidth="1"/>
    <col min="5" max="5" width="20" style="491" bestFit="1" customWidth="1"/>
    <col min="6" max="6" width="19" style="491" bestFit="1" customWidth="1"/>
    <col min="7" max="7" width="30.42578125" style="491" customWidth="1"/>
    <col min="8" max="8" width="20.85546875" style="491" bestFit="1" customWidth="1"/>
    <col min="9" max="16384" width="9.140625" style="491"/>
  </cols>
  <sheetData>
    <row r="1" spans="1:9" s="755" customFormat="1" ht="13.5">
      <c r="A1" s="754" t="s">
        <v>188</v>
      </c>
      <c r="B1" s="744" t="str">
        <f>Info!C2</f>
        <v>სს თიბისი ბანკი</v>
      </c>
    </row>
    <row r="2" spans="1:9" s="755" customFormat="1">
      <c r="A2" s="754" t="s">
        <v>189</v>
      </c>
      <c r="B2" s="743">
        <f>'1. key ratios'!B2</f>
        <v>44469</v>
      </c>
    </row>
    <row r="3" spans="1:9">
      <c r="A3" s="493" t="s">
        <v>662</v>
      </c>
    </row>
    <row r="5" spans="1:9">
      <c r="A5" s="833" t="s">
        <v>663</v>
      </c>
      <c r="B5" s="834"/>
      <c r="C5" s="839" t="s">
        <v>664</v>
      </c>
      <c r="D5" s="840"/>
      <c r="E5" s="840"/>
      <c r="F5" s="840"/>
      <c r="G5" s="840"/>
      <c r="H5" s="841"/>
    </row>
    <row r="6" spans="1:9">
      <c r="A6" s="835"/>
      <c r="B6" s="836"/>
      <c r="C6" s="842"/>
      <c r="D6" s="843"/>
      <c r="E6" s="843"/>
      <c r="F6" s="843"/>
      <c r="G6" s="843"/>
      <c r="H6" s="844"/>
    </row>
    <row r="7" spans="1:9" ht="25.5">
      <c r="A7" s="837"/>
      <c r="B7" s="838"/>
      <c r="C7" s="495" t="s">
        <v>665</v>
      </c>
      <c r="D7" s="495" t="s">
        <v>666</v>
      </c>
      <c r="E7" s="495" t="s">
        <v>667</v>
      </c>
      <c r="F7" s="495" t="s">
        <v>668</v>
      </c>
      <c r="G7" s="604" t="s">
        <v>940</v>
      </c>
      <c r="H7" s="495" t="s">
        <v>68</v>
      </c>
    </row>
    <row r="8" spans="1:9">
      <c r="A8" s="496">
        <v>1</v>
      </c>
      <c r="B8" s="497" t="s">
        <v>216</v>
      </c>
      <c r="C8" s="706">
        <v>2462211399.0518999</v>
      </c>
      <c r="D8" s="706">
        <v>206814825.1566</v>
      </c>
      <c r="E8" s="706">
        <v>1124557872.8777001</v>
      </c>
      <c r="F8" s="706">
        <v>273874633.55720001</v>
      </c>
      <c r="G8" s="706">
        <v>78070000</v>
      </c>
      <c r="H8" s="707">
        <f>SUM(C8:G8)</f>
        <v>4145528730.6433997</v>
      </c>
      <c r="I8" s="708"/>
    </row>
    <row r="9" spans="1:9">
      <c r="A9" s="496">
        <v>2</v>
      </c>
      <c r="B9" s="497" t="s">
        <v>217</v>
      </c>
      <c r="C9" s="706">
        <v>0</v>
      </c>
      <c r="D9" s="706">
        <v>0</v>
      </c>
      <c r="E9" s="706">
        <v>0</v>
      </c>
      <c r="F9" s="706">
        <v>0</v>
      </c>
      <c r="G9" s="706">
        <v>0</v>
      </c>
      <c r="H9" s="707">
        <f t="shared" ref="H9:H21" si="0">SUM(C9:G9)</f>
        <v>0</v>
      </c>
      <c r="I9" s="708"/>
    </row>
    <row r="10" spans="1:9">
      <c r="A10" s="496">
        <v>3</v>
      </c>
      <c r="B10" s="497" t="s">
        <v>218</v>
      </c>
      <c r="C10" s="706">
        <v>0</v>
      </c>
      <c r="D10" s="706">
        <v>0</v>
      </c>
      <c r="E10" s="706">
        <v>104073823.03</v>
      </c>
      <c r="F10" s="706">
        <v>0</v>
      </c>
      <c r="G10" s="706">
        <v>0</v>
      </c>
      <c r="H10" s="707">
        <f t="shared" si="0"/>
        <v>104073823.03</v>
      </c>
      <c r="I10" s="708"/>
    </row>
    <row r="11" spans="1:9">
      <c r="A11" s="496">
        <v>4</v>
      </c>
      <c r="B11" s="497" t="s">
        <v>219</v>
      </c>
      <c r="C11" s="706">
        <v>0</v>
      </c>
      <c r="D11" s="706">
        <v>121967657.64</v>
      </c>
      <c r="E11" s="706">
        <v>222957852.55000001</v>
      </c>
      <c r="F11" s="706">
        <v>0</v>
      </c>
      <c r="G11" s="706">
        <v>1431654.4365000001</v>
      </c>
      <c r="H11" s="707">
        <f t="shared" si="0"/>
        <v>346357164.62650001</v>
      </c>
      <c r="I11" s="708"/>
    </row>
    <row r="12" spans="1:9">
      <c r="A12" s="496">
        <v>5</v>
      </c>
      <c r="B12" s="497" t="s">
        <v>220</v>
      </c>
      <c r="C12" s="706">
        <v>0</v>
      </c>
      <c r="D12" s="706">
        <v>0</v>
      </c>
      <c r="E12" s="706">
        <v>0</v>
      </c>
      <c r="F12" s="706">
        <v>0</v>
      </c>
      <c r="G12" s="706">
        <v>0</v>
      </c>
      <c r="H12" s="707">
        <f t="shared" si="0"/>
        <v>0</v>
      </c>
      <c r="I12" s="708"/>
    </row>
    <row r="13" spans="1:9">
      <c r="A13" s="496">
        <v>6</v>
      </c>
      <c r="B13" s="497" t="s">
        <v>221</v>
      </c>
      <c r="C13" s="706">
        <v>505794121.4763</v>
      </c>
      <c r="D13" s="706">
        <v>63555680.260799997</v>
      </c>
      <c r="E13" s="706">
        <v>5860733.0179000003</v>
      </c>
      <c r="F13" s="706">
        <v>13898134.437100001</v>
      </c>
      <c r="G13" s="706">
        <v>133573224.12280001</v>
      </c>
      <c r="H13" s="707">
        <f t="shared" si="0"/>
        <v>722681893.31490004</v>
      </c>
      <c r="I13" s="708"/>
    </row>
    <row r="14" spans="1:9">
      <c r="A14" s="496">
        <v>7</v>
      </c>
      <c r="B14" s="497" t="s">
        <v>73</v>
      </c>
      <c r="C14" s="706">
        <v>371.7955</v>
      </c>
      <c r="D14" s="706">
        <v>1509686911.5129197</v>
      </c>
      <c r="E14" s="706">
        <v>1844887332.0633812</v>
      </c>
      <c r="F14" s="706">
        <v>2798109626.8249998</v>
      </c>
      <c r="G14" s="706">
        <v>19279584.4564</v>
      </c>
      <c r="H14" s="707">
        <f t="shared" si="0"/>
        <v>6171963826.6532001</v>
      </c>
      <c r="I14" s="708"/>
    </row>
    <row r="15" spans="1:9">
      <c r="A15" s="496">
        <v>8</v>
      </c>
      <c r="B15" s="499" t="s">
        <v>74</v>
      </c>
      <c r="C15" s="706">
        <v>441632.14160000003</v>
      </c>
      <c r="D15" s="706">
        <v>313007392.15219986</v>
      </c>
      <c r="E15" s="706">
        <v>1769480935.6711991</v>
      </c>
      <c r="F15" s="706">
        <v>1442215471.2740011</v>
      </c>
      <c r="G15" s="706">
        <v>84174963.982000053</v>
      </c>
      <c r="H15" s="707">
        <f t="shared" si="0"/>
        <v>3609320395.2210002</v>
      </c>
      <c r="I15" s="708"/>
    </row>
    <row r="16" spans="1:9">
      <c r="A16" s="496">
        <v>9</v>
      </c>
      <c r="B16" s="497" t="s">
        <v>75</v>
      </c>
      <c r="C16" s="706">
        <v>0</v>
      </c>
      <c r="D16" s="706">
        <v>66895454.260100007</v>
      </c>
      <c r="E16" s="706">
        <v>561160070.16519928</v>
      </c>
      <c r="F16" s="706">
        <v>2407086630.2360983</v>
      </c>
      <c r="G16" s="706">
        <v>222850.65449999998</v>
      </c>
      <c r="H16" s="707">
        <f t="shared" si="0"/>
        <v>3035365005.3158975</v>
      </c>
      <c r="I16" s="708"/>
    </row>
    <row r="17" spans="1:9">
      <c r="A17" s="496">
        <v>10</v>
      </c>
      <c r="B17" s="608" t="s">
        <v>690</v>
      </c>
      <c r="C17" s="706">
        <v>3957.5056</v>
      </c>
      <c r="D17" s="706">
        <v>5746222.7765999995</v>
      </c>
      <c r="E17" s="706">
        <v>37743839.071300007</v>
      </c>
      <c r="F17" s="706">
        <v>47233356.841600008</v>
      </c>
      <c r="G17" s="706">
        <v>9297666.9554999992</v>
      </c>
      <c r="H17" s="707">
        <f t="shared" si="0"/>
        <v>100025043.15060002</v>
      </c>
      <c r="I17" s="708"/>
    </row>
    <row r="18" spans="1:9">
      <c r="A18" s="496">
        <v>11</v>
      </c>
      <c r="B18" s="497" t="s">
        <v>70</v>
      </c>
      <c r="C18" s="706">
        <v>996614.58330000006</v>
      </c>
      <c r="D18" s="706">
        <v>57754591.087900013</v>
      </c>
      <c r="E18" s="706">
        <v>360683082.08669978</v>
      </c>
      <c r="F18" s="706">
        <v>787759647.59630013</v>
      </c>
      <c r="G18" s="706">
        <v>63214380.713699989</v>
      </c>
      <c r="H18" s="707">
        <f t="shared" si="0"/>
        <v>1270408316.0678999</v>
      </c>
      <c r="I18" s="708"/>
    </row>
    <row r="19" spans="1:9">
      <c r="A19" s="496">
        <v>12</v>
      </c>
      <c r="B19" s="497" t="s">
        <v>71</v>
      </c>
      <c r="C19" s="706">
        <v>0</v>
      </c>
      <c r="D19" s="706">
        <v>0</v>
      </c>
      <c r="E19" s="706">
        <v>0</v>
      </c>
      <c r="F19" s="706">
        <v>0</v>
      </c>
      <c r="G19" s="706">
        <v>0</v>
      </c>
      <c r="H19" s="707">
        <f t="shared" si="0"/>
        <v>0</v>
      </c>
      <c r="I19" s="708"/>
    </row>
    <row r="20" spans="1:9">
      <c r="A20" s="500">
        <v>13</v>
      </c>
      <c r="B20" s="499" t="s">
        <v>72</v>
      </c>
      <c r="C20" s="706">
        <v>0</v>
      </c>
      <c r="D20" s="706">
        <v>0</v>
      </c>
      <c r="E20" s="706">
        <v>0</v>
      </c>
      <c r="F20" s="706">
        <v>0</v>
      </c>
      <c r="G20" s="706">
        <v>0</v>
      </c>
      <c r="H20" s="707">
        <f t="shared" si="0"/>
        <v>0</v>
      </c>
      <c r="I20" s="708"/>
    </row>
    <row r="21" spans="1:9">
      <c r="A21" s="496">
        <v>14</v>
      </c>
      <c r="B21" s="497" t="s">
        <v>669</v>
      </c>
      <c r="C21" s="706">
        <v>913773789.59689987</v>
      </c>
      <c r="D21" s="706">
        <v>239149997.64560002</v>
      </c>
      <c r="E21" s="706">
        <v>378713682.36560023</v>
      </c>
      <c r="F21" s="706">
        <v>1130917712.0801189</v>
      </c>
      <c r="G21" s="706">
        <v>920577365.56499302</v>
      </c>
      <c r="H21" s="707">
        <f t="shared" si="0"/>
        <v>3583132547.253212</v>
      </c>
      <c r="I21" s="708"/>
    </row>
    <row r="22" spans="1:9">
      <c r="A22" s="501">
        <v>15</v>
      </c>
      <c r="B22" s="498" t="s">
        <v>68</v>
      </c>
      <c r="C22" s="707">
        <f>SUM(C18:C21)+SUM(C8:C16)</f>
        <v>3883217928.6455002</v>
      </c>
      <c r="D22" s="707">
        <f t="shared" ref="D22:G22" si="1">SUM(D18:D21)+SUM(D8:D16)</f>
        <v>2578832509.7161193</v>
      </c>
      <c r="E22" s="707">
        <f t="shared" si="1"/>
        <v>6372375383.8276796</v>
      </c>
      <c r="F22" s="707">
        <f t="shared" si="1"/>
        <v>8853861856.0058174</v>
      </c>
      <c r="G22" s="707">
        <f t="shared" si="1"/>
        <v>1300544023.9308929</v>
      </c>
      <c r="H22" s="707">
        <f>SUM(H18:H21)+SUM(H8:H16)</f>
        <v>22988831702.126015</v>
      </c>
      <c r="I22" s="708"/>
    </row>
    <row r="26" spans="1:9" ht="38.25">
      <c r="B26" s="607" t="s">
        <v>939</v>
      </c>
    </row>
    <row r="35" spans="3:8">
      <c r="C35" s="708"/>
      <c r="D35" s="708"/>
      <c r="E35" s="708"/>
      <c r="F35" s="708"/>
      <c r="G35" s="708"/>
      <c r="H35" s="708"/>
    </row>
    <row r="36" spans="3:8">
      <c r="C36" s="708"/>
      <c r="D36" s="708"/>
      <c r="E36" s="708"/>
      <c r="F36" s="708"/>
      <c r="G36" s="708"/>
      <c r="H36" s="708"/>
    </row>
    <row r="37" spans="3:8">
      <c r="C37" s="708"/>
      <c r="D37" s="708"/>
      <c r="E37" s="708"/>
      <c r="F37" s="708"/>
      <c r="G37" s="708"/>
      <c r="H37" s="708"/>
    </row>
    <row r="38" spans="3:8">
      <c r="C38" s="708"/>
      <c r="D38" s="708"/>
      <c r="E38" s="708"/>
      <c r="F38" s="708"/>
      <c r="G38" s="708"/>
      <c r="H38" s="708"/>
    </row>
    <row r="39" spans="3:8">
      <c r="C39" s="708"/>
      <c r="D39" s="708"/>
      <c r="E39" s="708"/>
      <c r="F39" s="708"/>
      <c r="G39" s="708"/>
      <c r="H39" s="708"/>
    </row>
    <row r="40" spans="3:8">
      <c r="C40" s="708"/>
      <c r="D40" s="708"/>
      <c r="E40" s="708"/>
      <c r="F40" s="708"/>
      <c r="G40" s="708"/>
      <c r="H40" s="708"/>
    </row>
    <row r="41" spans="3:8">
      <c r="C41" s="708"/>
      <c r="D41" s="708"/>
      <c r="E41" s="708"/>
      <c r="F41" s="708"/>
      <c r="G41" s="708"/>
      <c r="H41" s="708"/>
    </row>
    <row r="42" spans="3:8">
      <c r="C42" s="708"/>
      <c r="D42" s="708"/>
      <c r="E42" s="708"/>
      <c r="F42" s="708"/>
      <c r="G42" s="708"/>
      <c r="H42" s="708"/>
    </row>
    <row r="43" spans="3:8">
      <c r="C43" s="708"/>
      <c r="D43" s="708"/>
      <c r="E43" s="708"/>
      <c r="F43" s="708"/>
      <c r="G43" s="708"/>
      <c r="H43" s="708"/>
    </row>
    <row r="44" spans="3:8">
      <c r="C44" s="708"/>
      <c r="D44" s="708"/>
      <c r="E44" s="708"/>
      <c r="F44" s="708"/>
      <c r="G44" s="708"/>
      <c r="H44" s="708"/>
    </row>
    <row r="45" spans="3:8">
      <c r="C45" s="708"/>
      <c r="D45" s="708"/>
      <c r="E45" s="708"/>
      <c r="F45" s="708"/>
      <c r="G45" s="708"/>
      <c r="H45" s="708"/>
    </row>
    <row r="46" spans="3:8">
      <c r="C46" s="708"/>
      <c r="D46" s="708"/>
      <c r="E46" s="708"/>
      <c r="F46" s="708"/>
      <c r="G46" s="708"/>
      <c r="H46" s="708"/>
    </row>
    <row r="47" spans="3:8">
      <c r="C47" s="708"/>
      <c r="D47" s="708"/>
      <c r="E47" s="708"/>
      <c r="F47" s="708"/>
      <c r="G47" s="708"/>
      <c r="H47" s="708"/>
    </row>
    <row r="48" spans="3:8">
      <c r="C48" s="708"/>
      <c r="D48" s="708"/>
      <c r="E48" s="708"/>
      <c r="F48" s="708"/>
      <c r="G48" s="708"/>
      <c r="H48" s="708"/>
    </row>
    <row r="49" spans="3:8">
      <c r="C49" s="708"/>
      <c r="D49" s="708"/>
      <c r="E49" s="708"/>
      <c r="F49" s="708"/>
      <c r="G49" s="708"/>
      <c r="H49" s="708"/>
    </row>
    <row r="50" spans="3:8">
      <c r="C50" s="708"/>
      <c r="D50" s="708"/>
      <c r="E50" s="708"/>
      <c r="F50" s="708"/>
      <c r="G50" s="708"/>
      <c r="H50" s="708"/>
    </row>
    <row r="51" spans="3:8">
      <c r="C51" s="708"/>
      <c r="D51" s="708"/>
      <c r="E51" s="708"/>
      <c r="F51" s="708"/>
      <c r="G51" s="708"/>
      <c r="H51" s="708"/>
    </row>
    <row r="52" spans="3:8">
      <c r="C52" s="708"/>
      <c r="D52" s="708"/>
      <c r="E52" s="708"/>
      <c r="F52" s="708"/>
      <c r="G52" s="708"/>
      <c r="H52" s="708"/>
    </row>
    <row r="53" spans="3:8">
      <c r="C53" s="708"/>
      <c r="D53" s="708"/>
      <c r="E53" s="708"/>
      <c r="F53" s="708"/>
      <c r="G53" s="708"/>
      <c r="H53" s="708"/>
    </row>
    <row r="54" spans="3:8">
      <c r="C54" s="708"/>
      <c r="D54" s="708"/>
      <c r="E54" s="708"/>
      <c r="F54" s="708"/>
      <c r="G54" s="708"/>
      <c r="H54" s="708"/>
    </row>
    <row r="55" spans="3:8">
      <c r="C55" s="708"/>
      <c r="D55" s="708"/>
      <c r="E55" s="708"/>
      <c r="F55" s="708"/>
      <c r="G55" s="708"/>
      <c r="H55" s="708"/>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5" zoomScaleNormal="85" workbookViewId="0">
      <selection activeCell="C22" sqref="C22:H23"/>
    </sheetView>
  </sheetViews>
  <sheetFormatPr defaultColWidth="9.140625" defaultRowHeight="12.75"/>
  <cols>
    <col min="1" max="1" width="11.85546875" style="502" bestFit="1" customWidth="1"/>
    <col min="2" max="2" width="114.7109375" style="491" customWidth="1"/>
    <col min="3" max="3" width="22.42578125" style="491" customWidth="1"/>
    <col min="4" max="4" width="23.5703125" style="491" customWidth="1"/>
    <col min="5" max="7" width="22.140625" style="513" customWidth="1"/>
    <col min="8" max="8" width="22.140625" style="491" customWidth="1"/>
    <col min="9" max="9" width="41.42578125" style="491" customWidth="1"/>
    <col min="10" max="16384" width="9.140625" style="491"/>
  </cols>
  <sheetData>
    <row r="1" spans="1:9" s="755" customFormat="1" ht="13.5">
      <c r="A1" s="754" t="s">
        <v>188</v>
      </c>
      <c r="B1" s="744" t="str">
        <f>Info!C2</f>
        <v>სს თიბისი ბანკი</v>
      </c>
    </row>
    <row r="2" spans="1:9" s="755" customFormat="1">
      <c r="A2" s="754" t="s">
        <v>189</v>
      </c>
      <c r="B2" s="743">
        <f>'1. key ratios'!B2</f>
        <v>44469</v>
      </c>
    </row>
    <row r="3" spans="1:9">
      <c r="A3" s="493" t="s">
        <v>670</v>
      </c>
      <c r="E3" s="491"/>
      <c r="F3" s="491"/>
      <c r="G3" s="491"/>
    </row>
    <row r="4" spans="1:9">
      <c r="C4" s="503" t="s">
        <v>671</v>
      </c>
      <c r="D4" s="503" t="s">
        <v>672</v>
      </c>
      <c r="E4" s="503" t="s">
        <v>673</v>
      </c>
      <c r="F4" s="503" t="s">
        <v>674</v>
      </c>
      <c r="G4" s="503" t="s">
        <v>675</v>
      </c>
      <c r="H4" s="503" t="s">
        <v>676</v>
      </c>
      <c r="I4" s="503" t="s">
        <v>677</v>
      </c>
    </row>
    <row r="5" spans="1:9" ht="33.950000000000003" customHeight="1">
      <c r="A5" s="833" t="s">
        <v>680</v>
      </c>
      <c r="B5" s="834"/>
      <c r="C5" s="847" t="s">
        <v>681</v>
      </c>
      <c r="D5" s="847"/>
      <c r="E5" s="847" t="s">
        <v>682</v>
      </c>
      <c r="F5" s="847" t="s">
        <v>683</v>
      </c>
      <c r="G5" s="845" t="s">
        <v>684</v>
      </c>
      <c r="H5" s="845" t="s">
        <v>685</v>
      </c>
      <c r="I5" s="504" t="s">
        <v>686</v>
      </c>
    </row>
    <row r="6" spans="1:9" ht="38.25">
      <c r="A6" s="837"/>
      <c r="B6" s="838"/>
      <c r="C6" s="553" t="s">
        <v>687</v>
      </c>
      <c r="D6" s="553" t="s">
        <v>688</v>
      </c>
      <c r="E6" s="847"/>
      <c r="F6" s="847"/>
      <c r="G6" s="846"/>
      <c r="H6" s="846"/>
      <c r="I6" s="504" t="s">
        <v>689</v>
      </c>
    </row>
    <row r="7" spans="1:9">
      <c r="A7" s="505">
        <v>1</v>
      </c>
      <c r="B7" s="497" t="s">
        <v>216</v>
      </c>
      <c r="C7" s="706">
        <v>0</v>
      </c>
      <c r="D7" s="706">
        <v>4067476821.4792004</v>
      </c>
      <c r="E7" s="709">
        <v>0</v>
      </c>
      <c r="F7" s="709">
        <v>0</v>
      </c>
      <c r="G7" s="709"/>
      <c r="H7" s="706"/>
      <c r="I7" s="710">
        <f t="shared" ref="I7:I23" si="0">C7+D7-E7-F7-G7</f>
        <v>4067476821.4792004</v>
      </c>
    </row>
    <row r="8" spans="1:9">
      <c r="A8" s="505">
        <v>2</v>
      </c>
      <c r="B8" s="497" t="s">
        <v>217</v>
      </c>
      <c r="C8" s="706">
        <v>0</v>
      </c>
      <c r="D8" s="706">
        <v>0</v>
      </c>
      <c r="E8" s="709">
        <v>0</v>
      </c>
      <c r="F8" s="709">
        <v>0</v>
      </c>
      <c r="G8" s="709"/>
      <c r="H8" s="706"/>
      <c r="I8" s="710">
        <f t="shared" si="0"/>
        <v>0</v>
      </c>
    </row>
    <row r="9" spans="1:9">
      <c r="A9" s="505">
        <v>3</v>
      </c>
      <c r="B9" s="497" t="s">
        <v>218</v>
      </c>
      <c r="C9" s="706">
        <v>0</v>
      </c>
      <c r="D9" s="706">
        <v>104073823.03</v>
      </c>
      <c r="E9" s="709">
        <v>0</v>
      </c>
      <c r="F9" s="709">
        <v>0</v>
      </c>
      <c r="G9" s="709"/>
      <c r="H9" s="706"/>
      <c r="I9" s="710">
        <f t="shared" si="0"/>
        <v>104073823.03</v>
      </c>
    </row>
    <row r="10" spans="1:9">
      <c r="A10" s="505">
        <v>4</v>
      </c>
      <c r="B10" s="497" t="s">
        <v>219</v>
      </c>
      <c r="C10" s="706">
        <v>0</v>
      </c>
      <c r="D10" s="706">
        <v>344925510.19</v>
      </c>
      <c r="E10" s="709">
        <v>0</v>
      </c>
      <c r="F10" s="709">
        <v>0</v>
      </c>
      <c r="G10" s="709"/>
      <c r="H10" s="706"/>
      <c r="I10" s="710">
        <f t="shared" si="0"/>
        <v>344925510.19</v>
      </c>
    </row>
    <row r="11" spans="1:9">
      <c r="A11" s="505">
        <v>5</v>
      </c>
      <c r="B11" s="497" t="s">
        <v>220</v>
      </c>
      <c r="C11" s="706">
        <v>0</v>
      </c>
      <c r="D11" s="706">
        <v>0</v>
      </c>
      <c r="E11" s="709">
        <v>0</v>
      </c>
      <c r="F11" s="709">
        <v>0</v>
      </c>
      <c r="G11" s="709"/>
      <c r="H11" s="706"/>
      <c r="I11" s="710">
        <f t="shared" si="0"/>
        <v>0</v>
      </c>
    </row>
    <row r="12" spans="1:9">
      <c r="A12" s="505">
        <v>6</v>
      </c>
      <c r="B12" s="497" t="s">
        <v>221</v>
      </c>
      <c r="C12" s="706">
        <v>0</v>
      </c>
      <c r="D12" s="706">
        <v>588584436.3671</v>
      </c>
      <c r="E12" s="709">
        <v>0</v>
      </c>
      <c r="F12" s="709">
        <v>0</v>
      </c>
      <c r="G12" s="709"/>
      <c r="H12" s="706"/>
      <c r="I12" s="710">
        <f t="shared" si="0"/>
        <v>588584436.3671</v>
      </c>
    </row>
    <row r="13" spans="1:9">
      <c r="A13" s="505">
        <v>7</v>
      </c>
      <c r="B13" s="497" t="s">
        <v>73</v>
      </c>
      <c r="C13" s="706">
        <v>255999537.73450002</v>
      </c>
      <c r="D13" s="706">
        <v>5988943624.0588989</v>
      </c>
      <c r="E13" s="709">
        <v>136106240.72583002</v>
      </c>
      <c r="F13" s="709">
        <v>107309363.85572803</v>
      </c>
      <c r="G13" s="709"/>
      <c r="H13" s="706">
        <v>0</v>
      </c>
      <c r="I13" s="710">
        <f t="shared" si="0"/>
        <v>6001527557.2118406</v>
      </c>
    </row>
    <row r="14" spans="1:9">
      <c r="A14" s="505">
        <v>8</v>
      </c>
      <c r="B14" s="499" t="s">
        <v>74</v>
      </c>
      <c r="C14" s="706">
        <v>351105523.34519976</v>
      </c>
      <c r="D14" s="706">
        <v>3456297237.0704126</v>
      </c>
      <c r="E14" s="709">
        <v>198081665.6971699</v>
      </c>
      <c r="F14" s="709">
        <v>64501301.937792048</v>
      </c>
      <c r="G14" s="709"/>
      <c r="H14" s="706">
        <v>28888863.1963</v>
      </c>
      <c r="I14" s="710">
        <f t="shared" si="0"/>
        <v>3544819792.7806506</v>
      </c>
    </row>
    <row r="15" spans="1:9">
      <c r="A15" s="505">
        <v>9</v>
      </c>
      <c r="B15" s="497" t="s">
        <v>75</v>
      </c>
      <c r="C15" s="706">
        <v>114398285.60020006</v>
      </c>
      <c r="D15" s="706">
        <v>2966363679.6247983</v>
      </c>
      <c r="E15" s="709">
        <v>45396959.908869989</v>
      </c>
      <c r="F15" s="709">
        <v>56575232.874351971</v>
      </c>
      <c r="G15" s="709"/>
      <c r="H15" s="706">
        <v>0</v>
      </c>
      <c r="I15" s="710">
        <f t="shared" si="0"/>
        <v>2978789772.4417763</v>
      </c>
    </row>
    <row r="16" spans="1:9">
      <c r="A16" s="505">
        <v>10</v>
      </c>
      <c r="B16" s="608" t="s">
        <v>690</v>
      </c>
      <c r="C16" s="706">
        <v>202245278.04039982</v>
      </c>
      <c r="D16" s="706">
        <v>10324206.442990171</v>
      </c>
      <c r="E16" s="709">
        <v>112584441.33278999</v>
      </c>
      <c r="F16" s="709">
        <v>52788.478861999996</v>
      </c>
      <c r="G16" s="709"/>
      <c r="H16" s="706">
        <v>29319947.850000001</v>
      </c>
      <c r="I16" s="710">
        <f t="shared" si="0"/>
        <v>99932254.671738014</v>
      </c>
    </row>
    <row r="17" spans="1:9">
      <c r="A17" s="505">
        <v>11</v>
      </c>
      <c r="B17" s="497" t="s">
        <v>70</v>
      </c>
      <c r="C17" s="706">
        <v>584570.37999999989</v>
      </c>
      <c r="D17" s="706">
        <v>1253399392.7775989</v>
      </c>
      <c r="E17" s="709">
        <v>336047.30969999998</v>
      </c>
      <c r="F17" s="709">
        <v>24682137.583442006</v>
      </c>
      <c r="G17" s="709"/>
      <c r="H17" s="706">
        <v>0</v>
      </c>
      <c r="I17" s="710">
        <f t="shared" si="0"/>
        <v>1228965778.264457</v>
      </c>
    </row>
    <row r="18" spans="1:9">
      <c r="A18" s="505">
        <v>12</v>
      </c>
      <c r="B18" s="497" t="s">
        <v>71</v>
      </c>
      <c r="C18" s="706">
        <v>0</v>
      </c>
      <c r="D18" s="706">
        <v>0</v>
      </c>
      <c r="E18" s="709">
        <v>0</v>
      </c>
      <c r="F18" s="709">
        <v>0</v>
      </c>
      <c r="G18" s="709"/>
      <c r="H18" s="706">
        <v>0</v>
      </c>
      <c r="I18" s="710">
        <f t="shared" si="0"/>
        <v>0</v>
      </c>
    </row>
    <row r="19" spans="1:9">
      <c r="A19" s="508">
        <v>13</v>
      </c>
      <c r="B19" s="499" t="s">
        <v>72</v>
      </c>
      <c r="C19" s="706">
        <v>0</v>
      </c>
      <c r="D19" s="706">
        <v>0</v>
      </c>
      <c r="E19" s="709">
        <v>0</v>
      </c>
      <c r="F19" s="709">
        <v>0</v>
      </c>
      <c r="G19" s="709"/>
      <c r="H19" s="706">
        <v>0</v>
      </c>
      <c r="I19" s="710">
        <f t="shared" si="0"/>
        <v>0</v>
      </c>
    </row>
    <row r="20" spans="1:9">
      <c r="A20" s="505">
        <v>14</v>
      </c>
      <c r="B20" s="497" t="s">
        <v>669</v>
      </c>
      <c r="C20" s="706">
        <v>376894844.68176669</v>
      </c>
      <c r="D20" s="706">
        <v>3975076228.7973094</v>
      </c>
      <c r="E20" s="709">
        <v>156942512.07665002</v>
      </c>
      <c r="F20" s="709">
        <v>34104480.014572002</v>
      </c>
      <c r="G20" s="709"/>
      <c r="H20" s="706">
        <v>3052037.1036999999</v>
      </c>
      <c r="I20" s="710">
        <f t="shared" si="0"/>
        <v>4160924081.3878541</v>
      </c>
    </row>
    <row r="21" spans="1:9" s="510" customFormat="1">
      <c r="A21" s="509">
        <v>15</v>
      </c>
      <c r="B21" s="498" t="s">
        <v>68</v>
      </c>
      <c r="C21" s="707">
        <f>SUM(C7:C15)+SUM(C17:C20)</f>
        <v>1098982761.7416666</v>
      </c>
      <c r="D21" s="707">
        <f t="shared" ref="D21:H21" si="1">SUM(D7:D15)+SUM(D17:D20)</f>
        <v>22745140753.395317</v>
      </c>
      <c r="E21" s="707">
        <f t="shared" si="1"/>
        <v>536863425.71821994</v>
      </c>
      <c r="F21" s="707">
        <f t="shared" si="1"/>
        <v>287172516.26588607</v>
      </c>
      <c r="G21" s="707">
        <f t="shared" si="1"/>
        <v>0</v>
      </c>
      <c r="H21" s="707">
        <f t="shared" si="1"/>
        <v>31940900.300000001</v>
      </c>
      <c r="I21" s="710">
        <f t="shared" si="0"/>
        <v>23020087573.152878</v>
      </c>
    </row>
    <row r="22" spans="1:9">
      <c r="A22" s="511">
        <v>16</v>
      </c>
      <c r="B22" s="512" t="s">
        <v>691</v>
      </c>
      <c r="C22" s="706">
        <v>817110016.29199982</v>
      </c>
      <c r="D22" s="706">
        <v>15143486492.236937</v>
      </c>
      <c r="E22" s="709">
        <v>419773697.82831985</v>
      </c>
      <c r="F22" s="709">
        <v>280411377.63898605</v>
      </c>
      <c r="G22" s="709">
        <v>44065711.869999997</v>
      </c>
      <c r="H22" s="706">
        <v>29319947.850000001</v>
      </c>
      <c r="I22" s="710">
        <f t="shared" si="0"/>
        <v>15216345721.191629</v>
      </c>
    </row>
    <row r="23" spans="1:9">
      <c r="A23" s="511">
        <v>17</v>
      </c>
      <c r="B23" s="512" t="s">
        <v>692</v>
      </c>
      <c r="C23" s="706">
        <v>0</v>
      </c>
      <c r="D23" s="706">
        <v>2277307426.3627</v>
      </c>
      <c r="E23" s="709">
        <v>0</v>
      </c>
      <c r="F23" s="709">
        <v>4327236.4369000001</v>
      </c>
      <c r="G23" s="709">
        <v>0</v>
      </c>
      <c r="H23" s="706">
        <v>0</v>
      </c>
      <c r="I23" s="710">
        <f t="shared" si="0"/>
        <v>2272980189.9257998</v>
      </c>
    </row>
    <row r="26" spans="1:9" ht="42.6" customHeight="1">
      <c r="B26" s="607" t="s">
        <v>939</v>
      </c>
    </row>
    <row r="32" spans="1:9">
      <c r="C32" s="708"/>
      <c r="D32" s="708"/>
      <c r="E32" s="708"/>
      <c r="F32" s="708"/>
      <c r="G32" s="708"/>
      <c r="H32" s="708"/>
      <c r="I32" s="708"/>
    </row>
    <row r="33" spans="3:9">
      <c r="C33" s="708"/>
      <c r="D33" s="708"/>
      <c r="E33" s="708"/>
      <c r="F33" s="708"/>
      <c r="G33" s="708"/>
      <c r="H33" s="708"/>
      <c r="I33" s="708"/>
    </row>
    <row r="34" spans="3:9">
      <c r="C34" s="708"/>
      <c r="D34" s="708"/>
      <c r="E34" s="708"/>
      <c r="F34" s="708"/>
      <c r="G34" s="708"/>
      <c r="H34" s="708"/>
      <c r="I34" s="708"/>
    </row>
    <row r="35" spans="3:9">
      <c r="C35" s="708"/>
      <c r="D35" s="708"/>
      <c r="E35" s="708"/>
      <c r="F35" s="708"/>
      <c r="G35" s="708"/>
      <c r="H35" s="708"/>
      <c r="I35" s="708"/>
    </row>
    <row r="36" spans="3:9">
      <c r="C36" s="708"/>
      <c r="D36" s="708"/>
      <c r="E36" s="708"/>
      <c r="F36" s="708"/>
      <c r="G36" s="708"/>
      <c r="H36" s="708"/>
      <c r="I36" s="708"/>
    </row>
    <row r="37" spans="3:9">
      <c r="C37" s="708"/>
      <c r="D37" s="708"/>
      <c r="E37" s="708"/>
      <c r="F37" s="708"/>
      <c r="G37" s="708"/>
      <c r="H37" s="708"/>
      <c r="I37" s="708"/>
    </row>
    <row r="38" spans="3:9">
      <c r="C38" s="708"/>
      <c r="D38" s="708"/>
      <c r="E38" s="708"/>
      <c r="F38" s="708"/>
      <c r="G38" s="708"/>
      <c r="H38" s="708"/>
      <c r="I38" s="708"/>
    </row>
    <row r="39" spans="3:9">
      <c r="C39" s="708"/>
      <c r="D39" s="708"/>
      <c r="E39" s="708"/>
      <c r="F39" s="708"/>
      <c r="G39" s="708"/>
      <c r="H39" s="708"/>
      <c r="I39" s="708"/>
    </row>
    <row r="40" spans="3:9">
      <c r="C40" s="708"/>
      <c r="D40" s="708"/>
      <c r="E40" s="708"/>
      <c r="F40" s="708"/>
      <c r="G40" s="708"/>
      <c r="H40" s="708"/>
      <c r="I40" s="708"/>
    </row>
    <row r="41" spans="3:9">
      <c r="C41" s="708"/>
      <c r="D41" s="708"/>
      <c r="E41" s="708"/>
      <c r="F41" s="708"/>
      <c r="G41" s="708"/>
      <c r="H41" s="708"/>
      <c r="I41" s="708"/>
    </row>
    <row r="42" spans="3:9">
      <c r="C42" s="708"/>
      <c r="D42" s="708"/>
      <c r="E42" s="708"/>
      <c r="F42" s="708"/>
      <c r="G42" s="708"/>
      <c r="H42" s="708"/>
      <c r="I42" s="708"/>
    </row>
    <row r="43" spans="3:9">
      <c r="C43" s="708"/>
      <c r="D43" s="708"/>
      <c r="E43" s="708"/>
      <c r="F43" s="708"/>
      <c r="G43" s="708"/>
      <c r="H43" s="708"/>
      <c r="I43" s="708"/>
    </row>
    <row r="44" spans="3:9">
      <c r="C44" s="708"/>
      <c r="D44" s="708"/>
      <c r="E44" s="708"/>
      <c r="F44" s="708"/>
      <c r="G44" s="708"/>
      <c r="H44" s="708"/>
      <c r="I44" s="708"/>
    </row>
    <row r="45" spans="3:9">
      <c r="C45" s="708"/>
      <c r="D45" s="708"/>
      <c r="E45" s="708"/>
      <c r="F45" s="708"/>
      <c r="G45" s="708"/>
      <c r="H45" s="708"/>
      <c r="I45" s="708"/>
    </row>
    <row r="46" spans="3:9">
      <c r="C46" s="708"/>
      <c r="D46" s="708"/>
      <c r="E46" s="708"/>
      <c r="F46" s="708"/>
      <c r="G46" s="708"/>
      <c r="H46" s="708"/>
      <c r="I46" s="708"/>
    </row>
    <row r="47" spans="3:9">
      <c r="C47" s="708"/>
      <c r="D47" s="708"/>
      <c r="E47" s="708"/>
      <c r="F47" s="708"/>
      <c r="G47" s="708"/>
      <c r="H47" s="708"/>
      <c r="I47" s="708"/>
    </row>
    <row r="48" spans="3:9">
      <c r="C48" s="708"/>
      <c r="D48" s="708"/>
      <c r="E48" s="708"/>
      <c r="F48" s="708"/>
      <c r="G48" s="708"/>
      <c r="H48" s="708"/>
      <c r="I48" s="708"/>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G34" sqref="G34"/>
    </sheetView>
  </sheetViews>
  <sheetFormatPr defaultColWidth="9.140625" defaultRowHeight="12.75"/>
  <cols>
    <col min="1" max="1" width="11" style="491" bestFit="1" customWidth="1"/>
    <col min="2" max="2" width="93.42578125" style="491" customWidth="1"/>
    <col min="3" max="8" width="22" style="491" customWidth="1"/>
    <col min="9" max="9" width="42.28515625" style="491" bestFit="1" customWidth="1"/>
    <col min="10" max="10" width="13.85546875" style="491" bestFit="1" customWidth="1"/>
    <col min="11" max="16384" width="9.140625" style="491"/>
  </cols>
  <sheetData>
    <row r="1" spans="1:10" s="755" customFormat="1" ht="13.5">
      <c r="A1" s="754" t="s">
        <v>188</v>
      </c>
      <c r="B1" s="744" t="str">
        <f>Info!C2</f>
        <v>სს თიბისი ბანკი</v>
      </c>
    </row>
    <row r="2" spans="1:10" s="755" customFormat="1">
      <c r="A2" s="754" t="s">
        <v>189</v>
      </c>
      <c r="B2" s="743">
        <f>'1. key ratios'!B2</f>
        <v>44469</v>
      </c>
    </row>
    <row r="3" spans="1:10">
      <c r="A3" s="493" t="s">
        <v>693</v>
      </c>
    </row>
    <row r="4" spans="1:10">
      <c r="C4" s="503" t="s">
        <v>671</v>
      </c>
      <c r="D4" s="503" t="s">
        <v>672</v>
      </c>
      <c r="E4" s="503" t="s">
        <v>673</v>
      </c>
      <c r="F4" s="503" t="s">
        <v>674</v>
      </c>
      <c r="G4" s="503" t="s">
        <v>675</v>
      </c>
      <c r="H4" s="503" t="s">
        <v>676</v>
      </c>
      <c r="I4" s="503" t="s">
        <v>677</v>
      </c>
    </row>
    <row r="5" spans="1:10" ht="41.45" customHeight="1">
      <c r="A5" s="833" t="s">
        <v>952</v>
      </c>
      <c r="B5" s="834"/>
      <c r="C5" s="847" t="s">
        <v>681</v>
      </c>
      <c r="D5" s="847"/>
      <c r="E5" s="847" t="s">
        <v>682</v>
      </c>
      <c r="F5" s="847" t="s">
        <v>683</v>
      </c>
      <c r="G5" s="845" t="s">
        <v>684</v>
      </c>
      <c r="H5" s="845" t="s">
        <v>685</v>
      </c>
      <c r="I5" s="504" t="s">
        <v>686</v>
      </c>
    </row>
    <row r="6" spans="1:10" ht="41.45" customHeight="1">
      <c r="A6" s="837"/>
      <c r="B6" s="838"/>
      <c r="C6" s="553" t="s">
        <v>687</v>
      </c>
      <c r="D6" s="553" t="s">
        <v>688</v>
      </c>
      <c r="E6" s="847"/>
      <c r="F6" s="847"/>
      <c r="G6" s="846"/>
      <c r="H6" s="846"/>
      <c r="I6" s="504" t="s">
        <v>689</v>
      </c>
    </row>
    <row r="7" spans="1:10">
      <c r="A7" s="506">
        <v>1</v>
      </c>
      <c r="B7" s="514" t="s">
        <v>694</v>
      </c>
      <c r="C7" s="706">
        <v>8694310.0336999986</v>
      </c>
      <c r="D7" s="706">
        <v>4331877656.915556</v>
      </c>
      <c r="E7" s="706">
        <v>3566794.0649599992</v>
      </c>
      <c r="F7" s="706">
        <v>5136512.6999440016</v>
      </c>
      <c r="G7" s="706">
        <v>0</v>
      </c>
      <c r="H7" s="706">
        <v>739053</v>
      </c>
      <c r="I7" s="710">
        <f t="shared" ref="I7:I34" si="0">C7+D7-E7-F7-G7</f>
        <v>4331868660.1843529</v>
      </c>
      <c r="J7" s="708"/>
    </row>
    <row r="8" spans="1:10">
      <c r="A8" s="506">
        <v>2</v>
      </c>
      <c r="B8" s="514" t="s">
        <v>695</v>
      </c>
      <c r="C8" s="706">
        <v>3495090.2604000005</v>
      </c>
      <c r="D8" s="706">
        <v>1400553399.0788479</v>
      </c>
      <c r="E8" s="706">
        <v>1774047.3918600001</v>
      </c>
      <c r="F8" s="706">
        <v>7177466.9266139986</v>
      </c>
      <c r="G8" s="706">
        <v>0</v>
      </c>
      <c r="H8" s="706">
        <v>213763</v>
      </c>
      <c r="I8" s="710">
        <f t="shared" si="0"/>
        <v>1395096975.0207739</v>
      </c>
      <c r="J8" s="708"/>
    </row>
    <row r="9" spans="1:10">
      <c r="A9" s="506">
        <v>3</v>
      </c>
      <c r="B9" s="514" t="s">
        <v>696</v>
      </c>
      <c r="C9" s="706">
        <v>462017.02329999994</v>
      </c>
      <c r="D9" s="706">
        <v>122927755.41</v>
      </c>
      <c r="E9" s="706">
        <v>416186.90207999997</v>
      </c>
      <c r="F9" s="706">
        <v>2445756.3547380003</v>
      </c>
      <c r="G9" s="706">
        <v>0</v>
      </c>
      <c r="H9" s="706">
        <v>20082</v>
      </c>
      <c r="I9" s="710">
        <f t="shared" si="0"/>
        <v>120527829.17648201</v>
      </c>
      <c r="J9" s="708"/>
    </row>
    <row r="10" spans="1:10">
      <c r="A10" s="506">
        <v>4</v>
      </c>
      <c r="B10" s="514" t="s">
        <v>697</v>
      </c>
      <c r="C10" s="706">
        <v>50714240.371800005</v>
      </c>
      <c r="D10" s="706">
        <v>528467419.3623001</v>
      </c>
      <c r="E10" s="706">
        <v>23675102.699349992</v>
      </c>
      <c r="F10" s="706">
        <v>8861134.3190540019</v>
      </c>
      <c r="G10" s="706">
        <v>0</v>
      </c>
      <c r="H10" s="706">
        <v>10000</v>
      </c>
      <c r="I10" s="710">
        <f t="shared" si="0"/>
        <v>546645422.7156961</v>
      </c>
      <c r="J10" s="708"/>
    </row>
    <row r="11" spans="1:10">
      <c r="A11" s="506">
        <v>5</v>
      </c>
      <c r="B11" s="514" t="s">
        <v>698</v>
      </c>
      <c r="C11" s="706">
        <v>72899093.308799967</v>
      </c>
      <c r="D11" s="706">
        <v>959118231.90440023</v>
      </c>
      <c r="E11" s="706">
        <v>38608677.978940003</v>
      </c>
      <c r="F11" s="706">
        <v>15785657.406436</v>
      </c>
      <c r="G11" s="706">
        <v>0</v>
      </c>
      <c r="H11" s="706">
        <v>63306</v>
      </c>
      <c r="I11" s="710">
        <f t="shared" si="0"/>
        <v>977622989.82782423</v>
      </c>
      <c r="J11" s="708"/>
    </row>
    <row r="12" spans="1:10">
      <c r="A12" s="506">
        <v>6</v>
      </c>
      <c r="B12" s="514" t="s">
        <v>699</v>
      </c>
      <c r="C12" s="706">
        <v>14952764.090599995</v>
      </c>
      <c r="D12" s="706">
        <v>349201833.43879998</v>
      </c>
      <c r="E12" s="706">
        <v>10692138.580269994</v>
      </c>
      <c r="F12" s="706">
        <v>6218671.4743720004</v>
      </c>
      <c r="G12" s="706">
        <v>0</v>
      </c>
      <c r="H12" s="706">
        <v>686591</v>
      </c>
      <c r="I12" s="710">
        <f t="shared" si="0"/>
        <v>347243787.47475797</v>
      </c>
      <c r="J12" s="708"/>
    </row>
    <row r="13" spans="1:10">
      <c r="A13" s="506">
        <v>7</v>
      </c>
      <c r="B13" s="514" t="s">
        <v>700</v>
      </c>
      <c r="C13" s="706">
        <v>18147742.349400003</v>
      </c>
      <c r="D13" s="706">
        <v>338641330.60309994</v>
      </c>
      <c r="E13" s="706">
        <v>7552601.8377400013</v>
      </c>
      <c r="F13" s="706">
        <v>6568297.9503260003</v>
      </c>
      <c r="G13" s="706">
        <v>0</v>
      </c>
      <c r="H13" s="706">
        <v>71203</v>
      </c>
      <c r="I13" s="710">
        <f t="shared" si="0"/>
        <v>342668173.1644339</v>
      </c>
      <c r="J13" s="708"/>
    </row>
    <row r="14" spans="1:10">
      <c r="A14" s="506">
        <v>8</v>
      </c>
      <c r="B14" s="514" t="s">
        <v>701</v>
      </c>
      <c r="C14" s="706">
        <v>14543934.437399998</v>
      </c>
      <c r="D14" s="706">
        <v>587295638.50680017</v>
      </c>
      <c r="E14" s="706">
        <v>8087489.8050399991</v>
      </c>
      <c r="F14" s="706">
        <v>11512271.693981996</v>
      </c>
      <c r="G14" s="706">
        <v>0</v>
      </c>
      <c r="H14" s="706">
        <v>309226</v>
      </c>
      <c r="I14" s="710">
        <f t="shared" si="0"/>
        <v>582239811.44517815</v>
      </c>
      <c r="J14" s="708"/>
    </row>
    <row r="15" spans="1:10">
      <c r="A15" s="506">
        <v>9</v>
      </c>
      <c r="B15" s="514" t="s">
        <v>702</v>
      </c>
      <c r="C15" s="706">
        <v>10667610.529199995</v>
      </c>
      <c r="D15" s="706">
        <v>389302440.85330009</v>
      </c>
      <c r="E15" s="706">
        <v>7860759.6030899966</v>
      </c>
      <c r="F15" s="706">
        <v>7148315.336356001</v>
      </c>
      <c r="G15" s="706">
        <v>0</v>
      </c>
      <c r="H15" s="706">
        <v>18686</v>
      </c>
      <c r="I15" s="710">
        <f t="shared" si="0"/>
        <v>384960976.44305414</v>
      </c>
      <c r="J15" s="708"/>
    </row>
    <row r="16" spans="1:10">
      <c r="A16" s="506">
        <v>10</v>
      </c>
      <c r="B16" s="514" t="s">
        <v>703</v>
      </c>
      <c r="C16" s="706">
        <v>1468382.2820000001</v>
      </c>
      <c r="D16" s="706">
        <v>97315915.020899951</v>
      </c>
      <c r="E16" s="706">
        <v>1632173.3168099995</v>
      </c>
      <c r="F16" s="706">
        <v>1800062.2670180001</v>
      </c>
      <c r="G16" s="706">
        <v>0</v>
      </c>
      <c r="H16" s="706">
        <v>110165</v>
      </c>
      <c r="I16" s="710">
        <f t="shared" si="0"/>
        <v>95352061.719071954</v>
      </c>
      <c r="J16" s="708"/>
    </row>
    <row r="17" spans="1:10">
      <c r="A17" s="506">
        <v>11</v>
      </c>
      <c r="B17" s="514" t="s">
        <v>704</v>
      </c>
      <c r="C17" s="706">
        <v>8038647.0133999987</v>
      </c>
      <c r="D17" s="706">
        <v>90542721.652800038</v>
      </c>
      <c r="E17" s="706">
        <v>3810394.3402099996</v>
      </c>
      <c r="F17" s="706">
        <v>1633523.1032460004</v>
      </c>
      <c r="G17" s="706">
        <v>0</v>
      </c>
      <c r="H17" s="706">
        <v>211847</v>
      </c>
      <c r="I17" s="710">
        <f t="shared" si="0"/>
        <v>93137451.222744033</v>
      </c>
      <c r="J17" s="708"/>
    </row>
    <row r="18" spans="1:10">
      <c r="A18" s="506">
        <v>12</v>
      </c>
      <c r="B18" s="514" t="s">
        <v>705</v>
      </c>
      <c r="C18" s="706">
        <v>51434405.212099984</v>
      </c>
      <c r="D18" s="706">
        <v>1205188634.9976997</v>
      </c>
      <c r="E18" s="706">
        <v>26734270.450150002</v>
      </c>
      <c r="F18" s="706">
        <v>23102007.076622002</v>
      </c>
      <c r="G18" s="706">
        <v>0</v>
      </c>
      <c r="H18" s="706">
        <v>1858296</v>
      </c>
      <c r="I18" s="710">
        <f t="shared" si="0"/>
        <v>1206786762.6830277</v>
      </c>
      <c r="J18" s="708"/>
    </row>
    <row r="19" spans="1:10">
      <c r="A19" s="506">
        <v>13</v>
      </c>
      <c r="B19" s="514" t="s">
        <v>706</v>
      </c>
      <c r="C19" s="706">
        <v>11460330.138499996</v>
      </c>
      <c r="D19" s="706">
        <v>468876219.28529996</v>
      </c>
      <c r="E19" s="706">
        <v>6846322.9337699963</v>
      </c>
      <c r="F19" s="706">
        <v>8995482.4612840004</v>
      </c>
      <c r="G19" s="706">
        <v>0</v>
      </c>
      <c r="H19" s="706">
        <v>559414</v>
      </c>
      <c r="I19" s="710">
        <f t="shared" si="0"/>
        <v>464494744.02874595</v>
      </c>
      <c r="J19" s="708"/>
    </row>
    <row r="20" spans="1:10">
      <c r="A20" s="506">
        <v>14</v>
      </c>
      <c r="B20" s="514" t="s">
        <v>707</v>
      </c>
      <c r="C20" s="706">
        <v>131130576.33039993</v>
      </c>
      <c r="D20" s="706">
        <v>1222047646.0704999</v>
      </c>
      <c r="E20" s="706">
        <v>64734062.547929987</v>
      </c>
      <c r="F20" s="706">
        <v>19455411.312754001</v>
      </c>
      <c r="G20" s="706">
        <v>0</v>
      </c>
      <c r="H20" s="706">
        <v>264930</v>
      </c>
      <c r="I20" s="710">
        <f t="shared" si="0"/>
        <v>1268988748.540216</v>
      </c>
      <c r="J20" s="708"/>
    </row>
    <row r="21" spans="1:10">
      <c r="A21" s="506">
        <v>15</v>
      </c>
      <c r="B21" s="514" t="s">
        <v>708</v>
      </c>
      <c r="C21" s="706">
        <v>29931364.720599998</v>
      </c>
      <c r="D21" s="706">
        <v>298806367.50740004</v>
      </c>
      <c r="E21" s="706">
        <v>13868315.905269997</v>
      </c>
      <c r="F21" s="706">
        <v>5039026.1104459995</v>
      </c>
      <c r="G21" s="706">
        <v>0</v>
      </c>
      <c r="H21" s="706">
        <v>396277</v>
      </c>
      <c r="I21" s="710">
        <f t="shared" si="0"/>
        <v>309830390.21228409</v>
      </c>
      <c r="J21" s="708"/>
    </row>
    <row r="22" spans="1:10">
      <c r="A22" s="506">
        <v>16</v>
      </c>
      <c r="B22" s="514" t="s">
        <v>709</v>
      </c>
      <c r="C22" s="706">
        <v>11050172.279399997</v>
      </c>
      <c r="D22" s="706">
        <v>206001057.28879997</v>
      </c>
      <c r="E22" s="706">
        <v>5336442.3916499987</v>
      </c>
      <c r="F22" s="706">
        <v>4100661.2310639974</v>
      </c>
      <c r="G22" s="706">
        <v>0</v>
      </c>
      <c r="H22" s="706">
        <v>41233</v>
      </c>
      <c r="I22" s="710">
        <f t="shared" si="0"/>
        <v>207614125.94548598</v>
      </c>
      <c r="J22" s="708"/>
    </row>
    <row r="23" spans="1:10">
      <c r="A23" s="506">
        <v>17</v>
      </c>
      <c r="B23" s="514" t="s">
        <v>710</v>
      </c>
      <c r="C23" s="706">
        <v>38235426.326000005</v>
      </c>
      <c r="D23" s="706">
        <v>136061509.44209999</v>
      </c>
      <c r="E23" s="706">
        <v>11637575.875220001</v>
      </c>
      <c r="F23" s="706">
        <v>2684062.6979960012</v>
      </c>
      <c r="G23" s="706">
        <v>0</v>
      </c>
      <c r="H23" s="706">
        <v>33508</v>
      </c>
      <c r="I23" s="710">
        <f t="shared" si="0"/>
        <v>159975297.194884</v>
      </c>
      <c r="J23" s="708"/>
    </row>
    <row r="24" spans="1:10">
      <c r="A24" s="506">
        <v>18</v>
      </c>
      <c r="B24" s="514" t="s">
        <v>711</v>
      </c>
      <c r="C24" s="706">
        <v>15343331.700100001</v>
      </c>
      <c r="D24" s="706">
        <v>1048749364.5074717</v>
      </c>
      <c r="E24" s="706">
        <v>8866318.139340004</v>
      </c>
      <c r="F24" s="706">
        <v>19771155.420772236</v>
      </c>
      <c r="G24" s="706">
        <v>0</v>
      </c>
      <c r="H24" s="706">
        <v>22508</v>
      </c>
      <c r="I24" s="710">
        <f t="shared" si="0"/>
        <v>1035455222.6474594</v>
      </c>
      <c r="J24" s="708"/>
    </row>
    <row r="25" spans="1:10">
      <c r="A25" s="506">
        <v>19</v>
      </c>
      <c r="B25" s="514" t="s">
        <v>712</v>
      </c>
      <c r="C25" s="706">
        <v>2671344.5511000003</v>
      </c>
      <c r="D25" s="706">
        <v>72459961.384100035</v>
      </c>
      <c r="E25" s="706">
        <v>952819.93765999982</v>
      </c>
      <c r="F25" s="706">
        <v>1427811.3560639995</v>
      </c>
      <c r="G25" s="706">
        <v>0</v>
      </c>
      <c r="H25" s="706">
        <v>486507</v>
      </c>
      <c r="I25" s="710">
        <f t="shared" si="0"/>
        <v>72750674.641476035</v>
      </c>
      <c r="J25" s="708"/>
    </row>
    <row r="26" spans="1:10">
      <c r="A26" s="506">
        <v>20</v>
      </c>
      <c r="B26" s="514" t="s">
        <v>713</v>
      </c>
      <c r="C26" s="706">
        <v>13049860.215100003</v>
      </c>
      <c r="D26" s="706">
        <v>503641655.66059965</v>
      </c>
      <c r="E26" s="706">
        <v>5933261.2814299986</v>
      </c>
      <c r="F26" s="706">
        <v>9741522.3235299997</v>
      </c>
      <c r="G26" s="706">
        <v>0</v>
      </c>
      <c r="H26" s="706">
        <v>183242</v>
      </c>
      <c r="I26" s="710">
        <f t="shared" si="0"/>
        <v>501016732.27073961</v>
      </c>
      <c r="J26" s="708"/>
    </row>
    <row r="27" spans="1:10">
      <c r="A27" s="506">
        <v>21</v>
      </c>
      <c r="B27" s="514" t="s">
        <v>714</v>
      </c>
      <c r="C27" s="706">
        <v>3101435.5878000013</v>
      </c>
      <c r="D27" s="706">
        <v>76965879.524899974</v>
      </c>
      <c r="E27" s="706">
        <v>1514761.3866699992</v>
      </c>
      <c r="F27" s="706">
        <v>1517615.0510899993</v>
      </c>
      <c r="G27" s="706">
        <v>0</v>
      </c>
      <c r="H27" s="706">
        <v>52680</v>
      </c>
      <c r="I27" s="710">
        <f t="shared" si="0"/>
        <v>77034938.674939975</v>
      </c>
      <c r="J27" s="708"/>
    </row>
    <row r="28" spans="1:10">
      <c r="A28" s="506">
        <v>22</v>
      </c>
      <c r="B28" s="514" t="s">
        <v>715</v>
      </c>
      <c r="C28" s="706">
        <v>985449.4327</v>
      </c>
      <c r="D28" s="706">
        <v>248988058.47308654</v>
      </c>
      <c r="E28" s="706">
        <v>400934.74685999996</v>
      </c>
      <c r="F28" s="706">
        <v>4777008.6213383712</v>
      </c>
      <c r="G28" s="706">
        <v>0</v>
      </c>
      <c r="H28" s="706">
        <v>73311</v>
      </c>
      <c r="I28" s="710">
        <f t="shared" si="0"/>
        <v>244795564.53758818</v>
      </c>
      <c r="J28" s="708"/>
    </row>
    <row r="29" spans="1:10">
      <c r="A29" s="506">
        <v>23</v>
      </c>
      <c r="B29" s="514" t="s">
        <v>716</v>
      </c>
      <c r="C29" s="706">
        <v>137696257.02409998</v>
      </c>
      <c r="D29" s="706">
        <v>2948199304.7519999</v>
      </c>
      <c r="E29" s="706">
        <v>67778476.084070012</v>
      </c>
      <c r="F29" s="706">
        <v>55964184.042429999</v>
      </c>
      <c r="G29" s="706">
        <v>0</v>
      </c>
      <c r="H29" s="706">
        <v>13107816</v>
      </c>
      <c r="I29" s="710">
        <f t="shared" si="0"/>
        <v>2962152901.6495996</v>
      </c>
      <c r="J29" s="708"/>
    </row>
    <row r="30" spans="1:10">
      <c r="A30" s="506">
        <v>24</v>
      </c>
      <c r="B30" s="514" t="s">
        <v>717</v>
      </c>
      <c r="C30" s="706">
        <v>23258045.61479998</v>
      </c>
      <c r="D30" s="706">
        <v>730382958.70439994</v>
      </c>
      <c r="E30" s="706">
        <v>14229912.704509996</v>
      </c>
      <c r="F30" s="706">
        <v>13694558.702462003</v>
      </c>
      <c r="G30" s="706">
        <v>0</v>
      </c>
      <c r="H30" s="706">
        <v>1669672</v>
      </c>
      <c r="I30" s="710">
        <f t="shared" si="0"/>
        <v>725716532.91222799</v>
      </c>
      <c r="J30" s="708"/>
    </row>
    <row r="31" spans="1:10">
      <c r="A31" s="506">
        <v>25</v>
      </c>
      <c r="B31" s="514" t="s">
        <v>718</v>
      </c>
      <c r="C31" s="706">
        <v>75439052.954700038</v>
      </c>
      <c r="D31" s="706">
        <v>1291869081.0557001</v>
      </c>
      <c r="E31" s="706">
        <v>37584571.878070004</v>
      </c>
      <c r="F31" s="706">
        <v>24668646.423410006</v>
      </c>
      <c r="G31" s="706">
        <v>0</v>
      </c>
      <c r="H31" s="706">
        <v>5789586</v>
      </c>
      <c r="I31" s="710">
        <f t="shared" si="0"/>
        <v>1305054915.70892</v>
      </c>
      <c r="J31" s="708"/>
    </row>
    <row r="32" spans="1:10">
      <c r="A32" s="506">
        <v>26</v>
      </c>
      <c r="B32" s="514" t="s">
        <v>719</v>
      </c>
      <c r="C32" s="706">
        <v>68239132.504599988</v>
      </c>
      <c r="D32" s="706">
        <v>815582096.70199978</v>
      </c>
      <c r="E32" s="706">
        <v>45679285.045369975</v>
      </c>
      <c r="F32" s="706">
        <v>15511791.712498002</v>
      </c>
      <c r="G32" s="706">
        <v>0</v>
      </c>
      <c r="H32" s="706">
        <v>2327046</v>
      </c>
      <c r="I32" s="710">
        <f t="shared" si="0"/>
        <v>822630152.44873178</v>
      </c>
      <c r="J32" s="708"/>
    </row>
    <row r="33" spans="1:10">
      <c r="A33" s="506">
        <v>27</v>
      </c>
      <c r="B33" s="507" t="s">
        <v>165</v>
      </c>
      <c r="C33" s="706">
        <v>281872745.44966668</v>
      </c>
      <c r="D33" s="706">
        <v>2276076610.2979789</v>
      </c>
      <c r="E33" s="706">
        <v>117089727.8899</v>
      </c>
      <c r="F33" s="706">
        <v>2433902.19</v>
      </c>
      <c r="G33" s="706">
        <v>0</v>
      </c>
      <c r="H33" s="706">
        <v>2620952.4499999997</v>
      </c>
      <c r="I33" s="710">
        <f t="shared" si="0"/>
        <v>2438425725.6677451</v>
      </c>
      <c r="J33" s="708"/>
    </row>
    <row r="34" spans="1:10">
      <c r="A34" s="506">
        <v>28</v>
      </c>
      <c r="B34" s="516" t="s">
        <v>68</v>
      </c>
      <c r="C34" s="707">
        <f>SUM(C7:C33)</f>
        <v>1098982761.7416666</v>
      </c>
      <c r="D34" s="707">
        <f t="shared" ref="D34:H34" si="1">SUM(D7:D33)</f>
        <v>22745140748.400833</v>
      </c>
      <c r="E34" s="707">
        <f t="shared" si="1"/>
        <v>536863425.71822</v>
      </c>
      <c r="F34" s="707">
        <f t="shared" si="1"/>
        <v>287172516.26584661</v>
      </c>
      <c r="G34" s="707">
        <v>44065711.869999997</v>
      </c>
      <c r="H34" s="707">
        <f t="shared" si="1"/>
        <v>31940900.449999999</v>
      </c>
      <c r="I34" s="710">
        <f t="shared" si="0"/>
        <v>22976021856.288433</v>
      </c>
      <c r="J34" s="708"/>
    </row>
    <row r="35" spans="1:10">
      <c r="A35" s="515"/>
      <c r="B35" s="515"/>
      <c r="C35" s="515"/>
      <c r="D35" s="515"/>
      <c r="E35" s="515"/>
      <c r="F35" s="515"/>
      <c r="G35" s="515"/>
      <c r="H35" s="515"/>
      <c r="I35" s="515"/>
      <c r="J35" s="515"/>
    </row>
    <row r="36" spans="1:10">
      <c r="A36" s="515"/>
      <c r="B36" s="517"/>
      <c r="C36" s="515"/>
      <c r="D36" s="515"/>
      <c r="E36" s="515"/>
      <c r="F36" s="515"/>
      <c r="G36" s="515"/>
      <c r="H36" s="515"/>
      <c r="I36" s="515"/>
      <c r="J36" s="515"/>
    </row>
    <row r="37" spans="1:10">
      <c r="A37" s="515"/>
      <c r="B37" s="515"/>
      <c r="C37" s="515"/>
      <c r="D37" s="515"/>
      <c r="E37" s="515"/>
      <c r="F37" s="515"/>
      <c r="G37" s="515"/>
      <c r="H37" s="515"/>
      <c r="I37" s="515"/>
      <c r="J37" s="515"/>
    </row>
    <row r="38" spans="1:10">
      <c r="A38" s="515"/>
      <c r="B38" s="515"/>
      <c r="C38" s="515"/>
      <c r="D38" s="515"/>
      <c r="E38" s="515"/>
      <c r="F38" s="515"/>
      <c r="G38" s="515"/>
      <c r="H38" s="515"/>
      <c r="I38" s="515"/>
      <c r="J38" s="515"/>
    </row>
    <row r="39" spans="1:10">
      <c r="A39" s="515"/>
      <c r="B39" s="515"/>
      <c r="C39" s="515"/>
      <c r="D39" s="515"/>
      <c r="E39" s="515"/>
      <c r="F39" s="515"/>
      <c r="G39" s="515"/>
      <c r="H39" s="515"/>
      <c r="I39" s="515"/>
      <c r="J39" s="515"/>
    </row>
    <row r="40" spans="1:10">
      <c r="A40" s="515"/>
      <c r="B40" s="515"/>
      <c r="C40" s="515"/>
      <c r="D40" s="515"/>
      <c r="E40" s="515"/>
      <c r="F40" s="515"/>
      <c r="G40" s="515"/>
      <c r="H40" s="515"/>
      <c r="I40" s="515"/>
      <c r="J40" s="515"/>
    </row>
    <row r="41" spans="1:10">
      <c r="A41" s="515"/>
      <c r="B41" s="515"/>
      <c r="C41" s="515"/>
      <c r="D41" s="515"/>
      <c r="E41" s="515"/>
      <c r="F41" s="515"/>
      <c r="G41" s="515"/>
      <c r="H41" s="515"/>
      <c r="I41" s="515"/>
      <c r="J41" s="515"/>
    </row>
    <row r="42" spans="1:10">
      <c r="A42" s="518"/>
      <c r="B42" s="518"/>
      <c r="C42" s="515"/>
      <c r="D42" s="515"/>
      <c r="E42" s="515"/>
      <c r="F42" s="515"/>
      <c r="G42" s="515"/>
      <c r="H42" s="515"/>
      <c r="I42" s="515"/>
      <c r="J42" s="515"/>
    </row>
    <row r="43" spans="1:10">
      <c r="A43" s="518"/>
      <c r="B43" s="518"/>
      <c r="C43" s="515"/>
      <c r="D43" s="515"/>
      <c r="E43" s="515"/>
      <c r="F43" s="515"/>
      <c r="G43" s="515"/>
      <c r="H43" s="515"/>
      <c r="I43" s="515"/>
      <c r="J43" s="515"/>
    </row>
    <row r="44" spans="1:10">
      <c r="A44" s="515"/>
      <c r="B44" s="519"/>
      <c r="C44" s="515"/>
      <c r="D44" s="515"/>
      <c r="E44" s="515"/>
      <c r="F44" s="515"/>
      <c r="G44" s="515"/>
      <c r="H44" s="515"/>
      <c r="I44" s="515"/>
      <c r="J44" s="515"/>
    </row>
    <row r="45" spans="1:10">
      <c r="A45" s="515"/>
      <c r="B45" s="519"/>
      <c r="C45" s="515"/>
      <c r="D45" s="515"/>
      <c r="E45" s="515"/>
      <c r="F45" s="515"/>
      <c r="G45" s="515"/>
      <c r="H45" s="515"/>
      <c r="I45" s="515"/>
      <c r="J45" s="515"/>
    </row>
    <row r="46" spans="1:10">
      <c r="A46" s="515"/>
      <c r="B46" s="519"/>
      <c r="C46" s="515"/>
      <c r="D46" s="515"/>
      <c r="E46" s="515"/>
      <c r="F46" s="515"/>
      <c r="G46" s="515"/>
      <c r="H46" s="515"/>
      <c r="I46" s="515"/>
      <c r="J46" s="515"/>
    </row>
    <row r="47" spans="1:10">
      <c r="A47" s="515"/>
      <c r="B47" s="515"/>
      <c r="C47" s="515"/>
      <c r="D47" s="515"/>
      <c r="E47" s="515"/>
      <c r="F47" s="515"/>
      <c r="G47" s="515"/>
      <c r="H47" s="515"/>
      <c r="I47" s="515"/>
      <c r="J47" s="51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7" sqref="C7"/>
    </sheetView>
  </sheetViews>
  <sheetFormatPr defaultColWidth="9.140625" defaultRowHeight="12.75"/>
  <cols>
    <col min="1" max="1" width="11.85546875" style="491" bestFit="1" customWidth="1"/>
    <col min="2" max="2" width="108" style="491" bestFit="1" customWidth="1"/>
    <col min="3" max="3" width="35.5703125" style="491" customWidth="1"/>
    <col min="4" max="4" width="38.42578125" style="513" customWidth="1"/>
    <col min="5" max="16384" width="9.140625" style="491"/>
  </cols>
  <sheetData>
    <row r="1" spans="1:4" s="755" customFormat="1" ht="13.5">
      <c r="A1" s="754" t="s">
        <v>188</v>
      </c>
      <c r="B1" s="744" t="str">
        <f>Info!C2</f>
        <v>სს თიბისი ბანკი</v>
      </c>
    </row>
    <row r="2" spans="1:4" s="755" customFormat="1">
      <c r="A2" s="754" t="s">
        <v>189</v>
      </c>
      <c r="B2" s="743">
        <f>'1. key ratios'!B2</f>
        <v>44469</v>
      </c>
    </row>
    <row r="3" spans="1:4">
      <c r="A3" s="493" t="s">
        <v>720</v>
      </c>
      <c r="D3" s="491"/>
    </row>
    <row r="5" spans="1:4" ht="51">
      <c r="A5" s="848" t="s">
        <v>721</v>
      </c>
      <c r="B5" s="848"/>
      <c r="C5" s="520" t="s">
        <v>722</v>
      </c>
      <c r="D5" s="604" t="s">
        <v>723</v>
      </c>
    </row>
    <row r="6" spans="1:4">
      <c r="A6" s="521">
        <v>1</v>
      </c>
      <c r="B6" s="522" t="s">
        <v>724</v>
      </c>
      <c r="C6" s="707">
        <v>760351617.29398096</v>
      </c>
      <c r="D6" s="707">
        <v>4490528</v>
      </c>
    </row>
    <row r="7" spans="1:4">
      <c r="A7" s="523">
        <v>2</v>
      </c>
      <c r="B7" s="522" t="s">
        <v>725</v>
      </c>
      <c r="C7" s="707">
        <f>SUM(C8:C11)</f>
        <v>110213206.75236958</v>
      </c>
      <c r="D7" s="707">
        <f>SUM(D8:D11)</f>
        <v>165193.608071</v>
      </c>
    </row>
    <row r="8" spans="1:4">
      <c r="A8" s="524">
        <v>2.1</v>
      </c>
      <c r="B8" s="525" t="s">
        <v>726</v>
      </c>
      <c r="C8" s="706">
        <v>63123011.678266399</v>
      </c>
      <c r="D8" s="706">
        <v>165193.608071</v>
      </c>
    </row>
    <row r="9" spans="1:4">
      <c r="A9" s="524">
        <v>2.2000000000000002</v>
      </c>
      <c r="B9" s="525" t="s">
        <v>727</v>
      </c>
      <c r="C9" s="706">
        <v>39703390.300790899</v>
      </c>
      <c r="D9" s="706">
        <v>0</v>
      </c>
    </row>
    <row r="10" spans="1:4">
      <c r="A10" s="524">
        <v>2.2999999999999998</v>
      </c>
      <c r="B10" s="525" t="s">
        <v>728</v>
      </c>
      <c r="C10" s="706">
        <v>0</v>
      </c>
      <c r="D10" s="706">
        <v>0</v>
      </c>
    </row>
    <row r="11" spans="1:4">
      <c r="A11" s="524">
        <v>2.4</v>
      </c>
      <c r="B11" s="525" t="s">
        <v>729</v>
      </c>
      <c r="C11" s="706">
        <v>7386804.77331228</v>
      </c>
      <c r="D11" s="706">
        <v>0</v>
      </c>
    </row>
    <row r="12" spans="1:4">
      <c r="A12" s="521">
        <v>3</v>
      </c>
      <c r="B12" s="522" t="s">
        <v>730</v>
      </c>
      <c r="C12" s="707">
        <f>SUM(C13:C18)</f>
        <v>126314036.24006957</v>
      </c>
      <c r="D12" s="707">
        <f>SUM(D13:D18)</f>
        <v>328485.64828700002</v>
      </c>
    </row>
    <row r="13" spans="1:4">
      <c r="A13" s="524">
        <v>3.1</v>
      </c>
      <c r="B13" s="525" t="s">
        <v>731</v>
      </c>
      <c r="C13" s="706">
        <v>9978217</v>
      </c>
      <c r="D13" s="706"/>
    </row>
    <row r="14" spans="1:4">
      <c r="A14" s="524">
        <v>3.2</v>
      </c>
      <c r="B14" s="525" t="s">
        <v>732</v>
      </c>
      <c r="C14" s="706">
        <v>25406030.958961003</v>
      </c>
      <c r="D14" s="706">
        <v>213003.350087</v>
      </c>
    </row>
    <row r="15" spans="1:4">
      <c r="A15" s="524">
        <v>3.3</v>
      </c>
      <c r="B15" s="525" t="s">
        <v>733</v>
      </c>
      <c r="C15" s="706">
        <v>45213980.185406998</v>
      </c>
      <c r="D15" s="706">
        <v>88472.573682999995</v>
      </c>
    </row>
    <row r="16" spans="1:4">
      <c r="A16" s="524">
        <v>3.4</v>
      </c>
      <c r="B16" s="525" t="s">
        <v>734</v>
      </c>
      <c r="C16" s="706">
        <v>28539847.403182998</v>
      </c>
      <c r="D16" s="706">
        <v>0</v>
      </c>
    </row>
    <row r="17" spans="1:4">
      <c r="A17" s="523">
        <v>3.5</v>
      </c>
      <c r="B17" s="525" t="s">
        <v>735</v>
      </c>
      <c r="C17" s="706">
        <v>8954402.1059600003</v>
      </c>
      <c r="D17" s="706">
        <v>27009.724516999999</v>
      </c>
    </row>
    <row r="18" spans="1:4">
      <c r="A18" s="524">
        <v>3.6</v>
      </c>
      <c r="B18" s="525" t="s">
        <v>736</v>
      </c>
      <c r="C18" s="706">
        <v>8221558.5865585804</v>
      </c>
      <c r="D18" s="706">
        <v>0</v>
      </c>
    </row>
    <row r="19" spans="1:4">
      <c r="A19" s="526">
        <v>4</v>
      </c>
      <c r="B19" s="522" t="s">
        <v>737</v>
      </c>
      <c r="C19" s="707">
        <f>C6+C7-C12</f>
        <v>744250787.80628085</v>
      </c>
      <c r="D19" s="707">
        <f>D6+D7-D12</f>
        <v>4327235.9597840002</v>
      </c>
    </row>
    <row r="26" spans="1:4">
      <c r="C26" s="708"/>
      <c r="D26" s="708"/>
    </row>
    <row r="27" spans="1:4">
      <c r="C27" s="708"/>
      <c r="D27" s="708"/>
    </row>
    <row r="28" spans="1:4">
      <c r="C28" s="708"/>
      <c r="D28" s="708"/>
    </row>
    <row r="29" spans="1:4">
      <c r="C29" s="708"/>
      <c r="D29" s="708"/>
    </row>
    <row r="30" spans="1:4">
      <c r="C30" s="708"/>
      <c r="D30" s="708"/>
    </row>
    <row r="31" spans="1:4">
      <c r="C31" s="708"/>
      <c r="D31" s="708"/>
    </row>
    <row r="32" spans="1:4">
      <c r="C32" s="708"/>
      <c r="D32" s="708"/>
    </row>
    <row r="33" spans="3:4">
      <c r="C33" s="708"/>
      <c r="D33" s="708"/>
    </row>
    <row r="34" spans="3:4">
      <c r="C34" s="708"/>
      <c r="D34" s="708"/>
    </row>
    <row r="35" spans="3:4">
      <c r="C35" s="708"/>
      <c r="D35" s="708"/>
    </row>
    <row r="36" spans="3:4">
      <c r="C36" s="708"/>
      <c r="D36" s="708"/>
    </row>
    <row r="37" spans="3:4">
      <c r="C37" s="708"/>
      <c r="D37" s="708"/>
    </row>
    <row r="38" spans="3:4">
      <c r="C38" s="708"/>
      <c r="D38" s="708"/>
    </row>
    <row r="39" spans="3:4">
      <c r="C39" s="708"/>
      <c r="D39" s="708"/>
    </row>
    <row r="40" spans="3:4">
      <c r="C40" s="708"/>
      <c r="D40" s="708"/>
    </row>
    <row r="41" spans="3:4">
      <c r="C41" s="708"/>
      <c r="D41" s="708"/>
    </row>
    <row r="42" spans="3:4">
      <c r="C42" s="708"/>
      <c r="D42" s="70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70" zoomScaleNormal="70" workbookViewId="0">
      <selection activeCell="C16" sqref="C16:C18"/>
    </sheetView>
  </sheetViews>
  <sheetFormatPr defaultColWidth="9.140625" defaultRowHeight="12.75"/>
  <cols>
    <col min="1" max="1" width="11.85546875" style="491" bestFit="1" customWidth="1"/>
    <col min="2" max="2" width="126.42578125" style="491" customWidth="1"/>
    <col min="3" max="3" width="43" style="491" bestFit="1" customWidth="1"/>
    <col min="4" max="4" width="49.140625" style="513" customWidth="1"/>
    <col min="5" max="16384" width="9.140625" style="491"/>
  </cols>
  <sheetData>
    <row r="1" spans="1:4" s="755" customFormat="1" ht="13.5">
      <c r="A1" s="754" t="s">
        <v>188</v>
      </c>
      <c r="B1" s="744" t="str">
        <f>Info!C2</f>
        <v>სს თიბისი ბანკი</v>
      </c>
    </row>
    <row r="2" spans="1:4" s="755" customFormat="1">
      <c r="A2" s="754" t="s">
        <v>189</v>
      </c>
      <c r="B2" s="743">
        <f>'1. key ratios'!B2</f>
        <v>44469</v>
      </c>
    </row>
    <row r="3" spans="1:4">
      <c r="A3" s="493" t="s">
        <v>738</v>
      </c>
      <c r="D3" s="491"/>
    </row>
    <row r="4" spans="1:4">
      <c r="A4" s="493"/>
      <c r="D4" s="491"/>
    </row>
    <row r="5" spans="1:4" ht="15" customHeight="1">
      <c r="A5" s="849" t="s">
        <v>739</v>
      </c>
      <c r="B5" s="850"/>
      <c r="C5" s="839" t="s">
        <v>740</v>
      </c>
      <c r="D5" s="853" t="s">
        <v>741</v>
      </c>
    </row>
    <row r="6" spans="1:4">
      <c r="A6" s="851"/>
      <c r="B6" s="852"/>
      <c r="C6" s="842"/>
      <c r="D6" s="853"/>
    </row>
    <row r="7" spans="1:4">
      <c r="A7" s="516">
        <v>1</v>
      </c>
      <c r="B7" s="498" t="s">
        <v>742</v>
      </c>
      <c r="C7" s="707">
        <v>897450658</v>
      </c>
      <c r="D7" s="527"/>
    </row>
    <row r="8" spans="1:4">
      <c r="A8" s="507">
        <v>2</v>
      </c>
      <c r="B8" s="507" t="s">
        <v>743</v>
      </c>
      <c r="C8" s="706">
        <v>94874246</v>
      </c>
      <c r="D8" s="527"/>
    </row>
    <row r="9" spans="1:4">
      <c r="A9" s="507">
        <v>3</v>
      </c>
      <c r="B9" s="528" t="s">
        <v>744</v>
      </c>
      <c r="C9" s="706">
        <v>0</v>
      </c>
      <c r="D9" s="527"/>
    </row>
    <row r="10" spans="1:4">
      <c r="A10" s="507">
        <v>4</v>
      </c>
      <c r="B10" s="507" t="s">
        <v>745</v>
      </c>
      <c r="C10" s="706">
        <f>SUM(C11:C18)</f>
        <v>175258464</v>
      </c>
      <c r="D10" s="527"/>
    </row>
    <row r="11" spans="1:4">
      <c r="A11" s="507">
        <v>5</v>
      </c>
      <c r="B11" s="529" t="s">
        <v>746</v>
      </c>
      <c r="C11" s="706">
        <v>15199356</v>
      </c>
      <c r="D11" s="527"/>
    </row>
    <row r="12" spans="1:4">
      <c r="A12" s="507">
        <v>6</v>
      </c>
      <c r="B12" s="529" t="s">
        <v>747</v>
      </c>
      <c r="C12" s="706">
        <v>48671819</v>
      </c>
      <c r="D12" s="527"/>
    </row>
    <row r="13" spans="1:4">
      <c r="A13" s="507">
        <v>7</v>
      </c>
      <c r="B13" s="529" t="s">
        <v>748</v>
      </c>
      <c r="C13" s="706">
        <v>72389205</v>
      </c>
      <c r="D13" s="527"/>
    </row>
    <row r="14" spans="1:4">
      <c r="A14" s="507">
        <v>8</v>
      </c>
      <c r="B14" s="529" t="s">
        <v>749</v>
      </c>
      <c r="C14" s="706">
        <v>0</v>
      </c>
      <c r="D14" s="507"/>
    </row>
    <row r="15" spans="1:4">
      <c r="A15" s="507">
        <v>9</v>
      </c>
      <c r="B15" s="529" t="s">
        <v>750</v>
      </c>
      <c r="C15" s="706">
        <v>0</v>
      </c>
      <c r="D15" s="507"/>
    </row>
    <row r="16" spans="1:4">
      <c r="A16" s="507">
        <v>10</v>
      </c>
      <c r="B16" s="529" t="s">
        <v>751</v>
      </c>
      <c r="C16" s="706">
        <v>29188976</v>
      </c>
      <c r="D16" s="527"/>
    </row>
    <row r="17" spans="1:4">
      <c r="A17" s="507">
        <v>11</v>
      </c>
      <c r="B17" s="529" t="s">
        <v>752</v>
      </c>
      <c r="C17" s="706">
        <v>0</v>
      </c>
      <c r="D17" s="507"/>
    </row>
    <row r="18" spans="1:4" ht="14.25" customHeight="1">
      <c r="A18" s="507">
        <v>12</v>
      </c>
      <c r="B18" s="529" t="s">
        <v>753</v>
      </c>
      <c r="C18" s="706">
        <v>9809108</v>
      </c>
      <c r="D18" s="527"/>
    </row>
    <row r="19" spans="1:4">
      <c r="A19" s="516">
        <v>13</v>
      </c>
      <c r="B19" s="530" t="s">
        <v>754</v>
      </c>
      <c r="C19" s="707">
        <f>C7+C8+C9-C10</f>
        <v>817066440</v>
      </c>
      <c r="D19" s="531"/>
    </row>
    <row r="22" spans="1:4">
      <c r="B22" s="490"/>
    </row>
    <row r="23" spans="1:4">
      <c r="B23" s="492"/>
      <c r="C23" s="708"/>
    </row>
    <row r="24" spans="1:4">
      <c r="B24" s="492"/>
      <c r="C24" s="708"/>
    </row>
    <row r="25" spans="1:4">
      <c r="B25" s="492"/>
      <c r="C25" s="708"/>
    </row>
    <row r="26" spans="1:4">
      <c r="B26" s="492"/>
      <c r="C26" s="708"/>
    </row>
    <row r="27" spans="1:4">
      <c r="B27" s="492"/>
      <c r="C27" s="708"/>
    </row>
    <row r="28" spans="1:4">
      <c r="B28" s="492"/>
      <c r="C28" s="708"/>
    </row>
    <row r="29" spans="1:4">
      <c r="B29" s="492"/>
      <c r="C29" s="708"/>
    </row>
    <row r="30" spans="1:4">
      <c r="B30" s="492"/>
      <c r="C30" s="708"/>
    </row>
    <row r="31" spans="1:4">
      <c r="B31" s="492"/>
      <c r="C31" s="708"/>
    </row>
    <row r="32" spans="1:4">
      <c r="B32" s="492"/>
      <c r="C32" s="708"/>
    </row>
    <row r="33" spans="2:3">
      <c r="B33" s="492"/>
      <c r="C33" s="708"/>
    </row>
    <row r="34" spans="2:3">
      <c r="B34" s="492"/>
      <c r="C34" s="708"/>
    </row>
    <row r="35" spans="2:3">
      <c r="B35" s="492"/>
      <c r="C35" s="708"/>
    </row>
    <row r="36" spans="2:3">
      <c r="B36" s="492"/>
      <c r="C36" s="708"/>
    </row>
    <row r="37" spans="2:3">
      <c r="B37" s="492"/>
      <c r="C37" s="708"/>
    </row>
    <row r="38" spans="2:3">
      <c r="B38" s="492"/>
      <c r="C38" s="708"/>
    </row>
    <row r="39" spans="2:3">
      <c r="B39" s="492"/>
      <c r="C39" s="708"/>
    </row>
    <row r="40" spans="2:3">
      <c r="B40" s="492"/>
      <c r="C40" s="708"/>
    </row>
    <row r="41" spans="2:3">
      <c r="B41" s="492"/>
      <c r="C41" s="708"/>
    </row>
    <row r="42" spans="2:3">
      <c r="B42" s="492"/>
      <c r="C42" s="708"/>
    </row>
    <row r="43" spans="2:3">
      <c r="B43" s="492"/>
      <c r="C43" s="708"/>
    </row>
    <row r="44" spans="2:3">
      <c r="B44" s="492"/>
      <c r="C44" s="708"/>
    </row>
    <row r="45" spans="2:3">
      <c r="B45" s="492"/>
      <c r="C45" s="708"/>
    </row>
    <row r="46" spans="2:3">
      <c r="B46" s="492"/>
      <c r="C46" s="7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91" bestFit="1" customWidth="1"/>
    <col min="2" max="2" width="80.7109375" style="491" customWidth="1"/>
    <col min="3" max="3" width="17.7109375" style="491" bestFit="1" customWidth="1"/>
    <col min="4" max="4" width="13.5703125" style="491" bestFit="1" customWidth="1"/>
    <col min="5" max="6" width="23.85546875" style="491" bestFit="1" customWidth="1"/>
    <col min="7" max="7" width="13.140625" style="491" bestFit="1" customWidth="1"/>
    <col min="8" max="11" width="22.28515625" style="491" customWidth="1"/>
    <col min="12" max="12" width="12" style="491" bestFit="1" customWidth="1"/>
    <col min="13" max="14" width="22.28515625" style="491" customWidth="1"/>
    <col min="15" max="15" width="23.42578125" style="491" bestFit="1" customWidth="1"/>
    <col min="16" max="16" width="21.85546875" style="491" bestFit="1" customWidth="1"/>
    <col min="17" max="19" width="19.140625" style="491" bestFit="1" customWidth="1"/>
    <col min="20" max="20" width="16.140625" style="491" customWidth="1"/>
    <col min="21" max="21" width="13.85546875" style="491" bestFit="1" customWidth="1"/>
    <col min="22" max="22" width="20" style="491" customWidth="1"/>
    <col min="23" max="16384" width="9.140625" style="491"/>
  </cols>
  <sheetData>
    <row r="1" spans="1:22" s="755" customFormat="1" ht="13.5">
      <c r="A1" s="754" t="s">
        <v>188</v>
      </c>
      <c r="B1" s="744" t="str">
        <f>Info!C2</f>
        <v>სს თიბისი ბანკი</v>
      </c>
    </row>
    <row r="2" spans="1:22" s="755" customFormat="1">
      <c r="A2" s="754" t="s">
        <v>189</v>
      </c>
      <c r="B2" s="743">
        <f>'1. key ratios'!B2</f>
        <v>44469</v>
      </c>
      <c r="C2" s="756"/>
    </row>
    <row r="3" spans="1:22">
      <c r="A3" s="493" t="s">
        <v>755</v>
      </c>
    </row>
    <row r="5" spans="1:22" ht="15" customHeight="1">
      <c r="A5" s="839" t="s">
        <v>756</v>
      </c>
      <c r="B5" s="841"/>
      <c r="C5" s="856" t="s">
        <v>757</v>
      </c>
      <c r="D5" s="857"/>
      <c r="E5" s="857"/>
      <c r="F5" s="857"/>
      <c r="G5" s="857"/>
      <c r="H5" s="857"/>
      <c r="I5" s="857"/>
      <c r="J5" s="857"/>
      <c r="K5" s="857"/>
      <c r="L5" s="857"/>
      <c r="M5" s="857"/>
      <c r="N5" s="857"/>
      <c r="O5" s="857"/>
      <c r="P5" s="857"/>
      <c r="Q5" s="857"/>
      <c r="R5" s="857"/>
      <c r="S5" s="857"/>
      <c r="T5" s="857"/>
      <c r="U5" s="858"/>
      <c r="V5" s="532"/>
    </row>
    <row r="6" spans="1:22">
      <c r="A6" s="854"/>
      <c r="B6" s="855"/>
      <c r="C6" s="859" t="s">
        <v>68</v>
      </c>
      <c r="D6" s="861" t="s">
        <v>758</v>
      </c>
      <c r="E6" s="861"/>
      <c r="F6" s="862"/>
      <c r="G6" s="863" t="s">
        <v>759</v>
      </c>
      <c r="H6" s="864"/>
      <c r="I6" s="864"/>
      <c r="J6" s="864"/>
      <c r="K6" s="865"/>
      <c r="L6" s="533"/>
      <c r="M6" s="866" t="s">
        <v>760</v>
      </c>
      <c r="N6" s="866"/>
      <c r="O6" s="846"/>
      <c r="P6" s="846"/>
      <c r="Q6" s="846"/>
      <c r="R6" s="846"/>
      <c r="S6" s="846"/>
      <c r="T6" s="846"/>
      <c r="U6" s="846"/>
      <c r="V6" s="534"/>
    </row>
    <row r="7" spans="1:22" ht="25.5">
      <c r="A7" s="842"/>
      <c r="B7" s="844"/>
      <c r="C7" s="860"/>
      <c r="D7" s="535"/>
      <c r="E7" s="504" t="s">
        <v>761</v>
      </c>
      <c r="F7" s="609" t="s">
        <v>762</v>
      </c>
      <c r="G7" s="502"/>
      <c r="H7" s="609" t="s">
        <v>761</v>
      </c>
      <c r="I7" s="504" t="s">
        <v>788</v>
      </c>
      <c r="J7" s="504" t="s">
        <v>763</v>
      </c>
      <c r="K7" s="609" t="s">
        <v>764</v>
      </c>
      <c r="L7" s="536"/>
      <c r="M7" s="553" t="s">
        <v>765</v>
      </c>
      <c r="N7" s="504" t="s">
        <v>763</v>
      </c>
      <c r="O7" s="504" t="s">
        <v>766</v>
      </c>
      <c r="P7" s="504" t="s">
        <v>767</v>
      </c>
      <c r="Q7" s="504" t="s">
        <v>768</v>
      </c>
      <c r="R7" s="504" t="s">
        <v>769</v>
      </c>
      <c r="S7" s="504" t="s">
        <v>770</v>
      </c>
      <c r="T7" s="537" t="s">
        <v>771</v>
      </c>
      <c r="U7" s="504" t="s">
        <v>772</v>
      </c>
      <c r="V7" s="532"/>
    </row>
    <row r="8" spans="1:22">
      <c r="A8" s="538">
        <v>1</v>
      </c>
      <c r="B8" s="498" t="s">
        <v>773</v>
      </c>
      <c r="C8" s="707">
        <v>15725472160</v>
      </c>
      <c r="D8" s="706">
        <v>14020568882</v>
      </c>
      <c r="E8" s="706">
        <v>271691129</v>
      </c>
      <c r="F8" s="706">
        <v>2964329</v>
      </c>
      <c r="G8" s="706">
        <v>887836838</v>
      </c>
      <c r="H8" s="706">
        <v>51920289</v>
      </c>
      <c r="I8" s="706">
        <v>44816501</v>
      </c>
      <c r="J8" s="706">
        <v>20452006</v>
      </c>
      <c r="K8" s="706">
        <v>2626855</v>
      </c>
      <c r="L8" s="706">
        <v>817066440</v>
      </c>
      <c r="M8" s="706">
        <v>141326810</v>
      </c>
      <c r="N8" s="706">
        <v>48231840</v>
      </c>
      <c r="O8" s="706">
        <v>89069130</v>
      </c>
      <c r="P8" s="706">
        <v>39991692</v>
      </c>
      <c r="Q8" s="706">
        <v>26650838</v>
      </c>
      <c r="R8" s="706">
        <v>32683156</v>
      </c>
      <c r="S8" s="706">
        <v>70998</v>
      </c>
      <c r="T8" s="706">
        <v>199</v>
      </c>
      <c r="U8" s="706">
        <v>98591933</v>
      </c>
      <c r="V8" s="515"/>
    </row>
    <row r="9" spans="1:22">
      <c r="A9" s="506">
        <v>1.1000000000000001</v>
      </c>
      <c r="B9" s="539" t="s">
        <v>774</v>
      </c>
      <c r="C9" s="711">
        <v>0</v>
      </c>
      <c r="D9" s="706">
        <v>0</v>
      </c>
      <c r="E9" s="706">
        <v>0</v>
      </c>
      <c r="F9" s="706">
        <v>0</v>
      </c>
      <c r="G9" s="706">
        <v>0</v>
      </c>
      <c r="H9" s="706">
        <v>0</v>
      </c>
      <c r="I9" s="706">
        <v>0</v>
      </c>
      <c r="J9" s="706">
        <v>0</v>
      </c>
      <c r="K9" s="706">
        <v>0</v>
      </c>
      <c r="L9" s="706">
        <v>0</v>
      </c>
      <c r="M9" s="706">
        <v>0</v>
      </c>
      <c r="N9" s="706">
        <v>0</v>
      </c>
      <c r="O9" s="706">
        <v>0</v>
      </c>
      <c r="P9" s="706">
        <v>0</v>
      </c>
      <c r="Q9" s="706">
        <v>0</v>
      </c>
      <c r="R9" s="706">
        <v>0</v>
      </c>
      <c r="S9" s="706">
        <v>0</v>
      </c>
      <c r="T9" s="706">
        <v>0</v>
      </c>
      <c r="U9" s="706">
        <v>0</v>
      </c>
      <c r="V9" s="515"/>
    </row>
    <row r="10" spans="1:22">
      <c r="A10" s="506">
        <v>1.2</v>
      </c>
      <c r="B10" s="539" t="s">
        <v>775</v>
      </c>
      <c r="C10" s="711">
        <v>0</v>
      </c>
      <c r="D10" s="706">
        <v>0</v>
      </c>
      <c r="E10" s="706">
        <v>0</v>
      </c>
      <c r="F10" s="706">
        <v>0</v>
      </c>
      <c r="G10" s="706">
        <v>0</v>
      </c>
      <c r="H10" s="706">
        <v>0</v>
      </c>
      <c r="I10" s="706">
        <v>0</v>
      </c>
      <c r="J10" s="706">
        <v>0</v>
      </c>
      <c r="K10" s="706">
        <v>0</v>
      </c>
      <c r="L10" s="706">
        <v>0</v>
      </c>
      <c r="M10" s="706">
        <v>0</v>
      </c>
      <c r="N10" s="706">
        <v>0</v>
      </c>
      <c r="O10" s="706">
        <v>0</v>
      </c>
      <c r="P10" s="706">
        <v>0</v>
      </c>
      <c r="Q10" s="706">
        <v>0</v>
      </c>
      <c r="R10" s="706">
        <v>0</v>
      </c>
      <c r="S10" s="706">
        <v>0</v>
      </c>
      <c r="T10" s="706">
        <v>0</v>
      </c>
      <c r="U10" s="706">
        <v>0</v>
      </c>
      <c r="V10" s="515"/>
    </row>
    <row r="11" spans="1:22">
      <c r="A11" s="506">
        <v>1.3</v>
      </c>
      <c r="B11" s="539" t="s">
        <v>776</v>
      </c>
      <c r="C11" s="711">
        <v>0</v>
      </c>
      <c r="D11" s="706">
        <v>0</v>
      </c>
      <c r="E11" s="706">
        <v>0</v>
      </c>
      <c r="F11" s="706">
        <v>0</v>
      </c>
      <c r="G11" s="706">
        <v>0</v>
      </c>
      <c r="H11" s="706">
        <v>0</v>
      </c>
      <c r="I11" s="706">
        <v>0</v>
      </c>
      <c r="J11" s="706">
        <v>0</v>
      </c>
      <c r="K11" s="706">
        <v>0</v>
      </c>
      <c r="L11" s="706">
        <v>0</v>
      </c>
      <c r="M11" s="706">
        <v>0</v>
      </c>
      <c r="N11" s="706">
        <v>0</v>
      </c>
      <c r="O11" s="706">
        <v>0</v>
      </c>
      <c r="P11" s="706">
        <v>0</v>
      </c>
      <c r="Q11" s="706">
        <v>0</v>
      </c>
      <c r="R11" s="706">
        <v>0</v>
      </c>
      <c r="S11" s="706">
        <v>0</v>
      </c>
      <c r="T11" s="706">
        <v>0</v>
      </c>
      <c r="U11" s="706">
        <v>0</v>
      </c>
      <c r="V11" s="515"/>
    </row>
    <row r="12" spans="1:22">
      <c r="A12" s="506">
        <v>1.4</v>
      </c>
      <c r="B12" s="539" t="s">
        <v>777</v>
      </c>
      <c r="C12" s="711">
        <v>260785844</v>
      </c>
      <c r="D12" s="706">
        <v>257917456</v>
      </c>
      <c r="E12" s="706">
        <v>2411</v>
      </c>
      <c r="F12" s="706">
        <v>0</v>
      </c>
      <c r="G12" s="706">
        <v>147899</v>
      </c>
      <c r="H12" s="706">
        <v>0</v>
      </c>
      <c r="I12" s="706">
        <v>0</v>
      </c>
      <c r="J12" s="706">
        <v>0</v>
      </c>
      <c r="K12" s="706">
        <v>0</v>
      </c>
      <c r="L12" s="706">
        <v>2720490</v>
      </c>
      <c r="M12" s="706">
        <v>0</v>
      </c>
      <c r="N12" s="706">
        <v>0</v>
      </c>
      <c r="O12" s="706">
        <v>0</v>
      </c>
      <c r="P12" s="706">
        <v>979</v>
      </c>
      <c r="Q12" s="706">
        <v>293338</v>
      </c>
      <c r="R12" s="706">
        <v>284309</v>
      </c>
      <c r="S12" s="706">
        <v>4216</v>
      </c>
      <c r="T12" s="706">
        <v>0</v>
      </c>
      <c r="U12" s="706">
        <v>118561</v>
      </c>
      <c r="V12" s="515"/>
    </row>
    <row r="13" spans="1:22">
      <c r="A13" s="506">
        <v>1.5</v>
      </c>
      <c r="B13" s="539" t="s">
        <v>778</v>
      </c>
      <c r="C13" s="711">
        <v>7545712113.1978903</v>
      </c>
      <c r="D13" s="706">
        <v>6526533862.2903404</v>
      </c>
      <c r="E13" s="706">
        <v>181542580.96731201</v>
      </c>
      <c r="F13" s="706">
        <v>2909495.319108</v>
      </c>
      <c r="G13" s="706">
        <v>622110803.59349</v>
      </c>
      <c r="H13" s="706">
        <v>20947692.928240001</v>
      </c>
      <c r="I13" s="706">
        <v>4178661.9539439999</v>
      </c>
      <c r="J13" s="706">
        <v>8783566.0078640003</v>
      </c>
      <c r="K13" s="706">
        <v>2039598.7359199999</v>
      </c>
      <c r="L13" s="706">
        <v>397067447.31405598</v>
      </c>
      <c r="M13" s="706">
        <v>64655785.116168998</v>
      </c>
      <c r="N13" s="706">
        <v>7148695.8168559996</v>
      </c>
      <c r="O13" s="706">
        <v>13341637.978993</v>
      </c>
      <c r="P13" s="706">
        <v>20021157.440069001</v>
      </c>
      <c r="Q13" s="706">
        <v>13988349.207978001</v>
      </c>
      <c r="R13" s="706">
        <v>24813554.198452</v>
      </c>
      <c r="S13" s="706">
        <v>0</v>
      </c>
      <c r="T13" s="706">
        <v>0</v>
      </c>
      <c r="U13" s="706">
        <v>8684495.0665070005</v>
      </c>
      <c r="V13" s="515"/>
    </row>
    <row r="14" spans="1:22">
      <c r="A14" s="506">
        <v>1.6</v>
      </c>
      <c r="B14" s="539" t="s">
        <v>779</v>
      </c>
      <c r="C14" s="711">
        <v>7918974202.4358902</v>
      </c>
      <c r="D14" s="706">
        <v>7236117563.79778</v>
      </c>
      <c r="E14" s="706">
        <v>90146136.370801806</v>
      </c>
      <c r="F14" s="706">
        <v>54833.7</v>
      </c>
      <c r="G14" s="706">
        <v>265578136.05404299</v>
      </c>
      <c r="H14" s="706">
        <v>30972596.431529101</v>
      </c>
      <c r="I14" s="706">
        <v>40637839.2209979</v>
      </c>
      <c r="J14" s="706">
        <v>11668440.1227205</v>
      </c>
      <c r="K14" s="706">
        <v>587255.98</v>
      </c>
      <c r="L14" s="706">
        <v>417278502.584068</v>
      </c>
      <c r="M14" s="706">
        <v>76671024.538157895</v>
      </c>
      <c r="N14" s="706">
        <v>41083143.903769903</v>
      </c>
      <c r="O14" s="706">
        <v>75727492.386328995</v>
      </c>
      <c r="P14" s="706">
        <v>19969555.306912798</v>
      </c>
      <c r="Q14" s="706">
        <v>12369150.319825999</v>
      </c>
      <c r="R14" s="706">
        <v>7585292.9054233404</v>
      </c>
      <c r="S14" s="706">
        <v>66781.741937579995</v>
      </c>
      <c r="T14" s="706">
        <v>199.10499999999999</v>
      </c>
      <c r="U14" s="706">
        <v>89788877.168628395</v>
      </c>
      <c r="V14" s="515"/>
    </row>
    <row r="15" spans="1:22">
      <c r="A15" s="538">
        <v>2</v>
      </c>
      <c r="B15" s="516" t="s">
        <v>780</v>
      </c>
      <c r="C15" s="707">
        <v>2240348890</v>
      </c>
      <c r="D15" s="706">
        <v>2240348890</v>
      </c>
      <c r="E15" s="706">
        <v>0</v>
      </c>
      <c r="F15" s="706">
        <v>0</v>
      </c>
      <c r="G15" s="706">
        <v>0</v>
      </c>
      <c r="H15" s="706">
        <v>0</v>
      </c>
      <c r="I15" s="706">
        <v>0</v>
      </c>
      <c r="J15" s="706">
        <v>0</v>
      </c>
      <c r="K15" s="706">
        <v>0</v>
      </c>
      <c r="L15" s="706">
        <v>0</v>
      </c>
      <c r="M15" s="706">
        <v>0</v>
      </c>
      <c r="N15" s="706">
        <v>0</v>
      </c>
      <c r="O15" s="706">
        <v>0</v>
      </c>
      <c r="P15" s="706">
        <v>0</v>
      </c>
      <c r="Q15" s="706">
        <v>0</v>
      </c>
      <c r="R15" s="706">
        <v>0</v>
      </c>
      <c r="S15" s="706">
        <v>0</v>
      </c>
      <c r="T15" s="706">
        <v>0</v>
      </c>
      <c r="U15" s="706">
        <v>0</v>
      </c>
      <c r="V15" s="515"/>
    </row>
    <row r="16" spans="1:22">
      <c r="A16" s="506">
        <v>2.1</v>
      </c>
      <c r="B16" s="539" t="s">
        <v>774</v>
      </c>
      <c r="C16" s="711">
        <v>0</v>
      </c>
      <c r="D16" s="706">
        <v>0</v>
      </c>
      <c r="E16" s="706">
        <v>0</v>
      </c>
      <c r="F16" s="706">
        <v>0</v>
      </c>
      <c r="G16" s="706">
        <v>0</v>
      </c>
      <c r="H16" s="706">
        <v>0</v>
      </c>
      <c r="I16" s="706">
        <v>0</v>
      </c>
      <c r="J16" s="706">
        <v>0</v>
      </c>
      <c r="K16" s="706">
        <v>0</v>
      </c>
      <c r="L16" s="706">
        <v>0</v>
      </c>
      <c r="M16" s="706">
        <v>0</v>
      </c>
      <c r="N16" s="706">
        <v>0</v>
      </c>
      <c r="O16" s="706">
        <v>0</v>
      </c>
      <c r="P16" s="706">
        <v>0</v>
      </c>
      <c r="Q16" s="706">
        <v>0</v>
      </c>
      <c r="R16" s="706">
        <v>0</v>
      </c>
      <c r="S16" s="706">
        <v>0</v>
      </c>
      <c r="T16" s="706">
        <v>0</v>
      </c>
      <c r="U16" s="706">
        <v>0</v>
      </c>
      <c r="V16" s="515"/>
    </row>
    <row r="17" spans="1:22">
      <c r="A17" s="506">
        <v>2.2000000000000002</v>
      </c>
      <c r="B17" s="539" t="s">
        <v>775</v>
      </c>
      <c r="C17" s="711">
        <v>1576405177</v>
      </c>
      <c r="D17" s="706">
        <v>1576405177</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6">
        <v>0</v>
      </c>
      <c r="U17" s="706">
        <v>0</v>
      </c>
      <c r="V17" s="515"/>
    </row>
    <row r="18" spans="1:22">
      <c r="A18" s="506">
        <v>2.2999999999999998</v>
      </c>
      <c r="B18" s="539" t="s">
        <v>776</v>
      </c>
      <c r="C18" s="711">
        <v>445064543</v>
      </c>
      <c r="D18" s="706">
        <v>445064543</v>
      </c>
      <c r="E18" s="706">
        <v>0</v>
      </c>
      <c r="F18" s="706">
        <v>0</v>
      </c>
      <c r="G18" s="706">
        <v>0</v>
      </c>
      <c r="H18" s="706">
        <v>0</v>
      </c>
      <c r="I18" s="706">
        <v>0</v>
      </c>
      <c r="J18" s="706">
        <v>0</v>
      </c>
      <c r="K18" s="706">
        <v>0</v>
      </c>
      <c r="L18" s="706">
        <v>0</v>
      </c>
      <c r="M18" s="706">
        <v>0</v>
      </c>
      <c r="N18" s="706">
        <v>0</v>
      </c>
      <c r="O18" s="706">
        <v>0</v>
      </c>
      <c r="P18" s="706">
        <v>0</v>
      </c>
      <c r="Q18" s="706">
        <v>0</v>
      </c>
      <c r="R18" s="706">
        <v>0</v>
      </c>
      <c r="S18" s="706">
        <v>0</v>
      </c>
      <c r="T18" s="706">
        <v>0</v>
      </c>
      <c r="U18" s="706">
        <v>0</v>
      </c>
      <c r="V18" s="515"/>
    </row>
    <row r="19" spans="1:22">
      <c r="A19" s="506">
        <v>2.4</v>
      </c>
      <c r="B19" s="539" t="s">
        <v>777</v>
      </c>
      <c r="C19" s="711">
        <v>22516091</v>
      </c>
      <c r="D19" s="706">
        <v>22516091</v>
      </c>
      <c r="E19" s="706">
        <v>0</v>
      </c>
      <c r="F19" s="706">
        <v>0</v>
      </c>
      <c r="G19" s="706">
        <v>0</v>
      </c>
      <c r="H19" s="706">
        <v>0</v>
      </c>
      <c r="I19" s="706">
        <v>0</v>
      </c>
      <c r="J19" s="706">
        <v>0</v>
      </c>
      <c r="K19" s="706">
        <v>0</v>
      </c>
      <c r="L19" s="706">
        <v>0</v>
      </c>
      <c r="M19" s="706">
        <v>0</v>
      </c>
      <c r="N19" s="706">
        <v>0</v>
      </c>
      <c r="O19" s="706">
        <v>0</v>
      </c>
      <c r="P19" s="706">
        <v>0</v>
      </c>
      <c r="Q19" s="706">
        <v>0</v>
      </c>
      <c r="R19" s="706">
        <v>0</v>
      </c>
      <c r="S19" s="706">
        <v>0</v>
      </c>
      <c r="T19" s="706">
        <v>0</v>
      </c>
      <c r="U19" s="706">
        <v>0</v>
      </c>
      <c r="V19" s="515"/>
    </row>
    <row r="20" spans="1:22">
      <c r="A20" s="506">
        <v>2.5</v>
      </c>
      <c r="B20" s="539" t="s">
        <v>778</v>
      </c>
      <c r="C20" s="711">
        <v>196363079</v>
      </c>
      <c r="D20" s="706">
        <v>196363079</v>
      </c>
      <c r="E20" s="706">
        <v>0</v>
      </c>
      <c r="F20" s="706">
        <v>0</v>
      </c>
      <c r="G20" s="706">
        <v>0</v>
      </c>
      <c r="H20" s="706">
        <v>0</v>
      </c>
      <c r="I20" s="706">
        <v>0</v>
      </c>
      <c r="J20" s="706">
        <v>0</v>
      </c>
      <c r="K20" s="706">
        <v>0</v>
      </c>
      <c r="L20" s="706">
        <v>0</v>
      </c>
      <c r="M20" s="706">
        <v>0</v>
      </c>
      <c r="N20" s="706">
        <v>0</v>
      </c>
      <c r="O20" s="706">
        <v>0</v>
      </c>
      <c r="P20" s="706">
        <v>0</v>
      </c>
      <c r="Q20" s="706">
        <v>0</v>
      </c>
      <c r="R20" s="706">
        <v>0</v>
      </c>
      <c r="S20" s="706">
        <v>0</v>
      </c>
      <c r="T20" s="706">
        <v>0</v>
      </c>
      <c r="U20" s="706">
        <v>0</v>
      </c>
      <c r="V20" s="515"/>
    </row>
    <row r="21" spans="1:22">
      <c r="A21" s="506">
        <v>2.6</v>
      </c>
      <c r="B21" s="539" t="s">
        <v>779</v>
      </c>
      <c r="C21" s="711">
        <v>0</v>
      </c>
      <c r="D21" s="706">
        <v>0</v>
      </c>
      <c r="E21" s="706">
        <v>0</v>
      </c>
      <c r="F21" s="706">
        <v>0</v>
      </c>
      <c r="G21" s="706">
        <v>0</v>
      </c>
      <c r="H21" s="706">
        <v>0</v>
      </c>
      <c r="I21" s="706">
        <v>0</v>
      </c>
      <c r="J21" s="706">
        <v>0</v>
      </c>
      <c r="K21" s="706">
        <v>0</v>
      </c>
      <c r="L21" s="706">
        <v>0</v>
      </c>
      <c r="M21" s="706">
        <v>0</v>
      </c>
      <c r="N21" s="706">
        <v>0</v>
      </c>
      <c r="O21" s="706">
        <v>0</v>
      </c>
      <c r="P21" s="706">
        <v>0</v>
      </c>
      <c r="Q21" s="706">
        <v>0</v>
      </c>
      <c r="R21" s="706">
        <v>0</v>
      </c>
      <c r="S21" s="706">
        <v>0</v>
      </c>
      <c r="T21" s="706">
        <v>0</v>
      </c>
      <c r="U21" s="706">
        <v>0</v>
      </c>
      <c r="V21" s="515"/>
    </row>
    <row r="22" spans="1:22">
      <c r="A22" s="538">
        <v>3</v>
      </c>
      <c r="B22" s="498" t="s">
        <v>781</v>
      </c>
      <c r="C22" s="707">
        <v>3544585232.3440852</v>
      </c>
      <c r="D22" s="706">
        <v>2006961387.5767241</v>
      </c>
      <c r="E22" s="712"/>
      <c r="F22" s="712"/>
      <c r="G22" s="706">
        <v>48249170.49645</v>
      </c>
      <c r="H22" s="712"/>
      <c r="I22" s="712"/>
      <c r="J22" s="712"/>
      <c r="K22" s="712"/>
      <c r="L22" s="706">
        <v>18647834.162108</v>
      </c>
      <c r="M22" s="712"/>
      <c r="N22" s="712"/>
      <c r="O22" s="712"/>
      <c r="P22" s="712"/>
      <c r="Q22" s="712"/>
      <c r="R22" s="712"/>
      <c r="S22" s="712"/>
      <c r="T22" s="712"/>
      <c r="U22" s="706">
        <v>0</v>
      </c>
      <c r="V22" s="515"/>
    </row>
    <row r="23" spans="1:22">
      <c r="A23" s="506">
        <v>3.1</v>
      </c>
      <c r="B23" s="539" t="s">
        <v>774</v>
      </c>
      <c r="C23" s="711">
        <v>0</v>
      </c>
      <c r="D23" s="706">
        <v>0</v>
      </c>
      <c r="E23" s="712"/>
      <c r="F23" s="712"/>
      <c r="G23" s="706">
        <v>0</v>
      </c>
      <c r="H23" s="712"/>
      <c r="I23" s="712"/>
      <c r="J23" s="712"/>
      <c r="K23" s="712"/>
      <c r="L23" s="706">
        <v>0</v>
      </c>
      <c r="M23" s="712"/>
      <c r="N23" s="712"/>
      <c r="O23" s="712"/>
      <c r="P23" s="712"/>
      <c r="Q23" s="712"/>
      <c r="R23" s="712"/>
      <c r="S23" s="712"/>
      <c r="T23" s="712"/>
      <c r="U23" s="706">
        <v>0</v>
      </c>
      <c r="V23" s="515"/>
    </row>
    <row r="24" spans="1:22">
      <c r="A24" s="506">
        <v>3.2</v>
      </c>
      <c r="B24" s="539" t="s">
        <v>775</v>
      </c>
      <c r="C24" s="711">
        <v>0</v>
      </c>
      <c r="D24" s="706">
        <v>0</v>
      </c>
      <c r="E24" s="712"/>
      <c r="F24" s="712"/>
      <c r="G24" s="706">
        <v>0</v>
      </c>
      <c r="H24" s="712"/>
      <c r="I24" s="712"/>
      <c r="J24" s="712"/>
      <c r="K24" s="712"/>
      <c r="L24" s="706">
        <v>0</v>
      </c>
      <c r="M24" s="712"/>
      <c r="N24" s="712"/>
      <c r="O24" s="712"/>
      <c r="P24" s="712"/>
      <c r="Q24" s="712"/>
      <c r="R24" s="712"/>
      <c r="S24" s="712"/>
      <c r="T24" s="712"/>
      <c r="U24" s="706">
        <v>0</v>
      </c>
      <c r="V24" s="515"/>
    </row>
    <row r="25" spans="1:22">
      <c r="A25" s="506">
        <v>3.3</v>
      </c>
      <c r="B25" s="539" t="s">
        <v>776</v>
      </c>
      <c r="C25" s="711">
        <v>0</v>
      </c>
      <c r="D25" s="706">
        <v>0</v>
      </c>
      <c r="E25" s="712"/>
      <c r="F25" s="712"/>
      <c r="G25" s="706">
        <v>0</v>
      </c>
      <c r="H25" s="712"/>
      <c r="I25" s="712"/>
      <c r="J25" s="712"/>
      <c r="K25" s="712"/>
      <c r="L25" s="706">
        <v>0</v>
      </c>
      <c r="M25" s="712"/>
      <c r="N25" s="712"/>
      <c r="O25" s="712"/>
      <c r="P25" s="712"/>
      <c r="Q25" s="712"/>
      <c r="R25" s="712"/>
      <c r="S25" s="712"/>
      <c r="T25" s="712"/>
      <c r="U25" s="706">
        <v>0</v>
      </c>
      <c r="V25" s="515"/>
    </row>
    <row r="26" spans="1:22">
      <c r="A26" s="506">
        <v>3.4</v>
      </c>
      <c r="B26" s="539" t="s">
        <v>777</v>
      </c>
      <c r="C26" s="711">
        <v>353144753.28206599</v>
      </c>
      <c r="D26" s="706">
        <v>313344317.16246599</v>
      </c>
      <c r="E26" s="712"/>
      <c r="F26" s="712"/>
      <c r="G26" s="706">
        <v>0</v>
      </c>
      <c r="H26" s="712"/>
      <c r="I26" s="712"/>
      <c r="J26" s="712"/>
      <c r="K26" s="712"/>
      <c r="L26" s="706">
        <v>0</v>
      </c>
      <c r="M26" s="712"/>
      <c r="N26" s="712"/>
      <c r="O26" s="712"/>
      <c r="P26" s="712"/>
      <c r="Q26" s="712"/>
      <c r="R26" s="712"/>
      <c r="S26" s="712"/>
      <c r="T26" s="712"/>
      <c r="U26" s="706">
        <v>0</v>
      </c>
      <c r="V26" s="515"/>
    </row>
    <row r="27" spans="1:22">
      <c r="A27" s="506">
        <v>3.5</v>
      </c>
      <c r="B27" s="539" t="s">
        <v>778</v>
      </c>
      <c r="C27" s="711">
        <v>2994958562.0889883</v>
      </c>
      <c r="D27" s="706">
        <v>1692756420.0169401</v>
      </c>
      <c r="E27" s="712"/>
      <c r="F27" s="712"/>
      <c r="G27" s="706">
        <v>48249170.49645</v>
      </c>
      <c r="H27" s="712"/>
      <c r="I27" s="712"/>
      <c r="J27" s="712"/>
      <c r="K27" s="712"/>
      <c r="L27" s="706">
        <v>18647834.162108</v>
      </c>
      <c r="M27" s="712"/>
      <c r="N27" s="712"/>
      <c r="O27" s="712"/>
      <c r="P27" s="712"/>
      <c r="Q27" s="712"/>
      <c r="R27" s="712"/>
      <c r="S27" s="712"/>
      <c r="T27" s="712"/>
      <c r="U27" s="706">
        <v>0</v>
      </c>
      <c r="V27" s="515"/>
    </row>
    <row r="28" spans="1:22">
      <c r="A28" s="506">
        <v>3.6</v>
      </c>
      <c r="B28" s="539" t="s">
        <v>779</v>
      </c>
      <c r="C28" s="711">
        <v>196481916.97303101</v>
      </c>
      <c r="D28" s="706">
        <v>860650.39731799997</v>
      </c>
      <c r="E28" s="712"/>
      <c r="F28" s="712"/>
      <c r="G28" s="706">
        <v>0</v>
      </c>
      <c r="H28" s="712"/>
      <c r="I28" s="712"/>
      <c r="J28" s="712"/>
      <c r="K28" s="712"/>
      <c r="L28" s="706">
        <v>0</v>
      </c>
      <c r="M28" s="712"/>
      <c r="N28" s="712"/>
      <c r="O28" s="712"/>
      <c r="P28" s="712"/>
      <c r="Q28" s="712"/>
      <c r="R28" s="712"/>
      <c r="S28" s="712"/>
      <c r="T28" s="712"/>
      <c r="U28" s="706">
        <v>0</v>
      </c>
      <c r="V28" s="515"/>
    </row>
    <row r="32" spans="1:22">
      <c r="C32" s="708"/>
      <c r="D32" s="708"/>
      <c r="E32" s="708"/>
      <c r="F32" s="708"/>
      <c r="G32" s="708"/>
      <c r="H32" s="708"/>
      <c r="I32" s="708"/>
      <c r="J32" s="708"/>
      <c r="K32" s="708"/>
      <c r="L32" s="708"/>
      <c r="M32" s="708"/>
      <c r="N32" s="708"/>
      <c r="O32" s="708"/>
      <c r="P32" s="708"/>
      <c r="Q32" s="708"/>
      <c r="R32" s="708"/>
      <c r="S32" s="708"/>
      <c r="T32" s="708"/>
      <c r="U32" s="708"/>
    </row>
    <row r="33" spans="3:21">
      <c r="C33" s="708"/>
      <c r="D33" s="708"/>
      <c r="E33" s="708"/>
      <c r="F33" s="708"/>
      <c r="G33" s="708"/>
      <c r="H33" s="708"/>
      <c r="I33" s="708"/>
      <c r="J33" s="708"/>
      <c r="K33" s="708"/>
      <c r="L33" s="708"/>
      <c r="M33" s="708"/>
      <c r="N33" s="708"/>
      <c r="O33" s="708"/>
      <c r="P33" s="708"/>
      <c r="Q33" s="708"/>
      <c r="R33" s="708"/>
      <c r="S33" s="708"/>
      <c r="T33" s="708"/>
      <c r="U33" s="708"/>
    </row>
    <row r="34" spans="3:21">
      <c r="C34" s="708"/>
      <c r="D34" s="708"/>
      <c r="E34" s="708"/>
      <c r="F34" s="708"/>
      <c r="G34" s="708"/>
      <c r="H34" s="708"/>
      <c r="I34" s="708"/>
      <c r="J34" s="708"/>
      <c r="K34" s="708"/>
      <c r="L34" s="708"/>
      <c r="M34" s="708"/>
      <c r="N34" s="708"/>
      <c r="O34" s="708"/>
      <c r="P34" s="708"/>
      <c r="Q34" s="708"/>
      <c r="R34" s="708"/>
      <c r="S34" s="708"/>
      <c r="T34" s="708"/>
      <c r="U34" s="708"/>
    </row>
    <row r="35" spans="3:21">
      <c r="C35" s="708"/>
      <c r="D35" s="708"/>
      <c r="E35" s="708"/>
      <c r="F35" s="708"/>
      <c r="G35" s="708"/>
      <c r="H35" s="708"/>
      <c r="I35" s="708"/>
      <c r="J35" s="708"/>
      <c r="K35" s="708"/>
      <c r="L35" s="708"/>
      <c r="M35" s="708"/>
      <c r="N35" s="708"/>
      <c r="O35" s="708"/>
      <c r="P35" s="708"/>
      <c r="Q35" s="708"/>
      <c r="R35" s="708"/>
      <c r="S35" s="708"/>
      <c r="T35" s="708"/>
      <c r="U35" s="708"/>
    </row>
    <row r="36" spans="3:21">
      <c r="C36" s="708"/>
      <c r="D36" s="708"/>
      <c r="E36" s="708"/>
      <c r="F36" s="708"/>
      <c r="G36" s="708"/>
      <c r="H36" s="708"/>
      <c r="I36" s="708"/>
      <c r="J36" s="708"/>
      <c r="K36" s="708"/>
      <c r="L36" s="708"/>
      <c r="M36" s="708"/>
      <c r="N36" s="708"/>
      <c r="O36" s="708"/>
      <c r="P36" s="708"/>
      <c r="Q36" s="708"/>
      <c r="R36" s="708"/>
      <c r="S36" s="708"/>
      <c r="T36" s="708"/>
      <c r="U36" s="708"/>
    </row>
    <row r="37" spans="3:21">
      <c r="C37" s="708"/>
      <c r="D37" s="708"/>
      <c r="E37" s="708"/>
      <c r="F37" s="708"/>
      <c r="G37" s="708"/>
      <c r="H37" s="708"/>
      <c r="I37" s="708"/>
      <c r="J37" s="708"/>
      <c r="K37" s="708"/>
      <c r="L37" s="708"/>
      <c r="M37" s="708"/>
      <c r="N37" s="708"/>
      <c r="O37" s="708"/>
      <c r="P37" s="708"/>
      <c r="Q37" s="708"/>
      <c r="R37" s="708"/>
      <c r="S37" s="708"/>
      <c r="T37" s="708"/>
      <c r="U37" s="708"/>
    </row>
    <row r="38" spans="3:21">
      <c r="C38" s="708"/>
      <c r="D38" s="708"/>
      <c r="E38" s="708"/>
      <c r="F38" s="708"/>
      <c r="G38" s="708"/>
      <c r="H38" s="708"/>
      <c r="I38" s="708"/>
      <c r="J38" s="708"/>
      <c r="K38" s="708"/>
      <c r="L38" s="708"/>
      <c r="M38" s="708"/>
      <c r="N38" s="708"/>
      <c r="O38" s="708"/>
      <c r="P38" s="708"/>
      <c r="Q38" s="708"/>
      <c r="R38" s="708"/>
      <c r="S38" s="708"/>
      <c r="T38" s="708"/>
      <c r="U38" s="708"/>
    </row>
    <row r="39" spans="3:21">
      <c r="C39" s="708"/>
      <c r="D39" s="708"/>
      <c r="E39" s="708"/>
      <c r="F39" s="708"/>
      <c r="G39" s="708"/>
      <c r="H39" s="708"/>
      <c r="I39" s="708"/>
      <c r="J39" s="708"/>
      <c r="K39" s="708"/>
      <c r="L39" s="708"/>
      <c r="M39" s="708"/>
      <c r="N39" s="708"/>
      <c r="O39" s="708"/>
      <c r="P39" s="708"/>
      <c r="Q39" s="708"/>
      <c r="R39" s="708"/>
      <c r="S39" s="708"/>
      <c r="T39" s="708"/>
      <c r="U39" s="708"/>
    </row>
    <row r="40" spans="3:21">
      <c r="C40" s="708"/>
      <c r="D40" s="708"/>
      <c r="E40" s="708"/>
      <c r="F40" s="708"/>
      <c r="G40" s="708"/>
      <c r="H40" s="708"/>
      <c r="I40" s="708"/>
      <c r="J40" s="708"/>
      <c r="K40" s="708"/>
      <c r="L40" s="708"/>
      <c r="M40" s="708"/>
      <c r="N40" s="708"/>
      <c r="O40" s="708"/>
      <c r="P40" s="708"/>
      <c r="Q40" s="708"/>
      <c r="R40" s="708"/>
      <c r="S40" s="708"/>
      <c r="T40" s="708"/>
      <c r="U40" s="708"/>
    </row>
    <row r="41" spans="3:21">
      <c r="C41" s="708"/>
      <c r="D41" s="708"/>
      <c r="E41" s="708"/>
      <c r="F41" s="708"/>
      <c r="G41" s="708"/>
      <c r="H41" s="708"/>
      <c r="I41" s="708"/>
      <c r="J41" s="708"/>
      <c r="K41" s="708"/>
      <c r="L41" s="708"/>
      <c r="M41" s="708"/>
      <c r="N41" s="708"/>
      <c r="O41" s="708"/>
      <c r="P41" s="708"/>
      <c r="Q41" s="708"/>
      <c r="R41" s="708"/>
      <c r="S41" s="708"/>
      <c r="T41" s="708"/>
      <c r="U41" s="708"/>
    </row>
    <row r="42" spans="3:21">
      <c r="C42" s="708"/>
      <c r="D42" s="708"/>
      <c r="E42" s="708"/>
      <c r="F42" s="708"/>
      <c r="G42" s="708"/>
      <c r="H42" s="708"/>
      <c r="I42" s="708"/>
      <c r="J42" s="708"/>
      <c r="K42" s="708"/>
      <c r="L42" s="708"/>
      <c r="M42" s="708"/>
      <c r="N42" s="708"/>
      <c r="O42" s="708"/>
      <c r="P42" s="708"/>
      <c r="Q42" s="708"/>
      <c r="R42" s="708"/>
      <c r="S42" s="708"/>
      <c r="T42" s="708"/>
      <c r="U42" s="708"/>
    </row>
    <row r="43" spans="3:21">
      <c r="C43" s="708"/>
      <c r="D43" s="708"/>
      <c r="E43" s="708"/>
      <c r="F43" s="708"/>
      <c r="G43" s="708"/>
      <c r="H43" s="708"/>
      <c r="I43" s="708"/>
      <c r="J43" s="708"/>
      <c r="K43" s="708"/>
      <c r="L43" s="708"/>
      <c r="M43" s="708"/>
      <c r="N43" s="708"/>
      <c r="O43" s="708"/>
      <c r="P43" s="708"/>
      <c r="Q43" s="708"/>
      <c r="R43" s="708"/>
      <c r="S43" s="708"/>
      <c r="T43" s="708"/>
      <c r="U43" s="708"/>
    </row>
    <row r="44" spans="3:21">
      <c r="C44" s="708"/>
      <c r="D44" s="708"/>
      <c r="E44" s="708"/>
      <c r="F44" s="708"/>
      <c r="G44" s="708"/>
      <c r="H44" s="708"/>
      <c r="I44" s="708"/>
      <c r="J44" s="708"/>
      <c r="K44" s="708"/>
      <c r="L44" s="708"/>
      <c r="M44" s="708"/>
      <c r="N44" s="708"/>
      <c r="O44" s="708"/>
      <c r="P44" s="708"/>
      <c r="Q44" s="708"/>
      <c r="R44" s="708"/>
      <c r="S44" s="708"/>
      <c r="T44" s="708"/>
      <c r="U44" s="708"/>
    </row>
    <row r="45" spans="3:21">
      <c r="C45" s="708"/>
      <c r="D45" s="708"/>
      <c r="E45" s="708"/>
      <c r="F45" s="708"/>
      <c r="G45" s="708"/>
      <c r="H45" s="708"/>
      <c r="I45" s="708"/>
      <c r="J45" s="708"/>
      <c r="K45" s="708"/>
      <c r="L45" s="708"/>
      <c r="M45" s="708"/>
      <c r="N45" s="708"/>
      <c r="O45" s="708"/>
      <c r="P45" s="708"/>
      <c r="Q45" s="708"/>
      <c r="R45" s="708"/>
      <c r="S45" s="708"/>
      <c r="T45" s="708"/>
      <c r="U45" s="708"/>
    </row>
    <row r="46" spans="3:21">
      <c r="C46" s="708"/>
      <c r="D46" s="708"/>
      <c r="E46" s="708"/>
      <c r="F46" s="708"/>
      <c r="G46" s="708"/>
      <c r="H46" s="708"/>
      <c r="I46" s="708"/>
      <c r="J46" s="708"/>
      <c r="K46" s="708"/>
      <c r="L46" s="708"/>
      <c r="M46" s="708"/>
      <c r="N46" s="708"/>
      <c r="O46" s="708"/>
      <c r="P46" s="708"/>
      <c r="Q46" s="708"/>
      <c r="R46" s="708"/>
      <c r="S46" s="708"/>
      <c r="T46" s="708"/>
      <c r="U46" s="708"/>
    </row>
    <row r="47" spans="3:21">
      <c r="C47" s="708"/>
      <c r="D47" s="708"/>
      <c r="E47" s="708"/>
      <c r="F47" s="708"/>
      <c r="G47" s="708"/>
      <c r="H47" s="708"/>
      <c r="I47" s="708"/>
      <c r="J47" s="708"/>
      <c r="K47" s="708"/>
      <c r="L47" s="708"/>
      <c r="M47" s="708"/>
      <c r="N47" s="708"/>
      <c r="O47" s="708"/>
      <c r="P47" s="708"/>
      <c r="Q47" s="708"/>
      <c r="R47" s="708"/>
      <c r="S47" s="708"/>
      <c r="T47" s="708"/>
      <c r="U47" s="708"/>
    </row>
    <row r="48" spans="3:21">
      <c r="C48" s="708"/>
      <c r="D48" s="708"/>
      <c r="E48" s="708"/>
      <c r="F48" s="708"/>
      <c r="G48" s="708"/>
      <c r="H48" s="708"/>
      <c r="I48" s="708"/>
      <c r="J48" s="708"/>
      <c r="K48" s="708"/>
      <c r="L48" s="708"/>
      <c r="M48" s="708"/>
      <c r="N48" s="708"/>
      <c r="O48" s="708"/>
      <c r="P48" s="708"/>
      <c r="Q48" s="708"/>
      <c r="R48" s="708"/>
      <c r="S48" s="708"/>
      <c r="T48" s="708"/>
      <c r="U48" s="708"/>
    </row>
    <row r="49" spans="3:21">
      <c r="C49" s="708"/>
      <c r="D49" s="708"/>
      <c r="E49" s="708"/>
      <c r="F49" s="708"/>
      <c r="G49" s="708"/>
      <c r="H49" s="708"/>
      <c r="I49" s="708"/>
      <c r="J49" s="708"/>
      <c r="K49" s="708"/>
      <c r="L49" s="708"/>
      <c r="M49" s="708"/>
      <c r="N49" s="708"/>
      <c r="O49" s="708"/>
      <c r="P49" s="708"/>
      <c r="Q49" s="708"/>
      <c r="R49" s="708"/>
      <c r="S49" s="708"/>
      <c r="T49" s="708"/>
      <c r="U49" s="708"/>
    </row>
    <row r="50" spans="3:21">
      <c r="C50" s="708"/>
      <c r="D50" s="708"/>
      <c r="E50" s="708"/>
      <c r="F50" s="708"/>
      <c r="G50" s="708"/>
      <c r="H50" s="708"/>
      <c r="I50" s="708"/>
      <c r="J50" s="708"/>
      <c r="K50" s="708"/>
      <c r="L50" s="708"/>
      <c r="M50" s="708"/>
      <c r="N50" s="708"/>
      <c r="O50" s="708"/>
      <c r="P50" s="708"/>
      <c r="Q50" s="708"/>
      <c r="R50" s="708"/>
      <c r="S50" s="708"/>
      <c r="T50" s="708"/>
      <c r="U50" s="708"/>
    </row>
    <row r="51" spans="3:21">
      <c r="C51" s="708"/>
      <c r="D51" s="708"/>
      <c r="E51" s="708"/>
      <c r="F51" s="708"/>
      <c r="G51" s="708"/>
      <c r="H51" s="708"/>
      <c r="I51" s="708"/>
      <c r="J51" s="708"/>
      <c r="K51" s="708"/>
      <c r="L51" s="708"/>
      <c r="M51" s="708"/>
      <c r="N51" s="708"/>
      <c r="O51" s="708"/>
      <c r="P51" s="708"/>
      <c r="Q51" s="708"/>
      <c r="R51" s="708"/>
      <c r="S51" s="708"/>
      <c r="T51" s="708"/>
      <c r="U51" s="708"/>
    </row>
    <row r="52" spans="3:21">
      <c r="C52" s="708"/>
      <c r="D52" s="708"/>
      <c r="E52" s="708"/>
      <c r="F52" s="708"/>
      <c r="G52" s="708"/>
      <c r="H52" s="708"/>
      <c r="I52" s="708"/>
      <c r="J52" s="708"/>
      <c r="K52" s="708"/>
      <c r="L52" s="708"/>
      <c r="M52" s="708"/>
      <c r="N52" s="708"/>
      <c r="O52" s="708"/>
      <c r="P52" s="708"/>
      <c r="Q52" s="708"/>
      <c r="R52" s="708"/>
      <c r="S52" s="708"/>
      <c r="T52" s="708"/>
      <c r="U52" s="708"/>
    </row>
    <row r="53" spans="3:21">
      <c r="C53" s="708"/>
      <c r="D53" s="708"/>
      <c r="E53" s="708"/>
      <c r="F53" s="708"/>
      <c r="G53" s="708"/>
      <c r="H53" s="708"/>
      <c r="I53" s="708"/>
      <c r="J53" s="708"/>
      <c r="K53" s="708"/>
      <c r="L53" s="708"/>
      <c r="M53" s="708"/>
      <c r="N53" s="708"/>
      <c r="O53" s="708"/>
      <c r="P53" s="708"/>
      <c r="Q53" s="708"/>
      <c r="R53" s="708"/>
      <c r="S53" s="708"/>
      <c r="T53" s="708"/>
      <c r="U53" s="7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140625" defaultRowHeight="12.75"/>
  <cols>
    <col min="1" max="1" width="11.85546875" style="491" bestFit="1" customWidth="1"/>
    <col min="2" max="2" width="83.140625" style="491" customWidth="1"/>
    <col min="3" max="3" width="20.7109375" style="491" bestFit="1" customWidth="1"/>
    <col min="4" max="4" width="14" style="491" bestFit="1" customWidth="1"/>
    <col min="5" max="5" width="17.140625" style="491" customWidth="1"/>
    <col min="6" max="6" width="22.28515625" style="491" customWidth="1"/>
    <col min="7" max="7" width="13.140625" style="491" bestFit="1" customWidth="1"/>
    <col min="8" max="8" width="17.140625" style="491" customWidth="1"/>
    <col min="9" max="11" width="22.28515625" style="491" customWidth="1"/>
    <col min="12" max="12" width="12.42578125" style="491" bestFit="1" customWidth="1"/>
    <col min="13" max="14" width="22.28515625" style="491" customWidth="1"/>
    <col min="15" max="15" width="23.28515625" style="491" bestFit="1" customWidth="1"/>
    <col min="16" max="16" width="21.7109375" style="491" bestFit="1" customWidth="1"/>
    <col min="17" max="19" width="19" style="491" bestFit="1" customWidth="1"/>
    <col min="20" max="20" width="15.42578125" style="491" customWidth="1"/>
    <col min="21" max="21" width="20" style="491" customWidth="1"/>
    <col min="22" max="16384" width="9.140625" style="491"/>
  </cols>
  <sheetData>
    <row r="1" spans="1:21" s="755" customFormat="1" ht="13.5">
      <c r="A1" s="754" t="s">
        <v>188</v>
      </c>
      <c r="B1" s="744" t="str">
        <f>Info!C2</f>
        <v>სს თიბისი ბანკი</v>
      </c>
    </row>
    <row r="2" spans="1:21" s="755" customFormat="1">
      <c r="A2" s="754" t="s">
        <v>189</v>
      </c>
      <c r="B2" s="743">
        <f>'1. key ratios'!B2</f>
        <v>44469</v>
      </c>
    </row>
    <row r="3" spans="1:21">
      <c r="A3" s="493" t="s">
        <v>782</v>
      </c>
      <c r="C3" s="494"/>
    </row>
    <row r="4" spans="1:21">
      <c r="A4" s="493"/>
      <c r="B4" s="494"/>
      <c r="C4" s="494"/>
    </row>
    <row r="5" spans="1:21" s="513" customFormat="1" ht="13.5" customHeight="1">
      <c r="A5" s="867" t="s">
        <v>783</v>
      </c>
      <c r="B5" s="868"/>
      <c r="C5" s="873" t="s">
        <v>784</v>
      </c>
      <c r="D5" s="874"/>
      <c r="E5" s="874"/>
      <c r="F5" s="874"/>
      <c r="G5" s="874"/>
      <c r="H5" s="874"/>
      <c r="I5" s="874"/>
      <c r="J5" s="874"/>
      <c r="K5" s="874"/>
      <c r="L5" s="874"/>
      <c r="M5" s="874"/>
      <c r="N5" s="874"/>
      <c r="O5" s="874"/>
      <c r="P5" s="874"/>
      <c r="Q5" s="874"/>
      <c r="R5" s="874"/>
      <c r="S5" s="874"/>
      <c r="T5" s="875"/>
      <c r="U5" s="610"/>
    </row>
    <row r="6" spans="1:21" s="513" customFormat="1">
      <c r="A6" s="869"/>
      <c r="B6" s="870"/>
      <c r="C6" s="853" t="s">
        <v>68</v>
      </c>
      <c r="D6" s="873" t="s">
        <v>785</v>
      </c>
      <c r="E6" s="874"/>
      <c r="F6" s="875"/>
      <c r="G6" s="873" t="s">
        <v>786</v>
      </c>
      <c r="H6" s="874"/>
      <c r="I6" s="874"/>
      <c r="J6" s="874"/>
      <c r="K6" s="875"/>
      <c r="L6" s="876" t="s">
        <v>787</v>
      </c>
      <c r="M6" s="877"/>
      <c r="N6" s="877"/>
      <c r="O6" s="877"/>
      <c r="P6" s="877"/>
      <c r="Q6" s="877"/>
      <c r="R6" s="877"/>
      <c r="S6" s="877"/>
      <c r="T6" s="878"/>
      <c r="U6" s="605"/>
    </row>
    <row r="7" spans="1:21" s="513" customFormat="1" ht="25.5">
      <c r="A7" s="871"/>
      <c r="B7" s="872"/>
      <c r="C7" s="853"/>
      <c r="E7" s="553" t="s">
        <v>761</v>
      </c>
      <c r="F7" s="609" t="s">
        <v>762</v>
      </c>
      <c r="H7" s="553" t="s">
        <v>761</v>
      </c>
      <c r="I7" s="609" t="s">
        <v>788</v>
      </c>
      <c r="J7" s="609" t="s">
        <v>763</v>
      </c>
      <c r="K7" s="609" t="s">
        <v>764</v>
      </c>
      <c r="L7" s="611"/>
      <c r="M7" s="553" t="s">
        <v>765</v>
      </c>
      <c r="N7" s="609" t="s">
        <v>763</v>
      </c>
      <c r="O7" s="609" t="s">
        <v>766</v>
      </c>
      <c r="P7" s="609" t="s">
        <v>767</v>
      </c>
      <c r="Q7" s="609" t="s">
        <v>768</v>
      </c>
      <c r="R7" s="609" t="s">
        <v>769</v>
      </c>
      <c r="S7" s="609" t="s">
        <v>770</v>
      </c>
      <c r="T7" s="612" t="s">
        <v>771</v>
      </c>
      <c r="U7" s="610"/>
    </row>
    <row r="8" spans="1:21">
      <c r="A8" s="540">
        <v>1</v>
      </c>
      <c r="B8" s="530" t="s">
        <v>773</v>
      </c>
      <c r="C8" s="713">
        <v>15725472160</v>
      </c>
      <c r="D8" s="706">
        <v>14020568882</v>
      </c>
      <c r="E8" s="706">
        <v>271691129</v>
      </c>
      <c r="F8" s="706">
        <v>2964329</v>
      </c>
      <c r="G8" s="706">
        <v>887836838</v>
      </c>
      <c r="H8" s="706">
        <v>51920289</v>
      </c>
      <c r="I8" s="706">
        <v>44816501</v>
      </c>
      <c r="J8" s="706">
        <v>20452006</v>
      </c>
      <c r="K8" s="706">
        <v>2626855</v>
      </c>
      <c r="L8" s="706">
        <v>817066440</v>
      </c>
      <c r="M8" s="706">
        <v>141326810</v>
      </c>
      <c r="N8" s="706">
        <v>48231840</v>
      </c>
      <c r="O8" s="706">
        <v>89069130</v>
      </c>
      <c r="P8" s="706">
        <v>39991692</v>
      </c>
      <c r="Q8" s="706">
        <v>26650838</v>
      </c>
      <c r="R8" s="706">
        <v>32683156</v>
      </c>
      <c r="S8" s="706">
        <v>70998</v>
      </c>
      <c r="T8" s="706">
        <v>199</v>
      </c>
      <c r="U8" s="515"/>
    </row>
    <row r="9" spans="1:21">
      <c r="A9" s="539">
        <v>1.1000000000000001</v>
      </c>
      <c r="B9" s="539" t="s">
        <v>789</v>
      </c>
      <c r="C9" s="711">
        <v>13599068633</v>
      </c>
      <c r="D9" s="706">
        <v>12021953404</v>
      </c>
      <c r="E9" s="706">
        <v>224901522</v>
      </c>
      <c r="F9" s="706">
        <v>2909751</v>
      </c>
      <c r="G9" s="706">
        <v>853193772</v>
      </c>
      <c r="H9" s="706">
        <v>45908441</v>
      </c>
      <c r="I9" s="706">
        <v>32578936</v>
      </c>
      <c r="J9" s="706">
        <v>19946436</v>
      </c>
      <c r="K9" s="706">
        <v>2600044</v>
      </c>
      <c r="L9" s="706">
        <v>723921457</v>
      </c>
      <c r="M9" s="706">
        <v>131429819</v>
      </c>
      <c r="N9" s="706">
        <v>36825056</v>
      </c>
      <c r="O9" s="706">
        <v>47433139</v>
      </c>
      <c r="P9" s="706">
        <v>38473155</v>
      </c>
      <c r="Q9" s="706">
        <v>25963588</v>
      </c>
      <c r="R9" s="706">
        <v>32312394</v>
      </c>
      <c r="S9" s="706">
        <v>63256</v>
      </c>
      <c r="T9" s="706">
        <v>0</v>
      </c>
      <c r="U9" s="515"/>
    </row>
    <row r="10" spans="1:21">
      <c r="A10" s="541" t="s">
        <v>251</v>
      </c>
      <c r="B10" s="541" t="s">
        <v>790</v>
      </c>
      <c r="C10" s="714">
        <v>12407415220</v>
      </c>
      <c r="D10" s="706">
        <v>10883853678</v>
      </c>
      <c r="E10" s="706">
        <v>209660385</v>
      </c>
      <c r="F10" s="706">
        <v>1419866</v>
      </c>
      <c r="G10" s="706">
        <v>834434786</v>
      </c>
      <c r="H10" s="706">
        <v>44688619</v>
      </c>
      <c r="I10" s="706">
        <v>31734174</v>
      </c>
      <c r="J10" s="706">
        <v>18789873</v>
      </c>
      <c r="K10" s="706">
        <v>2599820</v>
      </c>
      <c r="L10" s="706">
        <v>689126756</v>
      </c>
      <c r="M10" s="706">
        <v>125840680</v>
      </c>
      <c r="N10" s="706">
        <v>35731556</v>
      </c>
      <c r="O10" s="706">
        <v>44544338</v>
      </c>
      <c r="P10" s="706">
        <v>38011830</v>
      </c>
      <c r="Q10" s="706">
        <v>25827617</v>
      </c>
      <c r="R10" s="706">
        <v>27482218</v>
      </c>
      <c r="S10" s="706">
        <v>0</v>
      </c>
      <c r="T10" s="706">
        <v>0</v>
      </c>
      <c r="U10" s="515"/>
    </row>
    <row r="11" spans="1:21">
      <c r="A11" s="542" t="s">
        <v>791</v>
      </c>
      <c r="B11" s="543" t="s">
        <v>792</v>
      </c>
      <c r="C11" s="715">
        <v>6686024740</v>
      </c>
      <c r="D11" s="706">
        <v>5909907834</v>
      </c>
      <c r="E11" s="706">
        <v>170196478</v>
      </c>
      <c r="F11" s="706">
        <v>1419866</v>
      </c>
      <c r="G11" s="706">
        <v>406611589</v>
      </c>
      <c r="H11" s="706">
        <v>36160698</v>
      </c>
      <c r="I11" s="706">
        <v>21880807</v>
      </c>
      <c r="J11" s="706">
        <v>14584735</v>
      </c>
      <c r="K11" s="706">
        <v>560221</v>
      </c>
      <c r="L11" s="706">
        <v>369505318</v>
      </c>
      <c r="M11" s="706">
        <v>96685475</v>
      </c>
      <c r="N11" s="706">
        <v>26653662</v>
      </c>
      <c r="O11" s="706">
        <v>26508374</v>
      </c>
      <c r="P11" s="706">
        <v>27073330</v>
      </c>
      <c r="Q11" s="706">
        <v>17016640</v>
      </c>
      <c r="R11" s="706">
        <v>12344703</v>
      </c>
      <c r="S11" s="706">
        <v>0</v>
      </c>
      <c r="T11" s="706">
        <v>0</v>
      </c>
      <c r="U11" s="515"/>
    </row>
    <row r="12" spans="1:21">
      <c r="A12" s="542" t="s">
        <v>793</v>
      </c>
      <c r="B12" s="543" t="s">
        <v>794</v>
      </c>
      <c r="C12" s="715">
        <v>2102912588</v>
      </c>
      <c r="D12" s="706">
        <v>1741995940</v>
      </c>
      <c r="E12" s="706">
        <v>22271135</v>
      </c>
      <c r="F12" s="706">
        <v>0</v>
      </c>
      <c r="G12" s="706">
        <v>159779506</v>
      </c>
      <c r="H12" s="706">
        <v>3703883</v>
      </c>
      <c r="I12" s="706">
        <v>8036781</v>
      </c>
      <c r="J12" s="706">
        <v>1748537</v>
      </c>
      <c r="K12" s="706">
        <v>0</v>
      </c>
      <c r="L12" s="706">
        <v>201137143</v>
      </c>
      <c r="M12" s="706">
        <v>14809773</v>
      </c>
      <c r="N12" s="706">
        <v>6490885</v>
      </c>
      <c r="O12" s="706">
        <v>10992749</v>
      </c>
      <c r="P12" s="706">
        <v>4912496</v>
      </c>
      <c r="Q12" s="706">
        <v>2067870</v>
      </c>
      <c r="R12" s="706">
        <v>4546109</v>
      </c>
      <c r="S12" s="706">
        <v>0</v>
      </c>
      <c r="T12" s="706">
        <v>0</v>
      </c>
      <c r="U12" s="515"/>
    </row>
    <row r="13" spans="1:21">
      <c r="A13" s="542" t="s">
        <v>795</v>
      </c>
      <c r="B13" s="543" t="s">
        <v>796</v>
      </c>
      <c r="C13" s="715">
        <v>1414079311</v>
      </c>
      <c r="D13" s="706">
        <v>1251242200</v>
      </c>
      <c r="E13" s="706">
        <v>7626297</v>
      </c>
      <c r="F13" s="706">
        <v>0</v>
      </c>
      <c r="G13" s="706">
        <v>108184092</v>
      </c>
      <c r="H13" s="706">
        <v>3779181</v>
      </c>
      <c r="I13" s="706">
        <v>1445226</v>
      </c>
      <c r="J13" s="706">
        <v>1406459</v>
      </c>
      <c r="K13" s="706">
        <v>0</v>
      </c>
      <c r="L13" s="706">
        <v>54653019</v>
      </c>
      <c r="M13" s="706">
        <v>9910639</v>
      </c>
      <c r="N13" s="706">
        <v>1518852</v>
      </c>
      <c r="O13" s="706">
        <v>3489562</v>
      </c>
      <c r="P13" s="706">
        <v>2721403</v>
      </c>
      <c r="Q13" s="706">
        <v>5470690</v>
      </c>
      <c r="R13" s="706">
        <v>7927175</v>
      </c>
      <c r="S13" s="706">
        <v>0</v>
      </c>
      <c r="T13" s="706">
        <v>0</v>
      </c>
      <c r="U13" s="515"/>
    </row>
    <row r="14" spans="1:21">
      <c r="A14" s="542" t="s">
        <v>797</v>
      </c>
      <c r="B14" s="543" t="s">
        <v>798</v>
      </c>
      <c r="C14" s="715">
        <v>2204398580</v>
      </c>
      <c r="D14" s="706">
        <v>1980707704</v>
      </c>
      <c r="E14" s="706">
        <v>9566475</v>
      </c>
      <c r="F14" s="706">
        <v>0</v>
      </c>
      <c r="G14" s="706">
        <v>159859600</v>
      </c>
      <c r="H14" s="706">
        <v>1044857</v>
      </c>
      <c r="I14" s="706">
        <v>371360</v>
      </c>
      <c r="J14" s="706">
        <v>1050142</v>
      </c>
      <c r="K14" s="706">
        <v>2039599</v>
      </c>
      <c r="L14" s="706">
        <v>63831276</v>
      </c>
      <c r="M14" s="706">
        <v>4434794</v>
      </c>
      <c r="N14" s="706">
        <v>1068158</v>
      </c>
      <c r="O14" s="706">
        <v>3553653</v>
      </c>
      <c r="P14" s="706">
        <v>3304601</v>
      </c>
      <c r="Q14" s="706">
        <v>1272417</v>
      </c>
      <c r="R14" s="706">
        <v>2664231</v>
      </c>
      <c r="S14" s="706">
        <v>0</v>
      </c>
      <c r="T14" s="706">
        <v>0</v>
      </c>
      <c r="U14" s="515"/>
    </row>
    <row r="15" spans="1:21">
      <c r="A15" s="544">
        <v>1.2</v>
      </c>
      <c r="B15" s="545" t="s">
        <v>799</v>
      </c>
      <c r="C15" s="716">
        <v>605789324</v>
      </c>
      <c r="D15" s="706">
        <v>240439068</v>
      </c>
      <c r="E15" s="706">
        <v>4498030</v>
      </c>
      <c r="F15" s="706">
        <v>58195</v>
      </c>
      <c r="G15" s="706">
        <v>85319377</v>
      </c>
      <c r="H15" s="706">
        <v>4590844</v>
      </c>
      <c r="I15" s="706">
        <v>3257894</v>
      </c>
      <c r="J15" s="706">
        <v>1994644</v>
      </c>
      <c r="K15" s="706">
        <v>260004</v>
      </c>
      <c r="L15" s="706">
        <v>280030878</v>
      </c>
      <c r="M15" s="706">
        <v>50483776</v>
      </c>
      <c r="N15" s="706">
        <v>15263478</v>
      </c>
      <c r="O15" s="706">
        <v>19520028</v>
      </c>
      <c r="P15" s="706">
        <v>24050684</v>
      </c>
      <c r="Q15" s="706">
        <v>16070297</v>
      </c>
      <c r="R15" s="706">
        <v>17623055</v>
      </c>
      <c r="S15" s="706">
        <v>63256</v>
      </c>
      <c r="T15" s="706">
        <v>0</v>
      </c>
      <c r="U15" s="515"/>
    </row>
    <row r="16" spans="1:21">
      <c r="A16" s="546">
        <v>1.3</v>
      </c>
      <c r="B16" s="545" t="s">
        <v>800</v>
      </c>
      <c r="C16" s="717">
        <v>0</v>
      </c>
      <c r="D16" s="717">
        <v>0</v>
      </c>
      <c r="E16" s="717">
        <v>0</v>
      </c>
      <c r="F16" s="717">
        <v>0</v>
      </c>
      <c r="G16" s="717">
        <v>0</v>
      </c>
      <c r="H16" s="717">
        <v>0</v>
      </c>
      <c r="I16" s="717">
        <v>0</v>
      </c>
      <c r="J16" s="717">
        <v>0</v>
      </c>
      <c r="K16" s="717">
        <v>0</v>
      </c>
      <c r="L16" s="717">
        <v>0</v>
      </c>
      <c r="M16" s="717">
        <v>0</v>
      </c>
      <c r="N16" s="717">
        <v>0</v>
      </c>
      <c r="O16" s="717">
        <v>0</v>
      </c>
      <c r="P16" s="717">
        <v>0</v>
      </c>
      <c r="Q16" s="717">
        <v>0</v>
      </c>
      <c r="R16" s="717">
        <v>0</v>
      </c>
      <c r="S16" s="717">
        <v>0</v>
      </c>
      <c r="T16" s="717">
        <v>0</v>
      </c>
      <c r="U16" s="515"/>
    </row>
    <row r="17" spans="1:21" s="513" customFormat="1" ht="25.5">
      <c r="A17" s="547" t="s">
        <v>801</v>
      </c>
      <c r="B17" s="548" t="s">
        <v>802</v>
      </c>
      <c r="C17" s="718">
        <v>12695366244</v>
      </c>
      <c r="D17" s="709">
        <v>11233207866</v>
      </c>
      <c r="E17" s="709">
        <v>213331000</v>
      </c>
      <c r="F17" s="709">
        <v>1420122</v>
      </c>
      <c r="G17" s="709">
        <v>765041371</v>
      </c>
      <c r="H17" s="709">
        <v>45019790</v>
      </c>
      <c r="I17" s="709">
        <v>32084073</v>
      </c>
      <c r="J17" s="709">
        <v>19270750</v>
      </c>
      <c r="K17" s="709">
        <v>716585</v>
      </c>
      <c r="L17" s="709">
        <v>697117006</v>
      </c>
      <c r="M17" s="709">
        <v>129040429</v>
      </c>
      <c r="N17" s="709">
        <v>36092688</v>
      </c>
      <c r="O17" s="709">
        <v>44651812</v>
      </c>
      <c r="P17" s="709">
        <v>37467301</v>
      </c>
      <c r="Q17" s="709">
        <v>25757383</v>
      </c>
      <c r="R17" s="709">
        <v>31080407</v>
      </c>
      <c r="S17" s="709">
        <v>63256</v>
      </c>
      <c r="T17" s="709">
        <v>0</v>
      </c>
      <c r="U17" s="519"/>
    </row>
    <row r="18" spans="1:21" s="513" customFormat="1" ht="25.5">
      <c r="A18" s="549" t="s">
        <v>803</v>
      </c>
      <c r="B18" s="549" t="s">
        <v>804</v>
      </c>
      <c r="C18" s="719">
        <v>11988895473</v>
      </c>
      <c r="D18" s="709">
        <v>10548838120</v>
      </c>
      <c r="E18" s="709">
        <v>208347203</v>
      </c>
      <c r="F18" s="709">
        <v>1419866</v>
      </c>
      <c r="G18" s="709">
        <v>758482053</v>
      </c>
      <c r="H18" s="709">
        <v>44686966</v>
      </c>
      <c r="I18" s="709">
        <v>31621552</v>
      </c>
      <c r="J18" s="709">
        <v>18648636</v>
      </c>
      <c r="K18" s="709">
        <v>716361</v>
      </c>
      <c r="L18" s="709">
        <v>681575299</v>
      </c>
      <c r="M18" s="709">
        <v>125268407</v>
      </c>
      <c r="N18" s="709">
        <v>35575677</v>
      </c>
      <c r="O18" s="709">
        <v>43614147</v>
      </c>
      <c r="P18" s="709">
        <v>37237978</v>
      </c>
      <c r="Q18" s="709">
        <v>25640671</v>
      </c>
      <c r="R18" s="709">
        <v>27284090</v>
      </c>
      <c r="S18" s="709">
        <v>0</v>
      </c>
      <c r="T18" s="709">
        <v>0</v>
      </c>
      <c r="U18" s="519"/>
    </row>
    <row r="19" spans="1:21" s="513" customFormat="1">
      <c r="A19" s="547" t="s">
        <v>805</v>
      </c>
      <c r="B19" s="550" t="s">
        <v>806</v>
      </c>
      <c r="C19" s="720">
        <v>15613529818</v>
      </c>
      <c r="D19" s="709">
        <v>13984859803</v>
      </c>
      <c r="E19" s="709">
        <v>242573376</v>
      </c>
      <c r="F19" s="709">
        <v>5221400</v>
      </c>
      <c r="G19" s="709">
        <v>792504687</v>
      </c>
      <c r="H19" s="709">
        <v>74336589</v>
      </c>
      <c r="I19" s="709">
        <v>39504309</v>
      </c>
      <c r="J19" s="709">
        <v>16195660</v>
      </c>
      <c r="K19" s="709">
        <v>411465</v>
      </c>
      <c r="L19" s="709">
        <v>835641067</v>
      </c>
      <c r="M19" s="709">
        <v>182973984</v>
      </c>
      <c r="N19" s="709">
        <v>72927649</v>
      </c>
      <c r="O19" s="709">
        <v>62838404</v>
      </c>
      <c r="P19" s="709">
        <v>49382298</v>
      </c>
      <c r="Q19" s="709">
        <v>34134542</v>
      </c>
      <c r="R19" s="709">
        <v>50440382</v>
      </c>
      <c r="S19" s="709">
        <v>7020</v>
      </c>
      <c r="T19" s="709">
        <v>0</v>
      </c>
      <c r="U19" s="519"/>
    </row>
    <row r="20" spans="1:21" s="513" customFormat="1">
      <c r="A20" s="549" t="s">
        <v>807</v>
      </c>
      <c r="B20" s="549" t="s">
        <v>808</v>
      </c>
      <c r="C20" s="719">
        <v>14601849255</v>
      </c>
      <c r="D20" s="709">
        <v>12980785329</v>
      </c>
      <c r="E20" s="709">
        <v>240680407</v>
      </c>
      <c r="F20" s="709">
        <v>5221374</v>
      </c>
      <c r="G20" s="709">
        <v>790369791</v>
      </c>
      <c r="H20" s="709">
        <v>74017815</v>
      </c>
      <c r="I20" s="709">
        <v>39206086</v>
      </c>
      <c r="J20" s="709">
        <v>15955306</v>
      </c>
      <c r="K20" s="709">
        <v>411465</v>
      </c>
      <c r="L20" s="709">
        <v>830694135</v>
      </c>
      <c r="M20" s="709">
        <v>182435587</v>
      </c>
      <c r="N20" s="709">
        <v>72402992</v>
      </c>
      <c r="O20" s="709">
        <v>61760235</v>
      </c>
      <c r="P20" s="709">
        <v>49334557</v>
      </c>
      <c r="Q20" s="709">
        <v>34062055</v>
      </c>
      <c r="R20" s="709">
        <v>50261420</v>
      </c>
      <c r="S20" s="709">
        <v>0</v>
      </c>
      <c r="T20" s="709">
        <v>0</v>
      </c>
      <c r="U20" s="519"/>
    </row>
    <row r="21" spans="1:21" s="513" customFormat="1">
      <c r="A21" s="551">
        <v>1.4</v>
      </c>
      <c r="B21" s="592" t="s">
        <v>941</v>
      </c>
      <c r="C21" s="721">
        <v>87055508</v>
      </c>
      <c r="D21" s="709">
        <v>86652947</v>
      </c>
      <c r="E21" s="709">
        <v>0</v>
      </c>
      <c r="F21" s="709">
        <v>0</v>
      </c>
      <c r="G21" s="709">
        <v>0</v>
      </c>
      <c r="H21" s="709">
        <v>0</v>
      </c>
      <c r="I21" s="709">
        <v>0</v>
      </c>
      <c r="J21" s="709">
        <v>0</v>
      </c>
      <c r="K21" s="709">
        <v>0</v>
      </c>
      <c r="L21" s="709">
        <v>402561</v>
      </c>
      <c r="M21" s="709">
        <v>0</v>
      </c>
      <c r="N21" s="709">
        <v>0</v>
      </c>
      <c r="O21" s="709">
        <v>0</v>
      </c>
      <c r="P21" s="709">
        <v>0</v>
      </c>
      <c r="Q21" s="709">
        <v>0</v>
      </c>
      <c r="R21" s="709">
        <v>373278</v>
      </c>
      <c r="S21" s="709">
        <v>29283</v>
      </c>
      <c r="T21" s="709">
        <v>0</v>
      </c>
      <c r="U21" s="519"/>
    </row>
    <row r="22" spans="1:21" s="513" customFormat="1">
      <c r="A22" s="551">
        <v>1.5</v>
      </c>
      <c r="B22" s="592" t="s">
        <v>942</v>
      </c>
      <c r="C22" s="721">
        <v>91705889</v>
      </c>
      <c r="D22" s="709">
        <v>89263836</v>
      </c>
      <c r="E22" s="709">
        <v>0</v>
      </c>
      <c r="F22" s="709">
        <v>0</v>
      </c>
      <c r="G22" s="709">
        <v>2367583</v>
      </c>
      <c r="H22" s="709">
        <v>0</v>
      </c>
      <c r="I22" s="709">
        <v>0</v>
      </c>
      <c r="J22" s="709">
        <v>365200</v>
      </c>
      <c r="K22" s="709">
        <v>0</v>
      </c>
      <c r="L22" s="709">
        <v>74469</v>
      </c>
      <c r="M22" s="709">
        <v>0</v>
      </c>
      <c r="N22" s="709">
        <v>0</v>
      </c>
      <c r="O22" s="709">
        <v>74469</v>
      </c>
      <c r="P22" s="709">
        <v>0</v>
      </c>
      <c r="Q22" s="709">
        <v>0</v>
      </c>
      <c r="R22" s="709">
        <v>0</v>
      </c>
      <c r="S22" s="709">
        <v>0</v>
      </c>
      <c r="T22" s="709">
        <v>0</v>
      </c>
      <c r="U22" s="519"/>
    </row>
    <row r="29" spans="1:21">
      <c r="C29" s="708"/>
      <c r="D29" s="708"/>
      <c r="E29" s="708"/>
      <c r="F29" s="708"/>
      <c r="G29" s="708"/>
      <c r="H29" s="708"/>
      <c r="I29" s="708"/>
      <c r="J29" s="708"/>
      <c r="K29" s="708"/>
      <c r="L29" s="708"/>
      <c r="M29" s="708"/>
      <c r="N29" s="708"/>
      <c r="O29" s="708"/>
      <c r="P29" s="708"/>
      <c r="Q29" s="708"/>
      <c r="R29" s="708"/>
      <c r="S29" s="708"/>
      <c r="T29" s="708"/>
    </row>
    <row r="30" spans="1:21">
      <c r="C30" s="708"/>
      <c r="D30" s="708"/>
      <c r="E30" s="708"/>
      <c r="F30" s="708"/>
      <c r="G30" s="708"/>
      <c r="H30" s="708"/>
      <c r="I30" s="708"/>
      <c r="J30" s="708"/>
      <c r="K30" s="708"/>
      <c r="L30" s="708"/>
      <c r="M30" s="708"/>
      <c r="N30" s="708"/>
      <c r="O30" s="708"/>
      <c r="P30" s="708"/>
      <c r="Q30" s="708"/>
      <c r="R30" s="708"/>
      <c r="S30" s="708"/>
      <c r="T30" s="708"/>
    </row>
    <row r="31" spans="1:21">
      <c r="C31" s="708"/>
      <c r="D31" s="708"/>
      <c r="E31" s="708"/>
      <c r="F31" s="708"/>
      <c r="G31" s="708"/>
      <c r="H31" s="708"/>
      <c r="I31" s="708"/>
      <c r="J31" s="708"/>
      <c r="K31" s="708"/>
      <c r="L31" s="708"/>
      <c r="M31" s="708"/>
      <c r="N31" s="708"/>
      <c r="O31" s="708"/>
      <c r="P31" s="708"/>
      <c r="Q31" s="708"/>
      <c r="R31" s="708"/>
      <c r="S31" s="708"/>
      <c r="T31" s="708"/>
    </row>
    <row r="32" spans="1:21">
      <c r="C32" s="708"/>
      <c r="D32" s="708"/>
      <c r="E32" s="708"/>
      <c r="F32" s="708"/>
      <c r="G32" s="708"/>
      <c r="H32" s="708"/>
      <c r="I32" s="708"/>
      <c r="J32" s="708"/>
      <c r="K32" s="708"/>
      <c r="L32" s="708"/>
      <c r="M32" s="708"/>
      <c r="N32" s="708"/>
      <c r="O32" s="708"/>
      <c r="P32" s="708"/>
      <c r="Q32" s="708"/>
      <c r="R32" s="708"/>
      <c r="S32" s="708"/>
      <c r="T32" s="708"/>
    </row>
    <row r="33" spans="3:20">
      <c r="C33" s="708"/>
      <c r="D33" s="708"/>
      <c r="E33" s="708"/>
      <c r="F33" s="708"/>
      <c r="G33" s="708"/>
      <c r="H33" s="708"/>
      <c r="I33" s="708"/>
      <c r="J33" s="708"/>
      <c r="K33" s="708"/>
      <c r="L33" s="708"/>
      <c r="M33" s="708"/>
      <c r="N33" s="708"/>
      <c r="O33" s="708"/>
      <c r="P33" s="708"/>
      <c r="Q33" s="708"/>
      <c r="R33" s="708"/>
      <c r="S33" s="708"/>
      <c r="T33" s="708"/>
    </row>
    <row r="34" spans="3:20">
      <c r="C34" s="708"/>
      <c r="D34" s="708"/>
      <c r="E34" s="708"/>
      <c r="F34" s="708"/>
      <c r="G34" s="708"/>
      <c r="H34" s="708"/>
      <c r="I34" s="708"/>
      <c r="J34" s="708"/>
      <c r="K34" s="708"/>
      <c r="L34" s="708"/>
      <c r="M34" s="708"/>
      <c r="N34" s="708"/>
      <c r="O34" s="708"/>
      <c r="P34" s="708"/>
      <c r="Q34" s="708"/>
      <c r="R34" s="708"/>
      <c r="S34" s="708"/>
      <c r="T34" s="708"/>
    </row>
    <row r="35" spans="3:20">
      <c r="C35" s="708"/>
      <c r="D35" s="708"/>
      <c r="E35" s="708"/>
      <c r="F35" s="708"/>
      <c r="G35" s="708"/>
      <c r="H35" s="708"/>
      <c r="I35" s="708"/>
      <c r="J35" s="708"/>
      <c r="K35" s="708"/>
      <c r="L35" s="708"/>
      <c r="M35" s="708"/>
      <c r="N35" s="708"/>
      <c r="O35" s="708"/>
      <c r="P35" s="708"/>
      <c r="Q35" s="708"/>
      <c r="R35" s="708"/>
      <c r="S35" s="708"/>
      <c r="T35" s="708"/>
    </row>
    <row r="36" spans="3:20">
      <c r="C36" s="708"/>
      <c r="D36" s="708"/>
      <c r="E36" s="708"/>
      <c r="F36" s="708"/>
      <c r="G36" s="708"/>
      <c r="H36" s="708"/>
      <c r="I36" s="708"/>
      <c r="J36" s="708"/>
      <c r="K36" s="708"/>
      <c r="L36" s="708"/>
      <c r="M36" s="708"/>
      <c r="N36" s="708"/>
      <c r="O36" s="708"/>
      <c r="P36" s="708"/>
      <c r="Q36" s="708"/>
      <c r="R36" s="708"/>
      <c r="S36" s="708"/>
      <c r="T36" s="708"/>
    </row>
    <row r="37" spans="3:20">
      <c r="C37" s="708"/>
      <c r="D37" s="708"/>
      <c r="E37" s="708"/>
      <c r="F37" s="708"/>
      <c r="G37" s="708"/>
      <c r="H37" s="708"/>
      <c r="I37" s="708"/>
      <c r="J37" s="708"/>
      <c r="K37" s="708"/>
      <c r="L37" s="708"/>
      <c r="M37" s="708"/>
      <c r="N37" s="708"/>
      <c r="O37" s="708"/>
      <c r="P37" s="708"/>
      <c r="Q37" s="708"/>
      <c r="R37" s="708"/>
      <c r="S37" s="708"/>
      <c r="T37" s="708"/>
    </row>
    <row r="38" spans="3:20">
      <c r="C38" s="708"/>
      <c r="D38" s="708"/>
      <c r="E38" s="708"/>
      <c r="F38" s="708"/>
      <c r="G38" s="708"/>
      <c r="H38" s="708"/>
      <c r="I38" s="708"/>
      <c r="J38" s="708"/>
      <c r="K38" s="708"/>
      <c r="L38" s="708"/>
      <c r="M38" s="708"/>
      <c r="N38" s="708"/>
      <c r="O38" s="708"/>
      <c r="P38" s="708"/>
      <c r="Q38" s="708"/>
      <c r="R38" s="708"/>
      <c r="S38" s="708"/>
      <c r="T38" s="708"/>
    </row>
    <row r="39" spans="3:20">
      <c r="C39" s="708"/>
      <c r="D39" s="708"/>
      <c r="E39" s="708"/>
      <c r="F39" s="708"/>
      <c r="G39" s="708"/>
      <c r="H39" s="708"/>
      <c r="I39" s="708"/>
      <c r="J39" s="708"/>
      <c r="K39" s="708"/>
      <c r="L39" s="708"/>
      <c r="M39" s="708"/>
      <c r="N39" s="708"/>
      <c r="O39" s="708"/>
      <c r="P39" s="708"/>
      <c r="Q39" s="708"/>
      <c r="R39" s="708"/>
      <c r="S39" s="708"/>
      <c r="T39" s="708"/>
    </row>
    <row r="40" spans="3:20">
      <c r="C40" s="708"/>
      <c r="D40" s="708"/>
      <c r="E40" s="708"/>
      <c r="F40" s="708"/>
      <c r="G40" s="708"/>
      <c r="H40" s="708"/>
      <c r="I40" s="708"/>
      <c r="J40" s="708"/>
      <c r="K40" s="708"/>
      <c r="L40" s="708"/>
      <c r="M40" s="708"/>
      <c r="N40" s="708"/>
      <c r="O40" s="708"/>
      <c r="P40" s="708"/>
      <c r="Q40" s="708"/>
      <c r="R40" s="708"/>
      <c r="S40" s="708"/>
      <c r="T40" s="708"/>
    </row>
    <row r="41" spans="3:20">
      <c r="C41" s="708"/>
      <c r="D41" s="708"/>
      <c r="E41" s="708"/>
      <c r="F41" s="708"/>
      <c r="G41" s="708"/>
      <c r="H41" s="708"/>
      <c r="I41" s="708"/>
      <c r="J41" s="708"/>
      <c r="K41" s="708"/>
      <c r="L41" s="708"/>
      <c r="M41" s="708"/>
      <c r="N41" s="708"/>
      <c r="O41" s="708"/>
      <c r="P41" s="708"/>
      <c r="Q41" s="708"/>
      <c r="R41" s="708"/>
      <c r="S41" s="708"/>
      <c r="T41" s="708"/>
    </row>
    <row r="42" spans="3:20">
      <c r="C42" s="708"/>
      <c r="D42" s="708"/>
      <c r="E42" s="708"/>
      <c r="F42" s="708"/>
      <c r="G42" s="708"/>
      <c r="H42" s="708"/>
      <c r="I42" s="708"/>
      <c r="J42" s="708"/>
      <c r="K42" s="708"/>
      <c r="L42" s="708"/>
      <c r="M42" s="708"/>
      <c r="N42" s="708"/>
      <c r="O42" s="708"/>
      <c r="P42" s="708"/>
      <c r="Q42" s="708"/>
      <c r="R42" s="708"/>
      <c r="S42" s="708"/>
      <c r="T42" s="708"/>
    </row>
    <row r="43" spans="3:20">
      <c r="C43" s="708"/>
      <c r="D43" s="708"/>
      <c r="E43" s="708"/>
      <c r="F43" s="708"/>
      <c r="G43" s="708"/>
      <c r="H43" s="708"/>
      <c r="I43" s="708"/>
      <c r="J43" s="708"/>
      <c r="K43" s="708"/>
      <c r="L43" s="708"/>
      <c r="M43" s="708"/>
      <c r="N43" s="708"/>
      <c r="O43" s="708"/>
      <c r="P43" s="708"/>
      <c r="Q43" s="708"/>
      <c r="R43" s="708"/>
      <c r="S43" s="708"/>
      <c r="T43" s="70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E1" zoomScale="85" zoomScaleNormal="85" workbookViewId="0">
      <selection activeCell="C7" sqref="C7:O33"/>
    </sheetView>
  </sheetViews>
  <sheetFormatPr defaultColWidth="9.140625" defaultRowHeight="12.75"/>
  <cols>
    <col min="1" max="1" width="11.85546875" style="491" bestFit="1" customWidth="1"/>
    <col min="2" max="2" width="93.42578125" style="491" customWidth="1"/>
    <col min="3" max="3" width="17" style="491" bestFit="1" customWidth="1"/>
    <col min="4" max="4" width="13.85546875" style="491" bestFit="1" customWidth="1"/>
    <col min="5" max="5" width="13.5703125" style="491" bestFit="1" customWidth="1"/>
    <col min="6" max="6" width="16.140625" style="556" bestFit="1" customWidth="1"/>
    <col min="7" max="7" width="10.85546875" style="556" bestFit="1" customWidth="1"/>
    <col min="8" max="8" width="11.28515625" style="491" bestFit="1" customWidth="1"/>
    <col min="9" max="9" width="11.85546875" style="491" bestFit="1" customWidth="1"/>
    <col min="10" max="10" width="13.42578125" style="556" bestFit="1" customWidth="1"/>
    <col min="11" max="11" width="12.42578125" style="556" bestFit="1" customWidth="1"/>
    <col min="12" max="12" width="16.140625" style="556" bestFit="1" customWidth="1"/>
    <col min="13" max="13" width="10.85546875" style="556" bestFit="1" customWidth="1"/>
    <col min="14" max="14" width="11.28515625" style="556" bestFit="1" customWidth="1"/>
    <col min="15" max="15" width="19" style="491" bestFit="1" customWidth="1"/>
    <col min="16" max="16384" width="9.140625" style="491"/>
  </cols>
  <sheetData>
    <row r="1" spans="1:15" s="755" customFormat="1" ht="13.5">
      <c r="A1" s="754" t="s">
        <v>188</v>
      </c>
      <c r="B1" s="744" t="str">
        <f>Info!C2</f>
        <v>სს თიბისი ბანკი</v>
      </c>
    </row>
    <row r="2" spans="1:15" s="755" customFormat="1">
      <c r="A2" s="754" t="s">
        <v>189</v>
      </c>
      <c r="B2" s="743">
        <f>'1. key ratios'!B2</f>
        <v>44469</v>
      </c>
    </row>
    <row r="3" spans="1:15">
      <c r="A3" s="493" t="s">
        <v>811</v>
      </c>
      <c r="F3" s="491"/>
      <c r="G3" s="491"/>
      <c r="J3" s="491"/>
      <c r="K3" s="491"/>
      <c r="L3" s="491"/>
      <c r="M3" s="491"/>
      <c r="N3" s="491"/>
    </row>
    <row r="4" spans="1:15">
      <c r="F4" s="491"/>
      <c r="G4" s="491"/>
      <c r="J4" s="491"/>
      <c r="K4" s="491"/>
      <c r="L4" s="491"/>
      <c r="M4" s="491"/>
      <c r="N4" s="491"/>
    </row>
    <row r="5" spans="1:15" ht="37.5" customHeight="1">
      <c r="A5" s="833" t="s">
        <v>812</v>
      </c>
      <c r="B5" s="834"/>
      <c r="C5" s="879" t="s">
        <v>813</v>
      </c>
      <c r="D5" s="880"/>
      <c r="E5" s="880"/>
      <c r="F5" s="880"/>
      <c r="G5" s="880"/>
      <c r="H5" s="881"/>
      <c r="I5" s="882" t="s">
        <v>814</v>
      </c>
      <c r="J5" s="883"/>
      <c r="K5" s="883"/>
      <c r="L5" s="883"/>
      <c r="M5" s="883"/>
      <c r="N5" s="884"/>
      <c r="O5" s="885" t="s">
        <v>684</v>
      </c>
    </row>
    <row r="6" spans="1:15" ht="39.6" customHeight="1">
      <c r="A6" s="837"/>
      <c r="B6" s="838"/>
      <c r="C6" s="552"/>
      <c r="D6" s="553" t="s">
        <v>815</v>
      </c>
      <c r="E6" s="553" t="s">
        <v>816</v>
      </c>
      <c r="F6" s="553" t="s">
        <v>817</v>
      </c>
      <c r="G6" s="553" t="s">
        <v>818</v>
      </c>
      <c r="H6" s="553" t="s">
        <v>819</v>
      </c>
      <c r="I6" s="554"/>
      <c r="J6" s="553" t="s">
        <v>815</v>
      </c>
      <c r="K6" s="553" t="s">
        <v>816</v>
      </c>
      <c r="L6" s="553" t="s">
        <v>817</v>
      </c>
      <c r="M6" s="553" t="s">
        <v>818</v>
      </c>
      <c r="N6" s="553" t="s">
        <v>819</v>
      </c>
      <c r="O6" s="886"/>
    </row>
    <row r="7" spans="1:15">
      <c r="A7" s="506">
        <v>1</v>
      </c>
      <c r="B7" s="514" t="s">
        <v>694</v>
      </c>
      <c r="C7" s="722">
        <v>268942476.33630002</v>
      </c>
      <c r="D7" s="706">
        <v>256825634.99720001</v>
      </c>
      <c r="E7" s="706">
        <v>3425376.8354000002</v>
      </c>
      <c r="F7" s="723">
        <v>7071303.4403999997</v>
      </c>
      <c r="G7" s="723">
        <v>1034591.428</v>
      </c>
      <c r="H7" s="706">
        <v>585569.63529999997</v>
      </c>
      <c r="I7" s="706">
        <v>8703306.7649039999</v>
      </c>
      <c r="J7" s="723">
        <v>5136512.6999439998</v>
      </c>
      <c r="K7" s="723">
        <v>342537.68354</v>
      </c>
      <c r="L7" s="723">
        <v>2121391.0321200001</v>
      </c>
      <c r="M7" s="723">
        <v>517295.71399999998</v>
      </c>
      <c r="N7" s="723">
        <v>585569.63529999997</v>
      </c>
      <c r="O7" s="706">
        <v>0</v>
      </c>
    </row>
    <row r="8" spans="1:15">
      <c r="A8" s="506">
        <v>2</v>
      </c>
      <c r="B8" s="514" t="s">
        <v>695</v>
      </c>
      <c r="C8" s="722">
        <v>343091317.86619997</v>
      </c>
      <c r="D8" s="706">
        <v>338874603.74070001</v>
      </c>
      <c r="E8" s="706">
        <v>728615.21640000003</v>
      </c>
      <c r="F8" s="723">
        <v>2149230.4684000001</v>
      </c>
      <c r="G8" s="723">
        <v>564903.42200000002</v>
      </c>
      <c r="H8" s="706">
        <v>773965.01870000002</v>
      </c>
      <c r="I8" s="706">
        <v>8551539.466674</v>
      </c>
      <c r="J8" s="723">
        <v>6777492.0748140002</v>
      </c>
      <c r="K8" s="723">
        <v>72861.521640000006</v>
      </c>
      <c r="L8" s="723">
        <v>644769.14052000002</v>
      </c>
      <c r="M8" s="723">
        <v>282451.71100000001</v>
      </c>
      <c r="N8" s="723">
        <v>773965.01870000002</v>
      </c>
      <c r="O8" s="706">
        <v>0</v>
      </c>
    </row>
    <row r="9" spans="1:15">
      <c r="A9" s="506">
        <v>3</v>
      </c>
      <c r="B9" s="514" t="s">
        <v>696</v>
      </c>
      <c r="C9" s="722">
        <v>122758979.40019999</v>
      </c>
      <c r="D9" s="706">
        <v>122287817.7369</v>
      </c>
      <c r="E9" s="706">
        <v>9144.64</v>
      </c>
      <c r="F9" s="724">
        <v>63865.014600000002</v>
      </c>
      <c r="G9" s="724">
        <v>4078.15</v>
      </c>
      <c r="H9" s="706">
        <v>394073.85869999998</v>
      </c>
      <c r="I9" s="706">
        <v>2861943.2568180002</v>
      </c>
      <c r="J9" s="724">
        <v>2445756.3547379998</v>
      </c>
      <c r="K9" s="724">
        <v>914.46400000000006</v>
      </c>
      <c r="L9" s="724">
        <v>19159.504379999998</v>
      </c>
      <c r="M9" s="724">
        <v>2039.075</v>
      </c>
      <c r="N9" s="724">
        <v>394073.85869999998</v>
      </c>
      <c r="O9" s="706">
        <v>0</v>
      </c>
    </row>
    <row r="10" spans="1:15">
      <c r="A10" s="506">
        <v>4</v>
      </c>
      <c r="B10" s="514" t="s">
        <v>697</v>
      </c>
      <c r="C10" s="722">
        <v>577057444.6918</v>
      </c>
      <c r="D10" s="706">
        <v>443056715.95270002</v>
      </c>
      <c r="E10" s="706">
        <v>83286539.787300006</v>
      </c>
      <c r="F10" s="724">
        <v>50254126.171899997</v>
      </c>
      <c r="G10" s="724">
        <v>379703.82169999997</v>
      </c>
      <c r="H10" s="706">
        <v>80358.958199999994</v>
      </c>
      <c r="I10" s="706">
        <v>32536237.018404</v>
      </c>
      <c r="J10" s="724">
        <v>8861134.3190540001</v>
      </c>
      <c r="K10" s="724">
        <v>8328653.9787299996</v>
      </c>
      <c r="L10" s="724">
        <v>15076237.851570001</v>
      </c>
      <c r="M10" s="724">
        <v>189851.91084999999</v>
      </c>
      <c r="N10" s="724">
        <v>80358.958199999994</v>
      </c>
      <c r="O10" s="706">
        <v>0</v>
      </c>
    </row>
    <row r="11" spans="1:15">
      <c r="A11" s="506">
        <v>5</v>
      </c>
      <c r="B11" s="514" t="s">
        <v>698</v>
      </c>
      <c r="C11" s="722">
        <v>1008538915.2954</v>
      </c>
      <c r="D11" s="706">
        <v>775593882.88180006</v>
      </c>
      <c r="E11" s="706">
        <v>160045989.57480001</v>
      </c>
      <c r="F11" s="724">
        <v>69934905.537699997</v>
      </c>
      <c r="G11" s="724">
        <v>2681059.8818999999</v>
      </c>
      <c r="H11" s="706">
        <v>283077.4192</v>
      </c>
      <c r="I11" s="706">
        <v>54120555.636575997</v>
      </c>
      <c r="J11" s="724">
        <v>15511877.657636</v>
      </c>
      <c r="K11" s="724">
        <v>16004598.95748</v>
      </c>
      <c r="L11" s="724">
        <v>20980471.661309998</v>
      </c>
      <c r="M11" s="724">
        <v>1340529.94095</v>
      </c>
      <c r="N11" s="724">
        <v>283077.4192</v>
      </c>
      <c r="O11" s="706">
        <v>0</v>
      </c>
    </row>
    <row r="12" spans="1:15">
      <c r="A12" s="506">
        <v>6</v>
      </c>
      <c r="B12" s="514" t="s">
        <v>699</v>
      </c>
      <c r="C12" s="722">
        <v>361189840.40890002</v>
      </c>
      <c r="D12" s="706">
        <v>310933573.71859998</v>
      </c>
      <c r="E12" s="706">
        <v>35305076.399700001</v>
      </c>
      <c r="F12" s="724">
        <v>6766675.2189999996</v>
      </c>
      <c r="G12" s="724">
        <v>6105773.3940000003</v>
      </c>
      <c r="H12" s="706">
        <v>2078741.6776000001</v>
      </c>
      <c r="I12" s="706">
        <v>16910810.054641999</v>
      </c>
      <c r="J12" s="724">
        <v>6218671.4743720004</v>
      </c>
      <c r="K12" s="724">
        <v>3530507.6399699999</v>
      </c>
      <c r="L12" s="724">
        <v>2030002.5656999999</v>
      </c>
      <c r="M12" s="724">
        <v>3052886.6970000002</v>
      </c>
      <c r="N12" s="724">
        <v>2078741.6776000001</v>
      </c>
      <c r="O12" s="706">
        <v>0</v>
      </c>
    </row>
    <row r="13" spans="1:15">
      <c r="A13" s="506">
        <v>7</v>
      </c>
      <c r="B13" s="514" t="s">
        <v>700</v>
      </c>
      <c r="C13" s="722">
        <v>354196971.18940002</v>
      </c>
      <c r="D13" s="706">
        <v>328414897.51630002</v>
      </c>
      <c r="E13" s="706">
        <v>7634453.2637</v>
      </c>
      <c r="F13" s="724">
        <v>14552784.6219</v>
      </c>
      <c r="G13" s="724">
        <v>2343029.3254</v>
      </c>
      <c r="H13" s="706">
        <v>1251806.4620999999</v>
      </c>
      <c r="I13" s="706">
        <v>14120899.788066</v>
      </c>
      <c r="J13" s="724">
        <v>6568297.9503260003</v>
      </c>
      <c r="K13" s="724">
        <v>763445.32637000002</v>
      </c>
      <c r="L13" s="724">
        <v>4365835.3865700001</v>
      </c>
      <c r="M13" s="724">
        <v>1171514.6627</v>
      </c>
      <c r="N13" s="724">
        <v>1251806.4620999999</v>
      </c>
      <c r="O13" s="706">
        <v>0</v>
      </c>
    </row>
    <row r="14" spans="1:15">
      <c r="A14" s="506">
        <v>8</v>
      </c>
      <c r="B14" s="514" t="s">
        <v>701</v>
      </c>
      <c r="C14" s="722">
        <v>598097737.07229996</v>
      </c>
      <c r="D14" s="706">
        <v>575613584.69910002</v>
      </c>
      <c r="E14" s="706">
        <v>7942452.3657999998</v>
      </c>
      <c r="F14" s="724">
        <v>8476033.3372000009</v>
      </c>
      <c r="G14" s="724">
        <v>2630464.2058000001</v>
      </c>
      <c r="H14" s="706">
        <v>3435202.4643999999</v>
      </c>
      <c r="I14" s="706">
        <v>19599761.499022</v>
      </c>
      <c r="J14" s="724">
        <v>11512271.693982</v>
      </c>
      <c r="K14" s="724">
        <v>794245.23658000003</v>
      </c>
      <c r="L14" s="724">
        <v>2542810.00116</v>
      </c>
      <c r="M14" s="724">
        <v>1315232.1029000001</v>
      </c>
      <c r="N14" s="724">
        <v>3435202.4643999999</v>
      </c>
      <c r="O14" s="706">
        <v>0</v>
      </c>
    </row>
    <row r="15" spans="1:15">
      <c r="A15" s="506">
        <v>9</v>
      </c>
      <c r="B15" s="514" t="s">
        <v>702</v>
      </c>
      <c r="C15" s="722">
        <v>378049558.47390002</v>
      </c>
      <c r="D15" s="706">
        <v>337915904.78780001</v>
      </c>
      <c r="E15" s="706">
        <v>29466048.1369</v>
      </c>
      <c r="F15" s="724">
        <v>4714577.4970000004</v>
      </c>
      <c r="G15" s="724">
        <v>4906493.0237999996</v>
      </c>
      <c r="H15" s="706">
        <v>1046535.0284</v>
      </c>
      <c r="I15" s="706">
        <v>14619077.698845999</v>
      </c>
      <c r="J15" s="724">
        <v>6758318.0957559999</v>
      </c>
      <c r="K15" s="724">
        <v>2946604.8136900002</v>
      </c>
      <c r="L15" s="724">
        <v>1414373.2490999999</v>
      </c>
      <c r="M15" s="724">
        <v>2453246.5118999998</v>
      </c>
      <c r="N15" s="724">
        <v>1046535.0284</v>
      </c>
      <c r="O15" s="706">
        <v>0</v>
      </c>
    </row>
    <row r="16" spans="1:15">
      <c r="A16" s="506">
        <v>10</v>
      </c>
      <c r="B16" s="514" t="s">
        <v>703</v>
      </c>
      <c r="C16" s="722">
        <v>98106976.618699998</v>
      </c>
      <c r="D16" s="706">
        <v>90003113.350899994</v>
      </c>
      <c r="E16" s="706">
        <v>6635480.9857999999</v>
      </c>
      <c r="F16" s="724">
        <v>672179.7611</v>
      </c>
      <c r="G16" s="724">
        <v>58462.462</v>
      </c>
      <c r="H16" s="706">
        <v>737740.05889999995</v>
      </c>
      <c r="I16" s="706">
        <v>3432235.5838279999</v>
      </c>
      <c r="J16" s="724">
        <v>1800062.2670179999</v>
      </c>
      <c r="K16" s="724">
        <v>663548.09857999999</v>
      </c>
      <c r="L16" s="724">
        <v>201653.92833</v>
      </c>
      <c r="M16" s="724">
        <v>29231.231</v>
      </c>
      <c r="N16" s="724">
        <v>737740.05889999995</v>
      </c>
      <c r="O16" s="706">
        <v>0</v>
      </c>
    </row>
    <row r="17" spans="1:15">
      <c r="A17" s="506">
        <v>11</v>
      </c>
      <c r="B17" s="514" t="s">
        <v>704</v>
      </c>
      <c r="C17" s="722">
        <v>96913703.135299996</v>
      </c>
      <c r="D17" s="706">
        <v>81676155.162300006</v>
      </c>
      <c r="E17" s="706">
        <v>7198905.9896</v>
      </c>
      <c r="F17" s="724">
        <v>6806219.2834999999</v>
      </c>
      <c r="G17" s="724">
        <v>367569.48739999998</v>
      </c>
      <c r="H17" s="706">
        <v>864853.21250000002</v>
      </c>
      <c r="I17" s="706">
        <v>5443917.4434559997</v>
      </c>
      <c r="J17" s="724">
        <v>1633523.1032459999</v>
      </c>
      <c r="K17" s="724">
        <v>719890.59895999997</v>
      </c>
      <c r="L17" s="724">
        <v>2041865.7850500001</v>
      </c>
      <c r="M17" s="724">
        <v>183784.74369999999</v>
      </c>
      <c r="N17" s="724">
        <v>864853.21250000002</v>
      </c>
      <c r="O17" s="706">
        <v>0</v>
      </c>
    </row>
    <row r="18" spans="1:15">
      <c r="A18" s="506">
        <v>12</v>
      </c>
      <c r="B18" s="514" t="s">
        <v>705</v>
      </c>
      <c r="C18" s="722">
        <v>1237820130.6299</v>
      </c>
      <c r="D18" s="706">
        <v>1150414386.1910999</v>
      </c>
      <c r="E18" s="706">
        <v>35973522.126699999</v>
      </c>
      <c r="F18" s="724">
        <v>35447210.599100001</v>
      </c>
      <c r="G18" s="724">
        <v>6964513.3104999997</v>
      </c>
      <c r="H18" s="706">
        <v>9020498.4024999999</v>
      </c>
      <c r="I18" s="706">
        <v>49742558.173972003</v>
      </c>
      <c r="J18" s="724">
        <v>23008287.723822001</v>
      </c>
      <c r="K18" s="724">
        <v>3597352.2126699998</v>
      </c>
      <c r="L18" s="724">
        <v>10634163.17973</v>
      </c>
      <c r="M18" s="724">
        <v>3482256.6552499998</v>
      </c>
      <c r="N18" s="724">
        <v>9020498.4024999999</v>
      </c>
      <c r="O18" s="706">
        <v>0</v>
      </c>
    </row>
    <row r="19" spans="1:15">
      <c r="A19" s="506">
        <v>13</v>
      </c>
      <c r="B19" s="514" t="s">
        <v>706</v>
      </c>
      <c r="C19" s="722">
        <v>471964239.26990002</v>
      </c>
      <c r="D19" s="706">
        <v>449774123.06419998</v>
      </c>
      <c r="E19" s="706">
        <v>10737942.7772</v>
      </c>
      <c r="F19" s="724">
        <v>7162690.0779999997</v>
      </c>
      <c r="G19" s="724">
        <v>1331523.4357</v>
      </c>
      <c r="H19" s="706">
        <v>2957959.9147999999</v>
      </c>
      <c r="I19" s="706">
        <v>15841805.395053999</v>
      </c>
      <c r="J19" s="724">
        <v>8995482.4612840004</v>
      </c>
      <c r="K19" s="724">
        <v>1073794.2777199999</v>
      </c>
      <c r="L19" s="724">
        <v>2148807.0233999998</v>
      </c>
      <c r="M19" s="724">
        <v>665761.71785000002</v>
      </c>
      <c r="N19" s="724">
        <v>2957959.9147999999</v>
      </c>
      <c r="O19" s="706">
        <v>0</v>
      </c>
    </row>
    <row r="20" spans="1:15">
      <c r="A20" s="506">
        <v>14</v>
      </c>
      <c r="B20" s="514" t="s">
        <v>707</v>
      </c>
      <c r="C20" s="722">
        <v>1342139655.1859</v>
      </c>
      <c r="D20" s="706">
        <v>972770565.63769996</v>
      </c>
      <c r="E20" s="706">
        <v>238238525.84779999</v>
      </c>
      <c r="F20" s="724">
        <v>127728580.97400001</v>
      </c>
      <c r="G20" s="724">
        <v>1620694.1109</v>
      </c>
      <c r="H20" s="706">
        <v>1781288.6155000001</v>
      </c>
      <c r="I20" s="706">
        <v>84189473.860684007</v>
      </c>
      <c r="J20" s="724">
        <v>19455411.312754001</v>
      </c>
      <c r="K20" s="724">
        <v>23823852.58478</v>
      </c>
      <c r="L20" s="724">
        <v>38318574.292199999</v>
      </c>
      <c r="M20" s="724">
        <v>810347.05544999999</v>
      </c>
      <c r="N20" s="724">
        <v>1781288.6155000001</v>
      </c>
      <c r="O20" s="706">
        <v>0</v>
      </c>
    </row>
    <row r="21" spans="1:15">
      <c r="A21" s="506">
        <v>15</v>
      </c>
      <c r="B21" s="514" t="s">
        <v>708</v>
      </c>
      <c r="C21" s="722">
        <v>324398775.31569999</v>
      </c>
      <c r="D21" s="706">
        <v>251951305.5223</v>
      </c>
      <c r="E21" s="706">
        <v>42516595.0528</v>
      </c>
      <c r="F21" s="724">
        <v>28320505.298799999</v>
      </c>
      <c r="G21" s="724">
        <v>979729.26289999997</v>
      </c>
      <c r="H21" s="706">
        <v>630640.17890000006</v>
      </c>
      <c r="I21" s="706">
        <v>18907342.015716001</v>
      </c>
      <c r="J21" s="724">
        <v>5039026.1104459995</v>
      </c>
      <c r="K21" s="724">
        <v>4251659.5052800002</v>
      </c>
      <c r="L21" s="724">
        <v>8496151.5896400008</v>
      </c>
      <c r="M21" s="724">
        <v>489864.63144999999</v>
      </c>
      <c r="N21" s="724">
        <v>630640.17890000006</v>
      </c>
      <c r="O21" s="706">
        <v>0</v>
      </c>
    </row>
    <row r="22" spans="1:15">
      <c r="A22" s="506">
        <v>16</v>
      </c>
      <c r="B22" s="514" t="s">
        <v>709</v>
      </c>
      <c r="C22" s="722">
        <v>216328340.32260001</v>
      </c>
      <c r="D22" s="706">
        <v>205033061.55320001</v>
      </c>
      <c r="E22" s="706">
        <v>245108.4</v>
      </c>
      <c r="F22" s="724">
        <v>8097687.5669999998</v>
      </c>
      <c r="G22" s="724">
        <v>139715.0417</v>
      </c>
      <c r="H22" s="706">
        <v>2812767.7607</v>
      </c>
      <c r="I22" s="706">
        <v>9437103.6227139998</v>
      </c>
      <c r="J22" s="724">
        <v>4100661.2310640002</v>
      </c>
      <c r="K22" s="724">
        <v>24510.84</v>
      </c>
      <c r="L22" s="724">
        <v>2429306.2700999998</v>
      </c>
      <c r="M22" s="724">
        <v>69857.520850000001</v>
      </c>
      <c r="N22" s="724">
        <v>2812767.7607</v>
      </c>
      <c r="O22" s="706">
        <v>0</v>
      </c>
    </row>
    <row r="23" spans="1:15">
      <c r="A23" s="506">
        <v>17</v>
      </c>
      <c r="B23" s="514" t="s">
        <v>710</v>
      </c>
      <c r="C23" s="722">
        <v>173812335.33219999</v>
      </c>
      <c r="D23" s="706">
        <v>134203134.8998</v>
      </c>
      <c r="E23" s="706">
        <v>1373774.1063999999</v>
      </c>
      <c r="F23" s="724">
        <v>38190202.080600001</v>
      </c>
      <c r="G23" s="724">
        <v>4172.8100000000004</v>
      </c>
      <c r="H23" s="706">
        <v>41051.435400000002</v>
      </c>
      <c r="I23" s="706">
        <v>14321638.573216001</v>
      </c>
      <c r="J23" s="724">
        <v>2684062.6979959998</v>
      </c>
      <c r="K23" s="724">
        <v>137377.41063999999</v>
      </c>
      <c r="L23" s="724">
        <v>11457060.62418</v>
      </c>
      <c r="M23" s="724">
        <v>2086.4050000000002</v>
      </c>
      <c r="N23" s="724">
        <v>41051.435400000002</v>
      </c>
      <c r="O23" s="706">
        <v>0</v>
      </c>
    </row>
    <row r="24" spans="1:15">
      <c r="A24" s="506">
        <v>18</v>
      </c>
      <c r="B24" s="514" t="s">
        <v>711</v>
      </c>
      <c r="C24" s="722">
        <v>935262668.68640006</v>
      </c>
      <c r="D24" s="706">
        <v>907176042.29439998</v>
      </c>
      <c r="E24" s="706">
        <v>12743294.6919</v>
      </c>
      <c r="F24" s="724">
        <v>539047.41</v>
      </c>
      <c r="G24" s="724">
        <v>14748019.685900001</v>
      </c>
      <c r="H24" s="706">
        <v>56264.604200000002</v>
      </c>
      <c r="I24" s="706">
        <v>27009838.985227998</v>
      </c>
      <c r="J24" s="724">
        <v>18143520.845888</v>
      </c>
      <c r="K24" s="724">
        <v>1274329.4691900001</v>
      </c>
      <c r="L24" s="724">
        <v>161714.223</v>
      </c>
      <c r="M24" s="724">
        <v>7374009.8429500004</v>
      </c>
      <c r="N24" s="724">
        <v>56264.604200000002</v>
      </c>
      <c r="O24" s="706">
        <v>0</v>
      </c>
    </row>
    <row r="25" spans="1:15">
      <c r="A25" s="506">
        <v>19</v>
      </c>
      <c r="B25" s="514" t="s">
        <v>712</v>
      </c>
      <c r="C25" s="722">
        <v>74400260.3213</v>
      </c>
      <c r="D25" s="706">
        <v>71390567.803200006</v>
      </c>
      <c r="E25" s="706">
        <v>338347.967</v>
      </c>
      <c r="F25" s="724">
        <v>2363572.4696999998</v>
      </c>
      <c r="G25" s="724">
        <v>195717.3627</v>
      </c>
      <c r="H25" s="706">
        <v>112054.7187</v>
      </c>
      <c r="I25" s="706">
        <v>2380631.293724</v>
      </c>
      <c r="J25" s="724">
        <v>1427811.3560639999</v>
      </c>
      <c r="K25" s="724">
        <v>33834.796699999999</v>
      </c>
      <c r="L25" s="724">
        <v>709071.74091000005</v>
      </c>
      <c r="M25" s="724">
        <v>97858.681349999999</v>
      </c>
      <c r="N25" s="724">
        <v>112054.7187</v>
      </c>
      <c r="O25" s="706">
        <v>0</v>
      </c>
    </row>
    <row r="26" spans="1:15">
      <c r="A26" s="506">
        <v>20</v>
      </c>
      <c r="B26" s="514" t="s">
        <v>713</v>
      </c>
      <c r="C26" s="722">
        <v>491812068.91960001</v>
      </c>
      <c r="D26" s="706">
        <v>468085586.41649997</v>
      </c>
      <c r="E26" s="706">
        <v>10677099.668</v>
      </c>
      <c r="F26" s="724">
        <v>10697580.673599999</v>
      </c>
      <c r="G26" s="724">
        <v>1391050.0978999999</v>
      </c>
      <c r="H26" s="706">
        <v>960752.06359999999</v>
      </c>
      <c r="I26" s="706">
        <v>15294973.00976</v>
      </c>
      <c r="J26" s="724">
        <v>9361711.7283299994</v>
      </c>
      <c r="K26" s="724">
        <v>1067709.9668000001</v>
      </c>
      <c r="L26" s="724">
        <v>3209274.2020800002</v>
      </c>
      <c r="M26" s="724">
        <v>695525.04894999997</v>
      </c>
      <c r="N26" s="724">
        <v>960752.06359999999</v>
      </c>
      <c r="O26" s="706">
        <v>0</v>
      </c>
    </row>
    <row r="27" spans="1:15">
      <c r="A27" s="506">
        <v>21</v>
      </c>
      <c r="B27" s="514" t="s">
        <v>714</v>
      </c>
      <c r="C27" s="722">
        <v>79192471.303499997</v>
      </c>
      <c r="D27" s="706">
        <v>75880752.554499999</v>
      </c>
      <c r="E27" s="706">
        <v>211210.39120000001</v>
      </c>
      <c r="F27" s="724">
        <v>2215455.3420000002</v>
      </c>
      <c r="G27" s="724">
        <v>112098.5417</v>
      </c>
      <c r="H27" s="706">
        <v>772954.47409999999</v>
      </c>
      <c r="I27" s="706">
        <v>3032376.4377600001</v>
      </c>
      <c r="J27" s="724">
        <v>1517615.05109</v>
      </c>
      <c r="K27" s="724">
        <v>21121.039120000001</v>
      </c>
      <c r="L27" s="724">
        <v>664636.60259999998</v>
      </c>
      <c r="M27" s="724">
        <v>56049.270850000001</v>
      </c>
      <c r="N27" s="724">
        <v>772954.47409999999</v>
      </c>
      <c r="O27" s="706">
        <v>0</v>
      </c>
    </row>
    <row r="28" spans="1:15">
      <c r="A28" s="506">
        <v>22</v>
      </c>
      <c r="B28" s="514" t="s">
        <v>715</v>
      </c>
      <c r="C28" s="722">
        <v>182174462.66080001</v>
      </c>
      <c r="D28" s="706">
        <v>180734427.42809999</v>
      </c>
      <c r="E28" s="706">
        <v>457389.96</v>
      </c>
      <c r="F28" s="724">
        <v>831231.98120000004</v>
      </c>
      <c r="G28" s="724">
        <v>91174.27</v>
      </c>
      <c r="H28" s="706">
        <v>60239.021500000003</v>
      </c>
      <c r="I28" s="706">
        <v>4015623.2954219999</v>
      </c>
      <c r="J28" s="724">
        <v>3614688.548562</v>
      </c>
      <c r="K28" s="724">
        <v>45738.995999999999</v>
      </c>
      <c r="L28" s="724">
        <v>249369.59435999999</v>
      </c>
      <c r="M28" s="724">
        <v>45587.135000000002</v>
      </c>
      <c r="N28" s="724">
        <v>60239.021500000003</v>
      </c>
      <c r="O28" s="706">
        <v>0</v>
      </c>
    </row>
    <row r="29" spans="1:15">
      <c r="A29" s="506">
        <v>23</v>
      </c>
      <c r="B29" s="514" t="s">
        <v>716</v>
      </c>
      <c r="C29" s="722">
        <v>3046383699.9217</v>
      </c>
      <c r="D29" s="706">
        <v>2798209202.1215</v>
      </c>
      <c r="E29" s="706">
        <v>110478402.8161</v>
      </c>
      <c r="F29" s="724">
        <v>104002028.56720001</v>
      </c>
      <c r="G29" s="724">
        <v>16328078.369200001</v>
      </c>
      <c r="H29" s="706">
        <v>17365988.047699999</v>
      </c>
      <c r="I29" s="706">
        <v>123742660.1265</v>
      </c>
      <c r="J29" s="724">
        <v>55964184.042429999</v>
      </c>
      <c r="K29" s="724">
        <v>11047840.281610001</v>
      </c>
      <c r="L29" s="724">
        <v>31200608.570160002</v>
      </c>
      <c r="M29" s="724">
        <v>8164039.1846000003</v>
      </c>
      <c r="N29" s="724">
        <v>17365988.047699999</v>
      </c>
      <c r="O29" s="706">
        <v>0</v>
      </c>
    </row>
    <row r="30" spans="1:15">
      <c r="A30" s="506">
        <v>24</v>
      </c>
      <c r="B30" s="514" t="s">
        <v>717</v>
      </c>
      <c r="C30" s="722">
        <v>727054767.15649998</v>
      </c>
      <c r="D30" s="706">
        <v>684727935.12310004</v>
      </c>
      <c r="E30" s="706">
        <v>19068786.4186</v>
      </c>
      <c r="F30" s="724">
        <v>13553390.0375</v>
      </c>
      <c r="G30" s="724">
        <v>2895277.0518</v>
      </c>
      <c r="H30" s="706">
        <v>6809378.5255000005</v>
      </c>
      <c r="I30" s="706">
        <v>27924471.406971999</v>
      </c>
      <c r="J30" s="724">
        <v>13694558.702462001</v>
      </c>
      <c r="K30" s="724">
        <v>1906878.6418600001</v>
      </c>
      <c r="L30" s="724">
        <v>4066017.01125</v>
      </c>
      <c r="M30" s="724">
        <v>1447638.5259</v>
      </c>
      <c r="N30" s="724">
        <v>6809378.5255000005</v>
      </c>
      <c r="O30" s="706">
        <v>0</v>
      </c>
    </row>
    <row r="31" spans="1:15">
      <c r="A31" s="506">
        <v>25</v>
      </c>
      <c r="B31" s="514" t="s">
        <v>718</v>
      </c>
      <c r="C31" s="722">
        <v>1351729670.3563001</v>
      </c>
      <c r="D31" s="706">
        <v>1233432321.1705</v>
      </c>
      <c r="E31" s="706">
        <v>42871804.321099997</v>
      </c>
      <c r="F31" s="724">
        <v>53955284.122699998</v>
      </c>
      <c r="G31" s="724">
        <v>8718909.0657000002</v>
      </c>
      <c r="H31" s="706">
        <v>12751351.6763</v>
      </c>
      <c r="I31" s="706">
        <v>62253218.301480003</v>
      </c>
      <c r="J31" s="724">
        <v>24668646.423409998</v>
      </c>
      <c r="K31" s="724">
        <v>4287180.4321100004</v>
      </c>
      <c r="L31" s="724">
        <v>16186585.236810001</v>
      </c>
      <c r="M31" s="724">
        <v>4359454.5328500001</v>
      </c>
      <c r="N31" s="724">
        <v>12751351.6763</v>
      </c>
      <c r="O31" s="706">
        <v>0</v>
      </c>
    </row>
    <row r="32" spans="1:15">
      <c r="A32" s="506">
        <v>26</v>
      </c>
      <c r="B32" s="514" t="s">
        <v>820</v>
      </c>
      <c r="C32" s="722">
        <v>864054694.02339995</v>
      </c>
      <c r="D32" s="706">
        <v>775589585.62489998</v>
      </c>
      <c r="E32" s="706">
        <v>20226950.563900001</v>
      </c>
      <c r="F32" s="724">
        <v>29629493.529100001</v>
      </c>
      <c r="G32" s="724">
        <v>7681844.7505000001</v>
      </c>
      <c r="H32" s="706">
        <v>30926819.555</v>
      </c>
      <c r="I32" s="706">
        <v>61191076.757867999</v>
      </c>
      <c r="J32" s="724">
        <v>15511791.712498</v>
      </c>
      <c r="K32" s="724">
        <v>2022695.05639</v>
      </c>
      <c r="L32" s="724">
        <v>8888848.0587300006</v>
      </c>
      <c r="M32" s="724">
        <v>3840922.37525</v>
      </c>
      <c r="N32" s="724">
        <v>30926819.555</v>
      </c>
      <c r="O32" s="706">
        <v>0</v>
      </c>
    </row>
    <row r="33" spans="1:15">
      <c r="A33" s="506">
        <v>27</v>
      </c>
      <c r="B33" s="555" t="s">
        <v>68</v>
      </c>
      <c r="C33" s="725">
        <v>15725472159.8941</v>
      </c>
      <c r="D33" s="706">
        <v>14020568881.949301</v>
      </c>
      <c r="E33" s="706">
        <v>887836838.30410004</v>
      </c>
      <c r="F33" s="724">
        <v>634195861.08319998</v>
      </c>
      <c r="G33" s="724">
        <v>84278645.769099995</v>
      </c>
      <c r="H33" s="706">
        <v>98591932.788399994</v>
      </c>
      <c r="I33" s="709">
        <v>700185075.46730626</v>
      </c>
      <c r="J33" s="724">
        <v>280411377.63898593</v>
      </c>
      <c r="K33" s="724">
        <v>88783683.830410004</v>
      </c>
      <c r="L33" s="724">
        <v>190258758.32495999</v>
      </c>
      <c r="M33" s="724">
        <v>42139322.884549998</v>
      </c>
      <c r="N33" s="724">
        <v>98591932.788399994</v>
      </c>
      <c r="O33" s="706">
        <v>44065711.869999997</v>
      </c>
    </row>
    <row r="34" spans="1:15">
      <c r="A34" s="515"/>
      <c r="B34" s="515"/>
      <c r="C34" s="515"/>
      <c r="D34" s="515"/>
      <c r="E34" s="515"/>
      <c r="H34" s="515"/>
      <c r="I34" s="515"/>
      <c r="O34" s="515"/>
    </row>
    <row r="35" spans="1:15">
      <c r="A35" s="515"/>
      <c r="B35" s="517"/>
      <c r="C35" s="517"/>
      <c r="D35" s="515"/>
      <c r="E35" s="515"/>
      <c r="H35" s="515"/>
      <c r="I35" s="515"/>
      <c r="O35" s="515"/>
    </row>
    <row r="36" spans="1:15">
      <c r="A36" s="515"/>
      <c r="B36" s="515"/>
      <c r="C36" s="515"/>
      <c r="D36" s="515"/>
      <c r="E36" s="515"/>
      <c r="H36" s="515"/>
      <c r="I36" s="515"/>
      <c r="O36" s="515"/>
    </row>
    <row r="37" spans="1:15">
      <c r="A37" s="515"/>
      <c r="B37" s="515"/>
      <c r="C37" s="515"/>
      <c r="D37" s="515"/>
      <c r="E37" s="515"/>
      <c r="H37" s="515"/>
      <c r="I37" s="515"/>
      <c r="O37" s="515"/>
    </row>
    <row r="38" spans="1:15">
      <c r="A38" s="515"/>
      <c r="B38" s="515"/>
      <c r="C38" s="745"/>
      <c r="D38" s="745"/>
      <c r="E38" s="745"/>
      <c r="F38" s="745"/>
      <c r="G38" s="745"/>
      <c r="H38" s="745"/>
      <c r="I38" s="745"/>
      <c r="J38" s="745"/>
      <c r="K38" s="745"/>
      <c r="L38" s="745"/>
      <c r="M38" s="745"/>
      <c r="N38" s="745"/>
      <c r="O38" s="745"/>
    </row>
    <row r="39" spans="1:15">
      <c r="A39" s="515"/>
      <c r="B39" s="515"/>
      <c r="C39" s="745"/>
      <c r="D39" s="745"/>
      <c r="E39" s="745"/>
      <c r="F39" s="745"/>
      <c r="G39" s="745"/>
      <c r="H39" s="745"/>
      <c r="I39" s="745"/>
      <c r="J39" s="745"/>
      <c r="K39" s="745"/>
      <c r="L39" s="745"/>
      <c r="M39" s="745"/>
      <c r="N39" s="745"/>
      <c r="O39" s="745"/>
    </row>
    <row r="40" spans="1:15">
      <c r="A40" s="515"/>
      <c r="B40" s="515"/>
      <c r="C40" s="745"/>
      <c r="D40" s="745"/>
      <c r="E40" s="745"/>
      <c r="F40" s="745"/>
      <c r="G40" s="745"/>
      <c r="H40" s="745"/>
      <c r="I40" s="745"/>
      <c r="J40" s="745"/>
      <c r="K40" s="745"/>
      <c r="L40" s="745"/>
      <c r="M40" s="745"/>
      <c r="N40" s="745"/>
      <c r="O40" s="745"/>
    </row>
    <row r="41" spans="1:15">
      <c r="A41" s="518"/>
      <c r="B41" s="518"/>
      <c r="C41" s="745"/>
      <c r="D41" s="745"/>
      <c r="E41" s="745"/>
      <c r="F41" s="745"/>
      <c r="G41" s="745"/>
      <c r="H41" s="745"/>
      <c r="I41" s="745"/>
      <c r="J41" s="745"/>
      <c r="K41" s="745"/>
      <c r="L41" s="745"/>
      <c r="M41" s="745"/>
      <c r="N41" s="745"/>
      <c r="O41" s="745"/>
    </row>
    <row r="42" spans="1:15">
      <c r="A42" s="518"/>
      <c r="B42" s="518"/>
      <c r="C42" s="745"/>
      <c r="D42" s="745"/>
      <c r="E42" s="745"/>
      <c r="F42" s="745"/>
      <c r="G42" s="745"/>
      <c r="H42" s="745"/>
      <c r="I42" s="745"/>
      <c r="J42" s="745"/>
      <c r="K42" s="745"/>
      <c r="L42" s="745"/>
      <c r="M42" s="745"/>
      <c r="N42" s="745"/>
      <c r="O42" s="745"/>
    </row>
    <row r="43" spans="1:15">
      <c r="A43" s="515"/>
      <c r="B43" s="519"/>
      <c r="C43" s="745"/>
      <c r="D43" s="745"/>
      <c r="E43" s="745"/>
      <c r="F43" s="745"/>
      <c r="G43" s="745"/>
      <c r="H43" s="745"/>
      <c r="I43" s="745"/>
      <c r="J43" s="745"/>
      <c r="K43" s="745"/>
      <c r="L43" s="745"/>
      <c r="M43" s="745"/>
      <c r="N43" s="745"/>
      <c r="O43" s="745"/>
    </row>
    <row r="44" spans="1:15">
      <c r="A44" s="515"/>
      <c r="B44" s="519"/>
      <c r="C44" s="745"/>
      <c r="D44" s="745"/>
      <c r="E44" s="745"/>
      <c r="F44" s="745"/>
      <c r="G44" s="745"/>
      <c r="H44" s="745"/>
      <c r="I44" s="745"/>
      <c r="J44" s="745"/>
      <c r="K44" s="745"/>
      <c r="L44" s="745"/>
      <c r="M44" s="745"/>
      <c r="N44" s="745"/>
      <c r="O44" s="745"/>
    </row>
    <row r="45" spans="1:15">
      <c r="A45" s="515"/>
      <c r="B45" s="519"/>
      <c r="C45" s="745"/>
      <c r="D45" s="745"/>
      <c r="E45" s="745"/>
      <c r="F45" s="745"/>
      <c r="G45" s="745"/>
      <c r="H45" s="745"/>
      <c r="I45" s="745"/>
      <c r="J45" s="745"/>
      <c r="K45" s="745"/>
      <c r="L45" s="745"/>
      <c r="M45" s="745"/>
      <c r="N45" s="745"/>
      <c r="O45" s="745"/>
    </row>
    <row r="46" spans="1:15">
      <c r="A46" s="515"/>
      <c r="B46" s="515"/>
      <c r="C46" s="745"/>
      <c r="D46" s="745"/>
      <c r="E46" s="745"/>
      <c r="F46" s="745"/>
      <c r="G46" s="745"/>
      <c r="H46" s="745"/>
      <c r="I46" s="745"/>
      <c r="J46" s="745"/>
      <c r="K46" s="745"/>
      <c r="L46" s="745"/>
      <c r="M46" s="745"/>
      <c r="N46" s="745"/>
      <c r="O46" s="745"/>
    </row>
    <row r="47" spans="1:15">
      <c r="C47" s="745"/>
      <c r="D47" s="745"/>
      <c r="E47" s="745"/>
      <c r="F47" s="745"/>
      <c r="G47" s="745"/>
      <c r="H47" s="745"/>
      <c r="I47" s="745"/>
      <c r="J47" s="745"/>
      <c r="K47" s="745"/>
      <c r="L47" s="745"/>
      <c r="M47" s="745"/>
      <c r="N47" s="745"/>
      <c r="O47" s="745"/>
    </row>
    <row r="48" spans="1:15">
      <c r="C48" s="745"/>
      <c r="D48" s="745"/>
      <c r="E48" s="745"/>
      <c r="F48" s="745"/>
      <c r="G48" s="745"/>
      <c r="H48" s="745"/>
      <c r="I48" s="745"/>
      <c r="J48" s="745"/>
      <c r="K48" s="745"/>
      <c r="L48" s="745"/>
      <c r="M48" s="745"/>
      <c r="N48" s="745"/>
      <c r="O48" s="745"/>
    </row>
    <row r="49" spans="3:15">
      <c r="C49" s="745"/>
      <c r="D49" s="745"/>
      <c r="E49" s="745"/>
      <c r="F49" s="745"/>
      <c r="G49" s="745"/>
      <c r="H49" s="745"/>
      <c r="I49" s="745"/>
      <c r="J49" s="745"/>
      <c r="K49" s="745"/>
      <c r="L49" s="745"/>
      <c r="M49" s="745"/>
      <c r="N49" s="745"/>
      <c r="O49" s="745"/>
    </row>
    <row r="50" spans="3:15">
      <c r="C50" s="745"/>
      <c r="D50" s="745"/>
      <c r="E50" s="745"/>
      <c r="F50" s="745"/>
      <c r="G50" s="745"/>
      <c r="H50" s="745"/>
      <c r="I50" s="745"/>
      <c r="J50" s="745"/>
      <c r="K50" s="745"/>
      <c r="L50" s="745"/>
      <c r="M50" s="745"/>
      <c r="N50" s="745"/>
      <c r="O50" s="745"/>
    </row>
    <row r="51" spans="3:15">
      <c r="C51" s="745"/>
      <c r="D51" s="745"/>
      <c r="E51" s="745"/>
      <c r="F51" s="745"/>
      <c r="G51" s="745"/>
      <c r="H51" s="745"/>
      <c r="I51" s="745"/>
      <c r="J51" s="745"/>
      <c r="K51" s="745"/>
      <c r="L51" s="745"/>
      <c r="M51" s="745"/>
      <c r="N51" s="745"/>
      <c r="O51" s="745"/>
    </row>
    <row r="52" spans="3:15">
      <c r="C52" s="745"/>
      <c r="D52" s="745"/>
      <c r="E52" s="745"/>
      <c r="F52" s="745"/>
      <c r="G52" s="745"/>
      <c r="H52" s="745"/>
      <c r="I52" s="745"/>
      <c r="J52" s="745"/>
      <c r="K52" s="745"/>
      <c r="L52" s="745"/>
      <c r="M52" s="745"/>
      <c r="N52" s="745"/>
      <c r="O52" s="745"/>
    </row>
    <row r="53" spans="3:15">
      <c r="C53" s="745"/>
      <c r="D53" s="745"/>
      <c r="E53" s="745"/>
      <c r="F53" s="745"/>
      <c r="G53" s="745"/>
      <c r="H53" s="745"/>
      <c r="I53" s="745"/>
      <c r="J53" s="745"/>
      <c r="K53" s="745"/>
      <c r="L53" s="745"/>
      <c r="M53" s="745"/>
      <c r="N53" s="745"/>
      <c r="O53" s="745"/>
    </row>
    <row r="54" spans="3:15">
      <c r="C54" s="745"/>
      <c r="D54" s="745"/>
      <c r="E54" s="745"/>
      <c r="F54" s="745"/>
      <c r="G54" s="745"/>
      <c r="H54" s="745"/>
      <c r="I54" s="745"/>
      <c r="J54" s="745"/>
      <c r="K54" s="745"/>
      <c r="L54" s="745"/>
      <c r="M54" s="745"/>
      <c r="N54" s="745"/>
      <c r="O54" s="745"/>
    </row>
    <row r="55" spans="3:15">
      <c r="C55" s="745"/>
      <c r="D55" s="745"/>
      <c r="E55" s="745"/>
      <c r="F55" s="745"/>
      <c r="G55" s="745"/>
      <c r="H55" s="745"/>
      <c r="I55" s="745"/>
      <c r="J55" s="745"/>
      <c r="K55" s="745"/>
      <c r="L55" s="745"/>
      <c r="M55" s="745"/>
      <c r="N55" s="745"/>
      <c r="O55" s="745"/>
    </row>
    <row r="56" spans="3:15">
      <c r="C56" s="745"/>
      <c r="D56" s="745"/>
      <c r="E56" s="745"/>
      <c r="F56" s="745"/>
      <c r="G56" s="745"/>
      <c r="H56" s="745"/>
      <c r="I56" s="745"/>
      <c r="J56" s="745"/>
      <c r="K56" s="745"/>
      <c r="L56" s="745"/>
      <c r="M56" s="745"/>
      <c r="N56" s="745"/>
      <c r="O56" s="745"/>
    </row>
    <row r="57" spans="3:15">
      <c r="C57" s="745"/>
      <c r="D57" s="745"/>
      <c r="E57" s="745"/>
      <c r="F57" s="745"/>
      <c r="G57" s="745"/>
      <c r="H57" s="745"/>
      <c r="I57" s="745"/>
      <c r="J57" s="745"/>
      <c r="K57" s="745"/>
      <c r="L57" s="745"/>
      <c r="M57" s="745"/>
      <c r="N57" s="745"/>
      <c r="O57" s="745"/>
    </row>
    <row r="58" spans="3:15">
      <c r="C58" s="745"/>
      <c r="D58" s="745"/>
      <c r="E58" s="745"/>
      <c r="F58" s="745"/>
      <c r="G58" s="745"/>
      <c r="H58" s="745"/>
      <c r="I58" s="745"/>
      <c r="J58" s="745"/>
      <c r="K58" s="745"/>
      <c r="L58" s="745"/>
      <c r="M58" s="745"/>
      <c r="N58" s="745"/>
      <c r="O58" s="745"/>
    </row>
    <row r="59" spans="3:15">
      <c r="C59" s="745"/>
      <c r="D59" s="745"/>
      <c r="E59" s="745"/>
      <c r="F59" s="745"/>
      <c r="G59" s="745"/>
      <c r="H59" s="745"/>
      <c r="I59" s="745"/>
      <c r="J59" s="745"/>
      <c r="K59" s="745"/>
      <c r="L59" s="745"/>
      <c r="M59" s="745"/>
      <c r="N59" s="745"/>
      <c r="O59" s="745"/>
    </row>
    <row r="60" spans="3:15">
      <c r="C60" s="745"/>
      <c r="D60" s="745"/>
      <c r="E60" s="745"/>
      <c r="F60" s="745"/>
      <c r="G60" s="745"/>
      <c r="H60" s="745"/>
      <c r="I60" s="745"/>
      <c r="J60" s="745"/>
      <c r="K60" s="745"/>
      <c r="L60" s="745"/>
      <c r="M60" s="745"/>
      <c r="N60" s="745"/>
      <c r="O60" s="745"/>
    </row>
    <row r="61" spans="3:15">
      <c r="C61" s="745"/>
      <c r="D61" s="745"/>
      <c r="E61" s="745"/>
      <c r="F61" s="745"/>
      <c r="G61" s="745"/>
      <c r="H61" s="745"/>
      <c r="I61" s="745"/>
      <c r="J61" s="745"/>
      <c r="K61" s="745"/>
      <c r="L61" s="745"/>
      <c r="M61" s="745"/>
      <c r="N61" s="745"/>
      <c r="O61" s="745"/>
    </row>
    <row r="62" spans="3:15">
      <c r="C62" s="745"/>
      <c r="D62" s="745"/>
      <c r="E62" s="745"/>
      <c r="F62" s="745"/>
      <c r="G62" s="745"/>
      <c r="H62" s="745"/>
      <c r="I62" s="745"/>
      <c r="J62" s="745"/>
      <c r="K62" s="745"/>
      <c r="L62" s="745"/>
      <c r="M62" s="745"/>
      <c r="N62" s="745"/>
      <c r="O62" s="745"/>
    </row>
    <row r="63" spans="3:15">
      <c r="C63" s="745"/>
      <c r="D63" s="745"/>
      <c r="E63" s="745"/>
      <c r="F63" s="745"/>
      <c r="G63" s="745"/>
      <c r="H63" s="745"/>
      <c r="I63" s="745"/>
      <c r="J63" s="745"/>
      <c r="K63" s="745"/>
      <c r="L63" s="745"/>
      <c r="M63" s="745"/>
      <c r="N63" s="745"/>
      <c r="O63" s="745"/>
    </row>
    <row r="64" spans="3:15">
      <c r="C64" s="745"/>
      <c r="D64" s="745"/>
      <c r="E64" s="745"/>
      <c r="F64" s="745"/>
      <c r="G64" s="745"/>
      <c r="H64" s="745"/>
      <c r="I64" s="745"/>
      <c r="J64" s="745"/>
      <c r="K64" s="745"/>
      <c r="L64" s="745"/>
      <c r="M64" s="745"/>
      <c r="N64" s="745"/>
      <c r="O64" s="745"/>
    </row>
    <row r="65" spans="3:15">
      <c r="C65" s="745"/>
      <c r="D65" s="745"/>
      <c r="E65" s="745"/>
      <c r="F65" s="745"/>
      <c r="G65" s="745"/>
      <c r="H65" s="745"/>
      <c r="I65" s="745"/>
      <c r="J65" s="745"/>
      <c r="K65" s="745"/>
      <c r="L65" s="745"/>
      <c r="M65" s="745"/>
      <c r="N65" s="745"/>
      <c r="O65" s="745"/>
    </row>
    <row r="66" spans="3:15">
      <c r="C66" s="745"/>
      <c r="D66" s="745"/>
      <c r="E66" s="745"/>
      <c r="F66" s="745"/>
      <c r="G66" s="745"/>
      <c r="H66" s="745"/>
      <c r="I66" s="745"/>
      <c r="J66" s="745"/>
      <c r="K66" s="745"/>
      <c r="L66" s="745"/>
      <c r="M66" s="745"/>
      <c r="N66" s="745"/>
      <c r="O66" s="745"/>
    </row>
    <row r="67" spans="3:15">
      <c r="C67" s="745"/>
      <c r="D67" s="745"/>
      <c r="E67" s="745"/>
      <c r="F67" s="745"/>
      <c r="G67" s="745"/>
      <c r="H67" s="745"/>
      <c r="I67" s="745"/>
      <c r="J67" s="745"/>
      <c r="K67" s="745"/>
      <c r="L67" s="745"/>
      <c r="M67" s="745"/>
      <c r="N67" s="745"/>
      <c r="O67" s="745"/>
    </row>
    <row r="68" spans="3:15">
      <c r="C68" s="745"/>
      <c r="D68" s="745"/>
      <c r="E68" s="745"/>
      <c r="F68" s="745"/>
      <c r="G68" s="745"/>
      <c r="H68" s="745"/>
      <c r="I68" s="745"/>
      <c r="J68" s="745"/>
      <c r="K68" s="745"/>
      <c r="L68" s="745"/>
      <c r="M68" s="745"/>
      <c r="N68" s="745"/>
      <c r="O68" s="74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C6" sqref="C6:K11"/>
    </sheetView>
  </sheetViews>
  <sheetFormatPr defaultColWidth="8.7109375" defaultRowHeight="12"/>
  <cols>
    <col min="1" max="1" width="11.85546875" style="557" bestFit="1" customWidth="1"/>
    <col min="2" max="2" width="83.7109375" style="557" customWidth="1"/>
    <col min="3" max="11" width="24.140625" style="557" customWidth="1"/>
    <col min="12" max="16384" width="8.7109375" style="557"/>
  </cols>
  <sheetData>
    <row r="1" spans="1:11" s="755" customFormat="1" ht="13.5">
      <c r="A1" s="754" t="s">
        <v>188</v>
      </c>
      <c r="B1" s="744" t="str">
        <f>Info!C2</f>
        <v>სს თიბისი ბანკი</v>
      </c>
    </row>
    <row r="2" spans="1:11" s="755" customFormat="1" ht="12.75">
      <c r="A2" s="754" t="s">
        <v>189</v>
      </c>
      <c r="B2" s="743">
        <f>'1. key ratios'!B2</f>
        <v>44469</v>
      </c>
    </row>
    <row r="3" spans="1:11" s="491" customFormat="1" ht="12.75">
      <c r="A3" s="493" t="s">
        <v>821</v>
      </c>
    </row>
    <row r="4" spans="1:11">
      <c r="C4" s="558" t="s">
        <v>671</v>
      </c>
      <c r="D4" s="558" t="s">
        <v>672</v>
      </c>
      <c r="E4" s="558" t="s">
        <v>673</v>
      </c>
      <c r="F4" s="558" t="s">
        <v>674</v>
      </c>
      <c r="G4" s="558" t="s">
        <v>675</v>
      </c>
      <c r="H4" s="558" t="s">
        <v>676</v>
      </c>
      <c r="I4" s="558" t="s">
        <v>677</v>
      </c>
      <c r="J4" s="558" t="s">
        <v>678</v>
      </c>
      <c r="K4" s="558" t="s">
        <v>679</v>
      </c>
    </row>
    <row r="5" spans="1:11" ht="104.1" customHeight="1">
      <c r="A5" s="887" t="s">
        <v>822</v>
      </c>
      <c r="B5" s="888"/>
      <c r="C5" s="495" t="s">
        <v>823</v>
      </c>
      <c r="D5" s="495" t="s">
        <v>809</v>
      </c>
      <c r="E5" s="495" t="s">
        <v>810</v>
      </c>
      <c r="F5" s="495" t="s">
        <v>824</v>
      </c>
      <c r="G5" s="495" t="s">
        <v>825</v>
      </c>
      <c r="H5" s="495" t="s">
        <v>826</v>
      </c>
      <c r="I5" s="495" t="s">
        <v>827</v>
      </c>
      <c r="J5" s="495" t="s">
        <v>828</v>
      </c>
      <c r="K5" s="495" t="s">
        <v>829</v>
      </c>
    </row>
    <row r="6" spans="1:11" ht="12.75">
      <c r="A6" s="506">
        <v>1</v>
      </c>
      <c r="B6" s="506" t="s">
        <v>830</v>
      </c>
      <c r="C6" s="706">
        <v>475016739</v>
      </c>
      <c r="D6" s="706">
        <v>82150539</v>
      </c>
      <c r="E6" s="706">
        <v>8872092</v>
      </c>
      <c r="F6" s="706">
        <v>143855940</v>
      </c>
      <c r="G6" s="706">
        <v>11189775531</v>
      </c>
      <c r="H6" s="706">
        <v>3361347</v>
      </c>
      <c r="I6" s="706">
        <v>821860656</v>
      </c>
      <c r="J6" s="706">
        <v>660318341</v>
      </c>
      <c r="K6" s="706">
        <v>2340260976</v>
      </c>
    </row>
    <row r="7" spans="1:11" ht="12.75">
      <c r="A7" s="506">
        <v>2</v>
      </c>
      <c r="B7" s="507" t="s">
        <v>831</v>
      </c>
      <c r="C7" s="706">
        <v>0</v>
      </c>
      <c r="D7" s="706">
        <v>0</v>
      </c>
      <c r="E7" s="706">
        <v>0</v>
      </c>
      <c r="F7" s="706">
        <v>0</v>
      </c>
      <c r="G7" s="706">
        <v>18990530</v>
      </c>
      <c r="H7" s="706">
        <v>0</v>
      </c>
      <c r="I7" s="706">
        <v>19998743</v>
      </c>
      <c r="J7" s="706">
        <v>0</v>
      </c>
      <c r="K7" s="706">
        <v>179889897</v>
      </c>
    </row>
    <row r="8" spans="1:11" ht="12.75">
      <c r="A8" s="506">
        <v>3</v>
      </c>
      <c r="B8" s="507" t="s">
        <v>781</v>
      </c>
      <c r="C8" s="706">
        <v>86980340</v>
      </c>
      <c r="D8" s="706">
        <v>0</v>
      </c>
      <c r="E8" s="706">
        <v>940315466</v>
      </c>
      <c r="F8" s="706">
        <v>0</v>
      </c>
      <c r="G8" s="706">
        <v>391750615</v>
      </c>
      <c r="H8" s="706">
        <v>0</v>
      </c>
      <c r="I8" s="706">
        <v>232064440</v>
      </c>
      <c r="J8" s="706">
        <v>120378008</v>
      </c>
      <c r="K8" s="706">
        <v>1773096363.35462</v>
      </c>
    </row>
    <row r="9" spans="1:11" ht="12.75">
      <c r="A9" s="506">
        <v>4</v>
      </c>
      <c r="B9" s="539" t="s">
        <v>832</v>
      </c>
      <c r="C9" s="706">
        <v>106642</v>
      </c>
      <c r="D9" s="706">
        <v>331478</v>
      </c>
      <c r="E9" s="706">
        <v>0</v>
      </c>
      <c r="F9" s="706">
        <v>861395</v>
      </c>
      <c r="G9" s="706">
        <v>671685828</v>
      </c>
      <c r="H9" s="706">
        <v>0</v>
      </c>
      <c r="I9" s="706">
        <v>24388672</v>
      </c>
      <c r="J9" s="706">
        <v>15352897</v>
      </c>
      <c r="K9" s="706">
        <v>104339528</v>
      </c>
    </row>
    <row r="10" spans="1:11" ht="12.75">
      <c r="A10" s="506">
        <v>5</v>
      </c>
      <c r="B10" s="559" t="s">
        <v>833</v>
      </c>
      <c r="C10" s="706">
        <v>0</v>
      </c>
      <c r="D10" s="706">
        <v>0</v>
      </c>
      <c r="E10" s="706">
        <v>0</v>
      </c>
      <c r="F10" s="706">
        <v>0</v>
      </c>
      <c r="G10" s="706">
        <v>0</v>
      </c>
      <c r="H10" s="706">
        <v>0</v>
      </c>
      <c r="I10" s="706">
        <v>0</v>
      </c>
      <c r="J10" s="706">
        <v>0</v>
      </c>
      <c r="K10" s="706">
        <v>0</v>
      </c>
    </row>
    <row r="11" spans="1:11" ht="12.75">
      <c r="A11" s="506">
        <v>6</v>
      </c>
      <c r="B11" s="559" t="s">
        <v>834</v>
      </c>
      <c r="C11" s="706">
        <v>1154206</v>
      </c>
      <c r="D11" s="706">
        <v>0</v>
      </c>
      <c r="E11" s="706">
        <v>0</v>
      </c>
      <c r="F11" s="706">
        <v>0</v>
      </c>
      <c r="G11" s="706">
        <v>1726458</v>
      </c>
      <c r="H11" s="706">
        <v>0</v>
      </c>
      <c r="I11" s="706">
        <v>14747960</v>
      </c>
      <c r="J11" s="706">
        <v>121405</v>
      </c>
      <c r="K11" s="706">
        <v>897805.16000000015</v>
      </c>
    </row>
    <row r="18" spans="3:11">
      <c r="C18" s="746"/>
      <c r="D18" s="746"/>
      <c r="E18" s="746"/>
      <c r="F18" s="746"/>
      <c r="G18" s="746"/>
      <c r="H18" s="746"/>
      <c r="I18" s="746"/>
      <c r="J18" s="746"/>
      <c r="K18" s="746"/>
    </row>
    <row r="19" spans="3:11">
      <c r="C19" s="746"/>
      <c r="D19" s="746"/>
      <c r="E19" s="746"/>
      <c r="F19" s="746"/>
      <c r="G19" s="746"/>
      <c r="H19" s="746"/>
      <c r="I19" s="746"/>
      <c r="J19" s="746"/>
      <c r="K19" s="746"/>
    </row>
    <row r="20" spans="3:11">
      <c r="C20" s="746"/>
      <c r="D20" s="746"/>
      <c r="E20" s="746"/>
      <c r="F20" s="746"/>
      <c r="G20" s="746"/>
      <c r="H20" s="746"/>
      <c r="I20" s="746"/>
      <c r="J20" s="746"/>
      <c r="K20" s="746"/>
    </row>
    <row r="21" spans="3:11">
      <c r="C21" s="746"/>
      <c r="D21" s="746"/>
      <c r="E21" s="746"/>
      <c r="F21" s="746"/>
      <c r="G21" s="746"/>
      <c r="H21" s="746"/>
      <c r="I21" s="746"/>
      <c r="J21" s="746"/>
      <c r="K21" s="746"/>
    </row>
    <row r="22" spans="3:11">
      <c r="C22" s="746"/>
      <c r="D22" s="746"/>
      <c r="E22" s="746"/>
      <c r="F22" s="746"/>
      <c r="G22" s="746"/>
      <c r="H22" s="746"/>
      <c r="I22" s="746"/>
      <c r="J22" s="746"/>
      <c r="K22" s="746"/>
    </row>
    <row r="23" spans="3:11">
      <c r="C23" s="746"/>
      <c r="D23" s="746"/>
      <c r="E23" s="746"/>
      <c r="F23" s="746"/>
      <c r="G23" s="746"/>
      <c r="H23" s="746"/>
      <c r="I23" s="746"/>
      <c r="J23" s="746"/>
      <c r="K23" s="746"/>
    </row>
    <row r="24" spans="3:11">
      <c r="C24" s="746"/>
      <c r="D24" s="746"/>
      <c r="E24" s="746"/>
      <c r="F24" s="746"/>
      <c r="G24" s="746"/>
      <c r="H24" s="746"/>
      <c r="I24" s="746"/>
      <c r="J24" s="746"/>
      <c r="K24" s="746"/>
    </row>
    <row r="25" spans="3:11">
      <c r="C25" s="746"/>
      <c r="D25" s="746"/>
      <c r="E25" s="746"/>
      <c r="F25" s="746"/>
      <c r="G25" s="746"/>
      <c r="H25" s="746"/>
      <c r="I25" s="746"/>
      <c r="J25" s="746"/>
      <c r="K25" s="746"/>
    </row>
    <row r="26" spans="3:11">
      <c r="C26" s="746"/>
      <c r="D26" s="746"/>
      <c r="E26" s="746"/>
      <c r="F26" s="746"/>
      <c r="G26" s="746"/>
      <c r="H26" s="746"/>
      <c r="I26" s="746"/>
      <c r="J26" s="746"/>
      <c r="K26" s="746"/>
    </row>
    <row r="27" spans="3:11">
      <c r="C27" s="746"/>
      <c r="D27" s="746"/>
      <c r="E27" s="746"/>
      <c r="F27" s="746"/>
      <c r="G27" s="746"/>
      <c r="H27" s="746"/>
      <c r="I27" s="746"/>
      <c r="J27" s="746"/>
      <c r="K27" s="74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B3" sqref="B3"/>
    </sheetView>
  </sheetViews>
  <sheetFormatPr defaultRowHeight="15"/>
  <cols>
    <col min="1" max="1" width="10" bestFit="1" customWidth="1"/>
    <col min="2" max="2" width="71.7109375" customWidth="1"/>
    <col min="3" max="4" width="14.5703125" bestFit="1" customWidth="1"/>
    <col min="5" max="5" width="12.28515625" bestFit="1" customWidth="1"/>
    <col min="6" max="6" width="16.28515625" bestFit="1" customWidth="1"/>
    <col min="7" max="8" width="12.28515625" bestFit="1" customWidth="1"/>
    <col min="9" max="10" width="13.28515625" bestFit="1" customWidth="1"/>
    <col min="11" max="11" width="12.28515625" bestFit="1" customWidth="1"/>
    <col min="12" max="12" width="16.28515625" bestFit="1" customWidth="1"/>
    <col min="13" max="14" width="12.28515625" bestFit="1" customWidth="1"/>
    <col min="15" max="15" width="18.140625" bestFit="1" customWidth="1"/>
    <col min="16" max="16" width="48" bestFit="1" customWidth="1"/>
    <col min="17" max="17" width="45.7109375" bestFit="1" customWidth="1"/>
    <col min="18" max="18" width="48" bestFit="1" customWidth="1"/>
    <col min="19" max="19" width="44.28515625" bestFit="1" customWidth="1"/>
  </cols>
  <sheetData>
    <row r="1" spans="1:19">
      <c r="A1" s="490" t="s">
        <v>188</v>
      </c>
      <c r="B1" s="765" t="str">
        <f>'1. key ratios'!B1</f>
        <v>სს თიბისი ბანკი</v>
      </c>
    </row>
    <row r="2" spans="1:19">
      <c r="A2" s="492" t="s">
        <v>189</v>
      </c>
      <c r="B2" s="494">
        <f>'1. key ratios'!B2</f>
        <v>44469</v>
      </c>
    </row>
    <row r="3" spans="1:19">
      <c r="A3" s="493" t="s">
        <v>993</v>
      </c>
      <c r="B3" s="491"/>
    </row>
    <row r="4" spans="1:19">
      <c r="A4" s="493"/>
      <c r="B4" s="491"/>
    </row>
    <row r="5" spans="1:19" ht="24" customHeight="1">
      <c r="A5" s="890" t="s">
        <v>994</v>
      </c>
      <c r="B5" s="890"/>
      <c r="C5" s="891" t="s">
        <v>784</v>
      </c>
      <c r="D5" s="891"/>
      <c r="E5" s="891"/>
      <c r="F5" s="891"/>
      <c r="G5" s="891"/>
      <c r="H5" s="891"/>
      <c r="I5" s="891" t="s">
        <v>995</v>
      </c>
      <c r="J5" s="891"/>
      <c r="K5" s="891"/>
      <c r="L5" s="891"/>
      <c r="M5" s="891"/>
      <c r="N5" s="891"/>
      <c r="O5" s="889" t="s">
        <v>996</v>
      </c>
      <c r="P5" s="889" t="s">
        <v>997</v>
      </c>
      <c r="Q5" s="889" t="s">
        <v>998</v>
      </c>
      <c r="R5" s="889" t="s">
        <v>999</v>
      </c>
      <c r="S5" s="889" t="s">
        <v>1000</v>
      </c>
    </row>
    <row r="6" spans="1:19" ht="36" customHeight="1">
      <c r="A6" s="890"/>
      <c r="B6" s="890"/>
      <c r="C6" s="766"/>
      <c r="D6" s="553" t="s">
        <v>815</v>
      </c>
      <c r="E6" s="553" t="s">
        <v>816</v>
      </c>
      <c r="F6" s="553" t="s">
        <v>817</v>
      </c>
      <c r="G6" s="553" t="s">
        <v>818</v>
      </c>
      <c r="H6" s="553" t="s">
        <v>819</v>
      </c>
      <c r="I6" s="766"/>
      <c r="J6" s="553" t="s">
        <v>815</v>
      </c>
      <c r="K6" s="553" t="s">
        <v>816</v>
      </c>
      <c r="L6" s="553" t="s">
        <v>817</v>
      </c>
      <c r="M6" s="553" t="s">
        <v>818</v>
      </c>
      <c r="N6" s="553" t="s">
        <v>819</v>
      </c>
      <c r="O6" s="889"/>
      <c r="P6" s="889"/>
      <c r="Q6" s="889"/>
      <c r="R6" s="889"/>
      <c r="S6" s="889"/>
    </row>
    <row r="7" spans="1:19">
      <c r="A7" s="767">
        <v>1</v>
      </c>
      <c r="B7" s="768" t="s">
        <v>1001</v>
      </c>
      <c r="C7" s="776">
        <v>33510916.306400001</v>
      </c>
      <c r="D7" s="776">
        <v>31963006.1021</v>
      </c>
      <c r="E7" s="776">
        <v>869242.22490000003</v>
      </c>
      <c r="F7" s="776">
        <v>392548.12920000002</v>
      </c>
      <c r="G7" s="776">
        <v>263080.81020000001</v>
      </c>
      <c r="H7" s="776">
        <v>23039.040000000001</v>
      </c>
      <c r="I7" s="776">
        <v>998528.22860000003</v>
      </c>
      <c r="J7" s="776">
        <v>639260.12219999998</v>
      </c>
      <c r="K7" s="776">
        <v>86924.222500000003</v>
      </c>
      <c r="L7" s="776">
        <v>117764.4388</v>
      </c>
      <c r="M7" s="776">
        <v>131540.4051</v>
      </c>
      <c r="N7" s="776">
        <v>23039.040000000001</v>
      </c>
      <c r="O7" s="776">
        <v>613</v>
      </c>
      <c r="P7" s="779">
        <v>0.12803</v>
      </c>
      <c r="Q7" s="779">
        <v>0.21695400000000001</v>
      </c>
      <c r="R7" s="779">
        <v>0.123943</v>
      </c>
      <c r="S7" s="776">
        <v>52.631638000000002</v>
      </c>
    </row>
    <row r="8" spans="1:19">
      <c r="A8" s="767">
        <v>2</v>
      </c>
      <c r="B8" s="769" t="s">
        <v>1002</v>
      </c>
      <c r="C8" s="776">
        <v>1678355541.6436</v>
      </c>
      <c r="D8" s="776">
        <v>1524390296.6652</v>
      </c>
      <c r="E8" s="776">
        <v>42043167.103299998</v>
      </c>
      <c r="F8" s="776">
        <v>57924974.269599997</v>
      </c>
      <c r="G8" s="776">
        <v>21552557.861299999</v>
      </c>
      <c r="H8" s="776">
        <v>32444545.744199999</v>
      </c>
      <c r="I8" s="776">
        <v>95290439.597299993</v>
      </c>
      <c r="J8" s="776">
        <v>30487805.931200001</v>
      </c>
      <c r="K8" s="776">
        <v>4204316.7093000002</v>
      </c>
      <c r="L8" s="776">
        <v>17377492.2819</v>
      </c>
      <c r="M8" s="776">
        <v>10776278.9307</v>
      </c>
      <c r="N8" s="776">
        <v>32444545.744199999</v>
      </c>
      <c r="O8" s="776">
        <v>287265</v>
      </c>
      <c r="P8" s="779">
        <v>0.172456</v>
      </c>
      <c r="Q8" s="779">
        <v>0.21196499999999999</v>
      </c>
      <c r="R8" s="779">
        <v>0.15620500000000001</v>
      </c>
      <c r="S8" s="776">
        <v>55.540115999999998</v>
      </c>
    </row>
    <row r="9" spans="1:19">
      <c r="A9" s="767">
        <v>3</v>
      </c>
      <c r="B9" s="769" t="s">
        <v>1004</v>
      </c>
      <c r="C9" s="776">
        <v>0</v>
      </c>
      <c r="D9" s="776">
        <v>0</v>
      </c>
      <c r="E9" s="776">
        <v>0</v>
      </c>
      <c r="F9" s="776">
        <v>0</v>
      </c>
      <c r="G9" s="776">
        <v>0</v>
      </c>
      <c r="H9" s="776">
        <v>0</v>
      </c>
      <c r="I9" s="776">
        <v>0</v>
      </c>
      <c r="J9" s="776">
        <v>0</v>
      </c>
      <c r="K9" s="776">
        <v>0</v>
      </c>
      <c r="L9" s="776">
        <v>0</v>
      </c>
      <c r="M9" s="776">
        <v>0</v>
      </c>
      <c r="N9" s="776">
        <v>0</v>
      </c>
      <c r="O9" s="776">
        <v>0</v>
      </c>
      <c r="P9" s="779">
        <v>0</v>
      </c>
      <c r="Q9" s="779">
        <v>0</v>
      </c>
      <c r="R9" s="779">
        <v>0</v>
      </c>
      <c r="S9" s="776">
        <v>0</v>
      </c>
    </row>
    <row r="10" spans="1:19">
      <c r="A10" s="767">
        <v>4</v>
      </c>
      <c r="B10" s="769" t="s">
        <v>1005</v>
      </c>
      <c r="C10" s="776">
        <v>86225084.680000007</v>
      </c>
      <c r="D10" s="776">
        <v>83744949.420000002</v>
      </c>
      <c r="E10" s="776">
        <v>805065.32</v>
      </c>
      <c r="F10" s="776">
        <v>897914.1</v>
      </c>
      <c r="G10" s="776">
        <v>766962.8</v>
      </c>
      <c r="H10" s="776">
        <v>10193.040000000001</v>
      </c>
      <c r="I10" s="776">
        <v>2418454.1904000002</v>
      </c>
      <c r="J10" s="776">
        <v>1674898.9883999999</v>
      </c>
      <c r="K10" s="776">
        <v>80506.532000000007</v>
      </c>
      <c r="L10" s="776">
        <v>269374.23</v>
      </c>
      <c r="M10" s="776">
        <v>383481.4</v>
      </c>
      <c r="N10" s="776">
        <v>10193.040000000001</v>
      </c>
      <c r="O10" s="776">
        <v>107457</v>
      </c>
      <c r="P10" s="779">
        <v>6.1978999999999999E-2</v>
      </c>
      <c r="Q10" s="779">
        <v>0.22647800000000001</v>
      </c>
      <c r="R10" s="779">
        <v>6.3673999999999994E-2</v>
      </c>
      <c r="S10" s="776">
        <v>13.869078</v>
      </c>
    </row>
    <row r="11" spans="1:19">
      <c r="A11" s="767">
        <v>5</v>
      </c>
      <c r="B11" s="769" t="s">
        <v>1006</v>
      </c>
      <c r="C11" s="776">
        <v>28153139.0603</v>
      </c>
      <c r="D11" s="776">
        <v>26455236.383499999</v>
      </c>
      <c r="E11" s="776">
        <v>263467.91330000001</v>
      </c>
      <c r="F11" s="776">
        <v>1121660.1524</v>
      </c>
      <c r="G11" s="776">
        <v>284352.1311</v>
      </c>
      <c r="H11" s="776">
        <v>28422.48</v>
      </c>
      <c r="I11" s="776">
        <v>1062548.1103000001</v>
      </c>
      <c r="J11" s="776">
        <v>529104.728</v>
      </c>
      <c r="K11" s="776">
        <v>26346.7912</v>
      </c>
      <c r="L11" s="776">
        <v>336498.04570000002</v>
      </c>
      <c r="M11" s="776">
        <v>142176.06539999999</v>
      </c>
      <c r="N11" s="776">
        <v>28422.48</v>
      </c>
      <c r="O11" s="776">
        <v>25907</v>
      </c>
      <c r="P11" s="779">
        <v>0.17468800000000001</v>
      </c>
      <c r="Q11" s="779">
        <v>0.185367</v>
      </c>
      <c r="R11" s="779">
        <v>0.17419200000000001</v>
      </c>
      <c r="S11" s="776">
        <v>272.75247899999999</v>
      </c>
    </row>
    <row r="12" spans="1:19">
      <c r="A12" s="767">
        <v>6</v>
      </c>
      <c r="B12" s="769" t="s">
        <v>1007</v>
      </c>
      <c r="C12" s="776">
        <v>127832897.1849</v>
      </c>
      <c r="D12" s="776">
        <v>114174213.189</v>
      </c>
      <c r="E12" s="776">
        <v>2459266.4752000002</v>
      </c>
      <c r="F12" s="776">
        <v>7804390.3904999997</v>
      </c>
      <c r="G12" s="776">
        <v>2123280.4531999999</v>
      </c>
      <c r="H12" s="776">
        <v>1271746.6769999999</v>
      </c>
      <c r="I12" s="776">
        <v>7204114.9316999996</v>
      </c>
      <c r="J12" s="776">
        <v>2283484.2634000001</v>
      </c>
      <c r="K12" s="776">
        <v>245926.6476</v>
      </c>
      <c r="L12" s="776">
        <v>2341317.1184999999</v>
      </c>
      <c r="M12" s="776">
        <v>1061640.2252</v>
      </c>
      <c r="N12" s="776">
        <v>1271746.6769999999</v>
      </c>
      <c r="O12" s="776">
        <v>118501</v>
      </c>
      <c r="P12" s="779">
        <v>0.34307700000000002</v>
      </c>
      <c r="Q12" s="779">
        <v>0.34308499999999997</v>
      </c>
      <c r="R12" s="779">
        <v>0.34606199999999998</v>
      </c>
      <c r="S12" s="776">
        <v>381.63279899999998</v>
      </c>
    </row>
    <row r="13" spans="1:19">
      <c r="A13" s="767">
        <v>7</v>
      </c>
      <c r="B13" s="769" t="s">
        <v>1008</v>
      </c>
      <c r="C13" s="776">
        <v>4079404094.6782999</v>
      </c>
      <c r="D13" s="776">
        <v>3817701882.1539001</v>
      </c>
      <c r="E13" s="776">
        <v>86754833.424999997</v>
      </c>
      <c r="F13" s="776">
        <v>129710940.8354</v>
      </c>
      <c r="G13" s="776">
        <v>9252423.8257999998</v>
      </c>
      <c r="H13" s="776">
        <v>35984014.438199997</v>
      </c>
      <c r="I13" s="776">
        <v>164553029.58610001</v>
      </c>
      <c r="J13" s="776">
        <v>76354037.640900001</v>
      </c>
      <c r="K13" s="776">
        <v>8675483.3425999992</v>
      </c>
      <c r="L13" s="776">
        <v>38913282.251199998</v>
      </c>
      <c r="M13" s="776">
        <v>4626211.9132000003</v>
      </c>
      <c r="N13" s="776">
        <v>35984014.438199997</v>
      </c>
      <c r="O13" s="776">
        <v>38698</v>
      </c>
      <c r="P13" s="779">
        <v>7.6264999999999999E-2</v>
      </c>
      <c r="Q13" s="779">
        <v>9.7428000000000001E-2</v>
      </c>
      <c r="R13" s="779">
        <v>8.0052999999999999E-2</v>
      </c>
      <c r="S13" s="776">
        <v>137.96089699999999</v>
      </c>
    </row>
    <row r="14" spans="1:19">
      <c r="A14" s="775">
        <v>7.1</v>
      </c>
      <c r="B14" s="770" t="s">
        <v>1009</v>
      </c>
      <c r="C14" s="776">
        <v>3267860432.2329001</v>
      </c>
      <c r="D14" s="776">
        <v>3040129099.4917998</v>
      </c>
      <c r="E14" s="776">
        <v>72107835.807300001</v>
      </c>
      <c r="F14" s="776">
        <v>113572319.5255</v>
      </c>
      <c r="G14" s="776">
        <v>8557943.9331</v>
      </c>
      <c r="H14" s="776">
        <v>33493233.475200001</v>
      </c>
      <c r="I14" s="776">
        <v>139857266.8689</v>
      </c>
      <c r="J14" s="776">
        <v>60802581.987899996</v>
      </c>
      <c r="K14" s="776">
        <v>7210783.5810000002</v>
      </c>
      <c r="L14" s="776">
        <v>34071695.858000003</v>
      </c>
      <c r="M14" s="776">
        <v>4278971.9667999996</v>
      </c>
      <c r="N14" s="776">
        <v>33493233.475200001</v>
      </c>
      <c r="O14" s="776">
        <v>28315</v>
      </c>
      <c r="P14" s="779">
        <v>7.5271420000000006E-2</v>
      </c>
      <c r="Q14" s="779">
        <v>9.6191189999999996E-2</v>
      </c>
      <c r="R14" s="779">
        <v>7.8403E-2</v>
      </c>
      <c r="S14" s="776">
        <v>138.18706900000001</v>
      </c>
    </row>
    <row r="15" spans="1:19" ht="25.5">
      <c r="A15" s="775">
        <v>7.2</v>
      </c>
      <c r="B15" s="770" t="s">
        <v>1010</v>
      </c>
      <c r="C15" s="776">
        <v>446217431.02399999</v>
      </c>
      <c r="D15" s="776">
        <v>433203124.75950003</v>
      </c>
      <c r="E15" s="776">
        <v>8408168.2092000004</v>
      </c>
      <c r="F15" s="776">
        <v>3898275.6732000001</v>
      </c>
      <c r="G15" s="776">
        <v>479521.37</v>
      </c>
      <c r="H15" s="776">
        <v>228341.01209999999</v>
      </c>
      <c r="I15" s="776">
        <v>11142463.7158</v>
      </c>
      <c r="J15" s="776">
        <v>8664062.4958999995</v>
      </c>
      <c r="K15" s="776">
        <v>840816.82079999999</v>
      </c>
      <c r="L15" s="776">
        <v>1169482.702</v>
      </c>
      <c r="M15" s="776">
        <v>239760.685</v>
      </c>
      <c r="N15" s="776">
        <v>228341.01209999999</v>
      </c>
      <c r="O15" s="776">
        <v>3535</v>
      </c>
      <c r="P15" s="779">
        <v>7.1886260000000007E-2</v>
      </c>
      <c r="Q15" s="779">
        <v>9.241394E-2</v>
      </c>
      <c r="R15" s="779">
        <v>8.5514999999999994E-2</v>
      </c>
      <c r="S15" s="776">
        <v>138.79182800000001</v>
      </c>
    </row>
    <row r="16" spans="1:19">
      <c r="A16" s="775">
        <v>7.3</v>
      </c>
      <c r="B16" s="770" t="s">
        <v>1011</v>
      </c>
      <c r="C16" s="776">
        <v>365326231.42140001</v>
      </c>
      <c r="D16" s="776">
        <v>344369657.90259999</v>
      </c>
      <c r="E16" s="776">
        <v>6238829.4084999999</v>
      </c>
      <c r="F16" s="776">
        <v>12240345.636700001</v>
      </c>
      <c r="G16" s="776">
        <v>214958.5227</v>
      </c>
      <c r="H16" s="776">
        <v>2262439.9509000001</v>
      </c>
      <c r="I16" s="776">
        <v>13553299.001399999</v>
      </c>
      <c r="J16" s="776">
        <v>6887393.1571000004</v>
      </c>
      <c r="K16" s="776">
        <v>623882.94079999998</v>
      </c>
      <c r="L16" s="776">
        <v>3672103.6911999998</v>
      </c>
      <c r="M16" s="776">
        <v>107479.2614</v>
      </c>
      <c r="N16" s="776">
        <v>2262439.9509000001</v>
      </c>
      <c r="O16" s="776">
        <v>6848</v>
      </c>
      <c r="P16" s="779">
        <v>8.9842569999999997E-2</v>
      </c>
      <c r="Q16" s="779">
        <v>0.11333751999999998</v>
      </c>
      <c r="R16" s="779">
        <v>8.8146000000000002E-2</v>
      </c>
      <c r="S16" s="776">
        <v>134.922866</v>
      </c>
    </row>
    <row r="17" spans="1:19">
      <c r="A17" s="767">
        <v>8</v>
      </c>
      <c r="B17" s="769" t="s">
        <v>1012</v>
      </c>
      <c r="C17" s="776">
        <v>48639120.148699999</v>
      </c>
      <c r="D17" s="776">
        <v>47166797.304300003</v>
      </c>
      <c r="E17" s="776">
        <v>320578.34499999997</v>
      </c>
      <c r="F17" s="776">
        <v>207807.7519</v>
      </c>
      <c r="G17" s="776">
        <v>97553.422999999995</v>
      </c>
      <c r="H17" s="776">
        <v>846383.32449999999</v>
      </c>
      <c r="I17" s="776">
        <v>1932896.1425999999</v>
      </c>
      <c r="J17" s="776">
        <v>943335.94629999995</v>
      </c>
      <c r="K17" s="776">
        <v>32057.8344</v>
      </c>
      <c r="L17" s="776">
        <v>62342.325799999999</v>
      </c>
      <c r="M17" s="776">
        <v>48776.711600000002</v>
      </c>
      <c r="N17" s="776">
        <v>846383.32449999999</v>
      </c>
      <c r="O17" s="776">
        <v>42235</v>
      </c>
      <c r="P17" s="779">
        <v>0.155805</v>
      </c>
      <c r="Q17" s="779">
        <v>0.168827</v>
      </c>
      <c r="R17" s="779">
        <v>0.19245899999999999</v>
      </c>
      <c r="S17" s="776">
        <v>1.5718540000000001</v>
      </c>
    </row>
    <row r="18" spans="1:19">
      <c r="A18" s="771">
        <v>9</v>
      </c>
      <c r="B18" s="772" t="s">
        <v>1013</v>
      </c>
      <c r="C18" s="777">
        <v>0</v>
      </c>
      <c r="D18" s="777">
        <v>0</v>
      </c>
      <c r="E18" s="777">
        <v>0</v>
      </c>
      <c r="F18" s="777">
        <v>0</v>
      </c>
      <c r="G18" s="777">
        <v>0</v>
      </c>
      <c r="H18" s="777">
        <v>0</v>
      </c>
      <c r="I18" s="777">
        <v>0</v>
      </c>
      <c r="J18" s="777">
        <v>0</v>
      </c>
      <c r="K18" s="777">
        <v>0</v>
      </c>
      <c r="L18" s="777">
        <v>0</v>
      </c>
      <c r="M18" s="777">
        <v>0</v>
      </c>
      <c r="N18" s="777">
        <v>0</v>
      </c>
      <c r="O18" s="777">
        <v>0</v>
      </c>
      <c r="P18" s="780">
        <v>0</v>
      </c>
      <c r="Q18" s="780">
        <v>0</v>
      </c>
      <c r="R18" s="780">
        <v>0</v>
      </c>
      <c r="S18" s="777">
        <v>0</v>
      </c>
    </row>
    <row r="19" spans="1:19">
      <c r="A19" s="773">
        <v>10</v>
      </c>
      <c r="B19" s="774" t="s">
        <v>1014</v>
      </c>
      <c r="C19" s="778">
        <v>6082120793.7021999</v>
      </c>
      <c r="D19" s="778">
        <v>5645596381.2180004</v>
      </c>
      <c r="E19" s="778">
        <v>133515620.80670001</v>
      </c>
      <c r="F19" s="778">
        <v>198060235.62900001</v>
      </c>
      <c r="G19" s="778">
        <v>34340211.3046</v>
      </c>
      <c r="H19" s="778">
        <v>70608344.743900001</v>
      </c>
      <c r="I19" s="778">
        <v>273460010.787</v>
      </c>
      <c r="J19" s="778">
        <v>112911927.6204</v>
      </c>
      <c r="K19" s="778">
        <v>13351562.079600001</v>
      </c>
      <c r="L19" s="778">
        <v>59418070.6919</v>
      </c>
      <c r="M19" s="778">
        <v>17170105.6512</v>
      </c>
      <c r="N19" s="778">
        <v>70608344.743900001</v>
      </c>
      <c r="O19" s="778">
        <v>620676</v>
      </c>
      <c r="P19" s="781">
        <v>0.15240000000000001</v>
      </c>
      <c r="Q19" s="781">
        <v>0.18213399999999999</v>
      </c>
      <c r="R19" s="781">
        <v>0.108002</v>
      </c>
      <c r="S19" s="778">
        <v>117.642258</v>
      </c>
    </row>
    <row r="20" spans="1:19" ht="25.5">
      <c r="A20" s="775">
        <v>10.1</v>
      </c>
      <c r="B20" s="770" t="s">
        <v>1003</v>
      </c>
      <c r="C20" s="776">
        <v>0</v>
      </c>
      <c r="D20" s="776">
        <v>0</v>
      </c>
      <c r="E20" s="776">
        <v>0</v>
      </c>
      <c r="F20" s="776">
        <v>0</v>
      </c>
      <c r="G20" s="776">
        <v>0</v>
      </c>
      <c r="H20" s="776">
        <v>0</v>
      </c>
      <c r="I20" s="776">
        <v>0</v>
      </c>
      <c r="J20" s="776">
        <v>0</v>
      </c>
      <c r="K20" s="776">
        <v>0</v>
      </c>
      <c r="L20" s="776">
        <v>0</v>
      </c>
      <c r="M20" s="776">
        <v>0</v>
      </c>
      <c r="N20" s="776">
        <v>0</v>
      </c>
      <c r="O20" s="776">
        <v>0</v>
      </c>
      <c r="P20" s="779">
        <v>0</v>
      </c>
      <c r="Q20" s="779">
        <v>0</v>
      </c>
      <c r="R20" s="779">
        <v>0</v>
      </c>
      <c r="S20" s="776">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1" sqref="C1:H1048576"/>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28515625" bestFit="1" customWidth="1"/>
    <col min="12" max="12" width="11.5703125" bestFit="1" customWidth="1"/>
    <col min="13" max="14" width="13.28515625" bestFit="1" customWidth="1"/>
  </cols>
  <sheetData>
    <row r="1" spans="1:15" s="749" customFormat="1" ht="15.75">
      <c r="A1" s="186" t="s">
        <v>188</v>
      </c>
      <c r="B1" s="748" t="str">
        <f>Info!C2</f>
        <v>სს თიბისი ბანკი</v>
      </c>
      <c r="C1" s="748"/>
      <c r="D1" s="748"/>
      <c r="E1" s="748"/>
      <c r="F1" s="748"/>
      <c r="G1" s="748"/>
      <c r="H1" s="748"/>
    </row>
    <row r="2" spans="1:15" s="749" customFormat="1" ht="15.75">
      <c r="A2" s="186" t="s">
        <v>189</v>
      </c>
      <c r="B2" s="727">
        <f>'1. key ratios'!B2</f>
        <v>44469</v>
      </c>
      <c r="C2" s="748"/>
      <c r="D2" s="748"/>
      <c r="E2" s="748"/>
      <c r="F2" s="748"/>
      <c r="G2" s="748"/>
      <c r="H2" s="748"/>
    </row>
    <row r="3" spans="1:15" ht="15.75">
      <c r="A3" s="16"/>
    </row>
    <row r="4" spans="1:15" ht="16.5" thickBot="1">
      <c r="A4" s="30" t="s">
        <v>405</v>
      </c>
      <c r="B4" s="68" t="s">
        <v>243</v>
      </c>
      <c r="C4" s="30"/>
      <c r="D4" s="31"/>
      <c r="E4" s="31"/>
      <c r="F4" s="32"/>
      <c r="G4" s="32"/>
      <c r="H4" s="33" t="s">
        <v>93</v>
      </c>
    </row>
    <row r="5" spans="1:15" ht="15.75">
      <c r="A5" s="34"/>
      <c r="B5" s="35"/>
      <c r="C5" s="784" t="s">
        <v>194</v>
      </c>
      <c r="D5" s="785"/>
      <c r="E5" s="786"/>
      <c r="F5" s="784" t="s">
        <v>195</v>
      </c>
      <c r="G5" s="785"/>
      <c r="H5" s="787"/>
    </row>
    <row r="6" spans="1:15" ht="15.75">
      <c r="A6" s="36" t="s">
        <v>26</v>
      </c>
      <c r="B6" s="37" t="s">
        <v>153</v>
      </c>
      <c r="C6" s="642" t="s">
        <v>27</v>
      </c>
      <c r="D6" s="642" t="s">
        <v>94</v>
      </c>
      <c r="E6" s="642" t="s">
        <v>68</v>
      </c>
      <c r="F6" s="642" t="s">
        <v>27</v>
      </c>
      <c r="G6" s="642" t="s">
        <v>94</v>
      </c>
      <c r="H6" s="643" t="s">
        <v>68</v>
      </c>
    </row>
    <row r="7" spans="1:15" ht="15.75">
      <c r="A7" s="36">
        <v>1</v>
      </c>
      <c r="B7" s="38" t="s">
        <v>154</v>
      </c>
      <c r="C7" s="624">
        <v>308778060.35000002</v>
      </c>
      <c r="D7" s="624">
        <v>604957472.5</v>
      </c>
      <c r="E7" s="644">
        <v>913735532.85000002</v>
      </c>
      <c r="F7" s="625">
        <v>261226160.87</v>
      </c>
      <c r="G7" s="626">
        <v>411905588.76999998</v>
      </c>
      <c r="H7" s="645">
        <v>673131749.63999999</v>
      </c>
      <c r="I7" s="651"/>
      <c r="J7" s="651"/>
      <c r="K7" s="651"/>
      <c r="L7" s="651"/>
      <c r="M7" s="651"/>
      <c r="N7" s="651"/>
      <c r="O7" s="651"/>
    </row>
    <row r="8" spans="1:15" ht="15.75">
      <c r="A8" s="36">
        <v>2</v>
      </c>
      <c r="B8" s="38" t="s">
        <v>155</v>
      </c>
      <c r="C8" s="624">
        <v>359772281.73000002</v>
      </c>
      <c r="D8" s="624">
        <v>2102457200.1599998</v>
      </c>
      <c r="E8" s="644">
        <v>2462229481.8899999</v>
      </c>
      <c r="F8" s="625">
        <v>179027252.15000001</v>
      </c>
      <c r="G8" s="626">
        <v>2034322255.8099999</v>
      </c>
      <c r="H8" s="645">
        <v>2213349507.96</v>
      </c>
      <c r="I8" s="651"/>
      <c r="J8" s="651"/>
      <c r="K8" s="651"/>
      <c r="L8" s="651"/>
      <c r="M8" s="651"/>
      <c r="N8" s="651"/>
    </row>
    <row r="9" spans="1:15" ht="15.75">
      <c r="A9" s="36">
        <v>3</v>
      </c>
      <c r="B9" s="38" t="s">
        <v>156</v>
      </c>
      <c r="C9" s="624">
        <v>3536729.72</v>
      </c>
      <c r="D9" s="624">
        <v>582598692.25999999</v>
      </c>
      <c r="E9" s="644">
        <v>586135421.98000002</v>
      </c>
      <c r="F9" s="625">
        <v>1976730.55</v>
      </c>
      <c r="G9" s="626">
        <v>505280163.01999998</v>
      </c>
      <c r="H9" s="645">
        <v>507256893.56999999</v>
      </c>
      <c r="I9" s="651"/>
      <c r="J9" s="651"/>
      <c r="K9" s="651"/>
      <c r="L9" s="651"/>
      <c r="M9" s="651"/>
      <c r="N9" s="651"/>
    </row>
    <row r="10" spans="1:15" ht="15.75">
      <c r="A10" s="36">
        <v>4</v>
      </c>
      <c r="B10" s="38" t="s">
        <v>185</v>
      </c>
      <c r="C10" s="624">
        <v>0</v>
      </c>
      <c r="D10" s="624">
        <v>0</v>
      </c>
      <c r="E10" s="644">
        <v>0</v>
      </c>
      <c r="F10" s="625">
        <v>0</v>
      </c>
      <c r="G10" s="626">
        <v>0</v>
      </c>
      <c r="H10" s="645">
        <v>0</v>
      </c>
      <c r="I10" s="651"/>
      <c r="J10" s="651"/>
      <c r="K10" s="651"/>
      <c r="L10" s="651"/>
      <c r="M10" s="651"/>
      <c r="N10" s="651"/>
    </row>
    <row r="11" spans="1:15" ht="15.75">
      <c r="A11" s="36">
        <v>5</v>
      </c>
      <c r="B11" s="38" t="s">
        <v>157</v>
      </c>
      <c r="C11" s="624">
        <v>1815571874.6300001</v>
      </c>
      <c r="D11" s="624">
        <v>420449780.64957601</v>
      </c>
      <c r="E11" s="644">
        <v>2236021655.2795763</v>
      </c>
      <c r="F11" s="625">
        <v>2475641007.2600002</v>
      </c>
      <c r="G11" s="626">
        <v>136469346.92292279</v>
      </c>
      <c r="H11" s="645">
        <v>2612110354.1829228</v>
      </c>
      <c r="I11" s="651"/>
      <c r="J11" s="651"/>
      <c r="K11" s="651"/>
      <c r="L11" s="651"/>
      <c r="M11" s="651"/>
      <c r="N11" s="651"/>
    </row>
    <row r="12" spans="1:15" ht="15.75">
      <c r="A12" s="36">
        <v>6.1</v>
      </c>
      <c r="B12" s="39" t="s">
        <v>158</v>
      </c>
      <c r="C12" s="624">
        <v>7121098739.3999996</v>
      </c>
      <c r="D12" s="624">
        <v>8604373420.4799995</v>
      </c>
      <c r="E12" s="644">
        <v>15725472159.879999</v>
      </c>
      <c r="F12" s="625">
        <v>5514614753.1999998</v>
      </c>
      <c r="G12" s="626">
        <v>8780391773.6700001</v>
      </c>
      <c r="H12" s="645">
        <v>14295006526.869999</v>
      </c>
      <c r="I12" s="651"/>
      <c r="J12" s="651"/>
      <c r="K12" s="651"/>
      <c r="L12" s="651"/>
      <c r="M12" s="651"/>
      <c r="N12" s="651"/>
    </row>
    <row r="13" spans="1:15" ht="15.75">
      <c r="A13" s="36">
        <v>6.2</v>
      </c>
      <c r="B13" s="39" t="s">
        <v>159</v>
      </c>
      <c r="C13" s="624">
        <v>-296089958.72000003</v>
      </c>
      <c r="D13" s="624">
        <v>-448160828.60000002</v>
      </c>
      <c r="E13" s="644">
        <v>-744250787.32000005</v>
      </c>
      <c r="F13" s="625">
        <v>-497194293.22000003</v>
      </c>
      <c r="G13" s="626">
        <v>-461935282.93000001</v>
      </c>
      <c r="H13" s="645">
        <v>-959129576.1500001</v>
      </c>
      <c r="I13" s="651"/>
      <c r="J13" s="651"/>
      <c r="K13" s="651"/>
      <c r="L13" s="651"/>
      <c r="M13" s="651"/>
      <c r="N13" s="651"/>
    </row>
    <row r="14" spans="1:15" ht="15.75">
      <c r="A14" s="36">
        <v>6</v>
      </c>
      <c r="B14" s="38" t="s">
        <v>160</v>
      </c>
      <c r="C14" s="646">
        <v>6825008780.6799994</v>
      </c>
      <c r="D14" s="646">
        <v>8156212591.8799992</v>
      </c>
      <c r="E14" s="646">
        <v>14981221372.559998</v>
      </c>
      <c r="F14" s="646">
        <v>5017420459.9799995</v>
      </c>
      <c r="G14" s="646">
        <v>8318456490.7399998</v>
      </c>
      <c r="H14" s="647">
        <v>13335876950.719999</v>
      </c>
      <c r="I14" s="651"/>
      <c r="J14" s="651"/>
      <c r="K14" s="651"/>
      <c r="L14" s="651"/>
      <c r="M14" s="651"/>
      <c r="N14" s="651"/>
    </row>
    <row r="15" spans="1:15" ht="15.75">
      <c r="A15" s="36">
        <v>7</v>
      </c>
      <c r="B15" s="38" t="s">
        <v>161</v>
      </c>
      <c r="C15" s="628">
        <v>159021116.49000001</v>
      </c>
      <c r="D15" s="628">
        <v>116111808.76000001</v>
      </c>
      <c r="E15" s="646">
        <v>275132925.25</v>
      </c>
      <c r="F15" s="630">
        <v>216736378.91000003</v>
      </c>
      <c r="G15" s="628">
        <v>152935003.00999999</v>
      </c>
      <c r="H15" s="647">
        <v>369671381.92000002</v>
      </c>
      <c r="I15" s="651"/>
      <c r="J15" s="651"/>
      <c r="K15" s="651"/>
      <c r="L15" s="651"/>
      <c r="M15" s="651"/>
      <c r="N15" s="651"/>
    </row>
    <row r="16" spans="1:15" ht="15.75">
      <c r="A16" s="36">
        <v>8</v>
      </c>
      <c r="B16" s="38" t="s">
        <v>162</v>
      </c>
      <c r="C16" s="628">
        <v>113085200.88000001</v>
      </c>
      <c r="D16" s="628">
        <v>0</v>
      </c>
      <c r="E16" s="646">
        <v>113085200.88000001</v>
      </c>
      <c r="F16" s="630">
        <v>82033961.299999982</v>
      </c>
      <c r="G16" s="628">
        <v>0</v>
      </c>
      <c r="H16" s="647">
        <v>82033961.299999982</v>
      </c>
      <c r="I16" s="651"/>
      <c r="J16" s="651"/>
      <c r="K16" s="651"/>
      <c r="L16" s="651"/>
      <c r="M16" s="651"/>
      <c r="N16" s="651"/>
    </row>
    <row r="17" spans="1:14" ht="15.75">
      <c r="A17" s="36">
        <v>9</v>
      </c>
      <c r="B17" s="38" t="s">
        <v>163</v>
      </c>
      <c r="C17" s="628">
        <v>25871898</v>
      </c>
      <c r="D17" s="628">
        <v>11920413.534412</v>
      </c>
      <c r="E17" s="646">
        <v>37792311.534411997</v>
      </c>
      <c r="F17" s="630">
        <v>26922915.689999998</v>
      </c>
      <c r="G17" s="628">
        <v>15162312.540000001</v>
      </c>
      <c r="H17" s="647">
        <v>42085228.229999997</v>
      </c>
      <c r="I17" s="651"/>
      <c r="J17" s="651"/>
      <c r="K17" s="651"/>
      <c r="L17" s="651"/>
      <c r="M17" s="651"/>
      <c r="N17" s="651"/>
    </row>
    <row r="18" spans="1:14" ht="15.75">
      <c r="A18" s="36">
        <v>10</v>
      </c>
      <c r="B18" s="38" t="s">
        <v>164</v>
      </c>
      <c r="C18" s="628">
        <v>653573472.48000002</v>
      </c>
      <c r="D18" s="628">
        <v>0</v>
      </c>
      <c r="E18" s="646">
        <v>653573472.48000002</v>
      </c>
      <c r="F18" s="630">
        <v>614444345.20000005</v>
      </c>
      <c r="G18" s="628">
        <v>0</v>
      </c>
      <c r="H18" s="647">
        <v>614444345.20000005</v>
      </c>
      <c r="I18" s="651"/>
      <c r="J18" s="651"/>
      <c r="K18" s="651"/>
      <c r="L18" s="651"/>
      <c r="M18" s="651"/>
      <c r="N18" s="651"/>
    </row>
    <row r="19" spans="1:14" ht="15.75">
      <c r="A19" s="36">
        <v>11</v>
      </c>
      <c r="B19" s="38" t="s">
        <v>165</v>
      </c>
      <c r="C19" s="628">
        <v>387130191.18000001</v>
      </c>
      <c r="D19" s="628">
        <v>329964294.97999996</v>
      </c>
      <c r="E19" s="646">
        <v>717094486.15999997</v>
      </c>
      <c r="F19" s="630">
        <v>376699492.65000004</v>
      </c>
      <c r="G19" s="628">
        <v>139107230.43000001</v>
      </c>
      <c r="H19" s="647">
        <v>515806723.08000004</v>
      </c>
      <c r="I19" s="651"/>
      <c r="J19" s="651"/>
      <c r="K19" s="651"/>
      <c r="L19" s="651"/>
      <c r="M19" s="651"/>
      <c r="N19" s="651"/>
    </row>
    <row r="20" spans="1:14" ht="15.75">
      <c r="A20" s="36">
        <v>12</v>
      </c>
      <c r="B20" s="40" t="s">
        <v>166</v>
      </c>
      <c r="C20" s="646">
        <v>10651349606.139999</v>
      </c>
      <c r="D20" s="646">
        <v>12324672254.723988</v>
      </c>
      <c r="E20" s="646">
        <v>22976021860.863987</v>
      </c>
      <c r="F20" s="646">
        <v>9252128704.5599995</v>
      </c>
      <c r="G20" s="646">
        <v>11713638391.242922</v>
      </c>
      <c r="H20" s="647">
        <v>20965767095.802921</v>
      </c>
      <c r="I20" s="651"/>
      <c r="J20" s="651"/>
      <c r="K20" s="651"/>
      <c r="L20" s="651"/>
      <c r="M20" s="651"/>
      <c r="N20" s="651"/>
    </row>
    <row r="21" spans="1:14" ht="15.75">
      <c r="A21" s="36"/>
      <c r="B21" s="37" t="s">
        <v>183</v>
      </c>
      <c r="C21" s="648"/>
      <c r="D21" s="648"/>
      <c r="E21" s="648"/>
      <c r="F21" s="649"/>
      <c r="G21" s="648"/>
      <c r="H21" s="650"/>
      <c r="I21" s="651"/>
      <c r="J21" s="651"/>
      <c r="K21" s="651"/>
      <c r="L21" s="651"/>
      <c r="M21" s="651"/>
      <c r="N21" s="651"/>
    </row>
    <row r="22" spans="1:14" ht="15.75">
      <c r="A22" s="36">
        <v>13</v>
      </c>
      <c r="B22" s="38" t="s">
        <v>167</v>
      </c>
      <c r="C22" s="628">
        <v>34985384.810000002</v>
      </c>
      <c r="D22" s="628">
        <v>201182139.25</v>
      </c>
      <c r="E22" s="646">
        <v>236167524.06</v>
      </c>
      <c r="F22" s="630">
        <v>79118431.200000003</v>
      </c>
      <c r="G22" s="628">
        <v>145417220.18000001</v>
      </c>
      <c r="H22" s="647">
        <v>224535651.38</v>
      </c>
      <c r="I22" s="651"/>
      <c r="J22" s="651"/>
      <c r="K22" s="651"/>
      <c r="L22" s="651"/>
      <c r="M22" s="651"/>
      <c r="N22" s="651"/>
    </row>
    <row r="23" spans="1:14" ht="15.75">
      <c r="A23" s="36">
        <v>14</v>
      </c>
      <c r="B23" s="38" t="s">
        <v>168</v>
      </c>
      <c r="C23" s="628">
        <v>2070327820.6500001</v>
      </c>
      <c r="D23" s="628">
        <v>2538640976.23</v>
      </c>
      <c r="E23" s="646">
        <v>4608968796.8800001</v>
      </c>
      <c r="F23" s="630">
        <v>1573645788.6300001</v>
      </c>
      <c r="G23" s="628">
        <v>2086808446.6099997</v>
      </c>
      <c r="H23" s="647">
        <v>3660454235.2399998</v>
      </c>
      <c r="I23" s="651"/>
      <c r="J23" s="651"/>
      <c r="K23" s="651"/>
      <c r="L23" s="651"/>
      <c r="M23" s="651"/>
      <c r="N23" s="651"/>
    </row>
    <row r="24" spans="1:14" ht="15.75">
      <c r="A24" s="36">
        <v>15</v>
      </c>
      <c r="B24" s="38" t="s">
        <v>169</v>
      </c>
      <c r="C24" s="628">
        <v>1185474161.3600001</v>
      </c>
      <c r="D24" s="628">
        <v>3354799668.2600002</v>
      </c>
      <c r="E24" s="646">
        <v>4540273829.6200008</v>
      </c>
      <c r="F24" s="630">
        <v>1154470739.3799999</v>
      </c>
      <c r="G24" s="628">
        <v>2560624466.3399997</v>
      </c>
      <c r="H24" s="647">
        <v>3715095205.7199993</v>
      </c>
      <c r="I24" s="651"/>
      <c r="J24" s="651"/>
      <c r="K24" s="651"/>
      <c r="L24" s="651"/>
      <c r="M24" s="651"/>
      <c r="N24" s="651"/>
    </row>
    <row r="25" spans="1:14" ht="15.75">
      <c r="A25" s="36">
        <v>16</v>
      </c>
      <c r="B25" s="38" t="s">
        <v>170</v>
      </c>
      <c r="C25" s="628">
        <v>1950334558.8000002</v>
      </c>
      <c r="D25" s="628">
        <v>3276701221.8699999</v>
      </c>
      <c r="E25" s="646">
        <v>5227035780.6700001</v>
      </c>
      <c r="F25" s="630">
        <v>1882469638.4300001</v>
      </c>
      <c r="G25" s="628">
        <v>3299898454.6800003</v>
      </c>
      <c r="H25" s="647">
        <v>5182368093.1100006</v>
      </c>
      <c r="I25" s="651"/>
      <c r="J25" s="651"/>
      <c r="K25" s="651"/>
      <c r="L25" s="651"/>
      <c r="M25" s="651"/>
      <c r="N25" s="651"/>
    </row>
    <row r="26" spans="1:14" ht="15.75">
      <c r="A26" s="36">
        <v>17</v>
      </c>
      <c r="B26" s="38" t="s">
        <v>171</v>
      </c>
      <c r="C26" s="648">
        <v>0.05</v>
      </c>
      <c r="D26" s="648">
        <v>931412082.90999997</v>
      </c>
      <c r="E26" s="646">
        <v>931412082.95999992</v>
      </c>
      <c r="F26" s="649">
        <v>0</v>
      </c>
      <c r="G26" s="648">
        <v>978524712.72000003</v>
      </c>
      <c r="H26" s="647">
        <v>978524712.72000003</v>
      </c>
      <c r="I26" s="651"/>
      <c r="J26" s="651"/>
      <c r="K26" s="651"/>
      <c r="L26" s="651"/>
      <c r="M26" s="651"/>
      <c r="N26" s="651"/>
    </row>
    <row r="27" spans="1:14" ht="15.75">
      <c r="A27" s="36">
        <v>18</v>
      </c>
      <c r="B27" s="38" t="s">
        <v>172</v>
      </c>
      <c r="C27" s="628">
        <v>2020448365.3600001</v>
      </c>
      <c r="D27" s="628">
        <v>868352387.52789998</v>
      </c>
      <c r="E27" s="646">
        <v>2888800752.8879004</v>
      </c>
      <c r="F27" s="630">
        <v>1887776235.0599999</v>
      </c>
      <c r="G27" s="628">
        <v>1692980464.78</v>
      </c>
      <c r="H27" s="647">
        <v>3580756699.8400002</v>
      </c>
      <c r="I27" s="651"/>
      <c r="J27" s="651"/>
      <c r="K27" s="651"/>
      <c r="L27" s="651"/>
      <c r="M27" s="651"/>
      <c r="N27" s="651"/>
    </row>
    <row r="28" spans="1:14" ht="15.75">
      <c r="A28" s="36">
        <v>19</v>
      </c>
      <c r="B28" s="38" t="s">
        <v>173</v>
      </c>
      <c r="C28" s="628">
        <v>30011408.690000005</v>
      </c>
      <c r="D28" s="628">
        <v>76159535.090000004</v>
      </c>
      <c r="E28" s="646">
        <v>106170943.78</v>
      </c>
      <c r="F28" s="630">
        <v>31784512.41</v>
      </c>
      <c r="G28" s="628">
        <v>95913454.909999996</v>
      </c>
      <c r="H28" s="647">
        <v>127697967.31999999</v>
      </c>
      <c r="I28" s="651"/>
      <c r="J28" s="651"/>
      <c r="K28" s="651"/>
      <c r="L28" s="651"/>
      <c r="M28" s="651"/>
      <c r="N28" s="651"/>
    </row>
    <row r="29" spans="1:14" ht="15.75">
      <c r="A29" s="36">
        <v>20</v>
      </c>
      <c r="B29" s="38" t="s">
        <v>95</v>
      </c>
      <c r="C29" s="628">
        <v>307007392.72000003</v>
      </c>
      <c r="D29" s="628">
        <v>303075525.46000004</v>
      </c>
      <c r="E29" s="646">
        <v>610082918.18000007</v>
      </c>
      <c r="F29" s="630">
        <v>143345839.90000001</v>
      </c>
      <c r="G29" s="628">
        <v>250082531.25</v>
      </c>
      <c r="H29" s="647">
        <v>393428371.14999998</v>
      </c>
      <c r="I29" s="651"/>
      <c r="J29" s="651"/>
      <c r="K29" s="651"/>
      <c r="L29" s="651"/>
      <c r="M29" s="651"/>
      <c r="N29" s="651"/>
    </row>
    <row r="30" spans="1:14" ht="15.75">
      <c r="A30" s="36">
        <v>21</v>
      </c>
      <c r="B30" s="38" t="s">
        <v>174</v>
      </c>
      <c r="C30" s="628">
        <v>0</v>
      </c>
      <c r="D30" s="628">
        <v>983994280</v>
      </c>
      <c r="E30" s="646">
        <v>983994280</v>
      </c>
      <c r="F30" s="630">
        <v>12562250</v>
      </c>
      <c r="G30" s="628">
        <v>1097449780</v>
      </c>
      <c r="H30" s="647">
        <v>1110012030</v>
      </c>
      <c r="I30" s="651"/>
      <c r="J30" s="651"/>
      <c r="K30" s="651"/>
      <c r="L30" s="651"/>
      <c r="M30" s="651"/>
      <c r="N30" s="651"/>
    </row>
    <row r="31" spans="1:14" ht="15.75">
      <c r="A31" s="36">
        <v>22</v>
      </c>
      <c r="B31" s="40" t="s">
        <v>175</v>
      </c>
      <c r="C31" s="646">
        <v>7598589092.4400005</v>
      </c>
      <c r="D31" s="646">
        <v>12534317816.5979</v>
      </c>
      <c r="E31" s="646">
        <v>20132906909.037903</v>
      </c>
      <c r="F31" s="646">
        <v>6765173435.0100002</v>
      </c>
      <c r="G31" s="646">
        <v>12207699531.469999</v>
      </c>
      <c r="H31" s="647">
        <v>18972872966.48</v>
      </c>
      <c r="I31" s="651"/>
      <c r="J31" s="651"/>
      <c r="K31" s="651"/>
      <c r="L31" s="651"/>
      <c r="M31" s="651"/>
      <c r="N31" s="651"/>
    </row>
    <row r="32" spans="1:14" ht="15.75">
      <c r="A32" s="36"/>
      <c r="B32" s="37" t="s">
        <v>184</v>
      </c>
      <c r="C32" s="648"/>
      <c r="D32" s="648"/>
      <c r="E32" s="628"/>
      <c r="F32" s="649"/>
      <c r="G32" s="648"/>
      <c r="H32" s="650"/>
      <c r="I32" s="651"/>
      <c r="J32" s="651"/>
      <c r="K32" s="651"/>
      <c r="L32" s="651"/>
      <c r="M32" s="651"/>
      <c r="N32" s="651"/>
    </row>
    <row r="33" spans="1:14" ht="15.75">
      <c r="A33" s="36">
        <v>23</v>
      </c>
      <c r="B33" s="38" t="s">
        <v>176</v>
      </c>
      <c r="C33" s="628">
        <v>21015907.600000001</v>
      </c>
      <c r="D33" s="648">
        <v>0</v>
      </c>
      <c r="E33" s="646">
        <v>21015907.600000001</v>
      </c>
      <c r="F33" s="630">
        <v>21015907.600000001</v>
      </c>
      <c r="G33" s="648">
        <v>0</v>
      </c>
      <c r="H33" s="647">
        <v>21015907.600000001</v>
      </c>
      <c r="I33" s="651"/>
      <c r="J33" s="651"/>
      <c r="K33" s="651"/>
      <c r="L33" s="651"/>
      <c r="M33" s="651"/>
      <c r="N33" s="651"/>
    </row>
    <row r="34" spans="1:14" ht="15.75">
      <c r="A34" s="36">
        <v>24</v>
      </c>
      <c r="B34" s="38" t="s">
        <v>177</v>
      </c>
      <c r="C34" s="628">
        <v>0</v>
      </c>
      <c r="D34" s="648">
        <v>0</v>
      </c>
      <c r="E34" s="646">
        <v>0</v>
      </c>
      <c r="F34" s="630">
        <v>0</v>
      </c>
      <c r="G34" s="648">
        <v>0</v>
      </c>
      <c r="H34" s="647">
        <v>0</v>
      </c>
      <c r="I34" s="651"/>
      <c r="J34" s="651"/>
      <c r="K34" s="651"/>
      <c r="L34" s="651"/>
      <c r="M34" s="651"/>
      <c r="N34" s="651"/>
    </row>
    <row r="35" spans="1:14" ht="15.75">
      <c r="A35" s="36">
        <v>25</v>
      </c>
      <c r="B35" s="39" t="s">
        <v>178</v>
      </c>
      <c r="C35" s="628">
        <v>0</v>
      </c>
      <c r="D35" s="648">
        <v>0</v>
      </c>
      <c r="E35" s="646">
        <v>0</v>
      </c>
      <c r="F35" s="630">
        <v>0</v>
      </c>
      <c r="G35" s="648">
        <v>0</v>
      </c>
      <c r="H35" s="647">
        <v>0</v>
      </c>
      <c r="I35" s="651"/>
      <c r="J35" s="651"/>
      <c r="K35" s="651"/>
      <c r="L35" s="651"/>
      <c r="M35" s="651"/>
      <c r="N35" s="651"/>
    </row>
    <row r="36" spans="1:14" ht="15.75">
      <c r="A36" s="36">
        <v>26</v>
      </c>
      <c r="B36" s="38" t="s">
        <v>179</v>
      </c>
      <c r="C36" s="628">
        <v>526703777.84000003</v>
      </c>
      <c r="D36" s="648">
        <v>0</v>
      </c>
      <c r="E36" s="646">
        <v>526703777.84000003</v>
      </c>
      <c r="F36" s="630">
        <v>503573004.79000002</v>
      </c>
      <c r="G36" s="648">
        <v>0</v>
      </c>
      <c r="H36" s="647">
        <v>503573004.79000002</v>
      </c>
      <c r="I36" s="651"/>
      <c r="J36" s="651"/>
      <c r="K36" s="651"/>
      <c r="L36" s="651"/>
      <c r="M36" s="651"/>
      <c r="N36" s="651"/>
    </row>
    <row r="37" spans="1:14" ht="15.75">
      <c r="A37" s="36">
        <v>27</v>
      </c>
      <c r="B37" s="38" t="s">
        <v>180</v>
      </c>
      <c r="C37" s="628">
        <v>0</v>
      </c>
      <c r="D37" s="648">
        <v>0</v>
      </c>
      <c r="E37" s="646">
        <v>0</v>
      </c>
      <c r="F37" s="630">
        <v>0</v>
      </c>
      <c r="G37" s="648">
        <v>0</v>
      </c>
      <c r="H37" s="647">
        <v>0</v>
      </c>
      <c r="I37" s="651"/>
      <c r="J37" s="651"/>
      <c r="K37" s="651"/>
      <c r="L37" s="651"/>
      <c r="M37" s="651"/>
      <c r="N37" s="651"/>
    </row>
    <row r="38" spans="1:14" ht="15.75">
      <c r="A38" s="36">
        <v>28</v>
      </c>
      <c r="B38" s="38" t="s">
        <v>181</v>
      </c>
      <c r="C38" s="628">
        <v>2295201164.46</v>
      </c>
      <c r="D38" s="648">
        <v>0</v>
      </c>
      <c r="E38" s="646">
        <v>2295201164.46</v>
      </c>
      <c r="F38" s="630">
        <v>1468302510.1999998</v>
      </c>
      <c r="G38" s="648">
        <v>0</v>
      </c>
      <c r="H38" s="647">
        <v>1468302510.1999998</v>
      </c>
      <c r="I38" s="651"/>
      <c r="J38" s="651"/>
      <c r="K38" s="651"/>
      <c r="L38" s="651"/>
      <c r="M38" s="651"/>
      <c r="N38" s="651"/>
    </row>
    <row r="39" spans="1:14" ht="15.75">
      <c r="A39" s="36">
        <v>29</v>
      </c>
      <c r="B39" s="38" t="s">
        <v>196</v>
      </c>
      <c r="C39" s="628">
        <v>194101.82</v>
      </c>
      <c r="D39" s="648">
        <v>0</v>
      </c>
      <c r="E39" s="646">
        <v>194101.82</v>
      </c>
      <c r="F39" s="630">
        <v>2707.2300000041723</v>
      </c>
      <c r="G39" s="648">
        <v>0</v>
      </c>
      <c r="H39" s="647">
        <v>2707.2300000041723</v>
      </c>
      <c r="I39" s="651"/>
      <c r="J39" s="651"/>
      <c r="K39" s="651"/>
      <c r="L39" s="651"/>
      <c r="M39" s="651"/>
      <c r="N39" s="651"/>
    </row>
    <row r="40" spans="1:14" ht="15.75">
      <c r="A40" s="36">
        <v>30</v>
      </c>
      <c r="B40" s="40" t="s">
        <v>182</v>
      </c>
      <c r="C40" s="628">
        <v>2843114951.7200003</v>
      </c>
      <c r="D40" s="648">
        <v>0</v>
      </c>
      <c r="E40" s="646">
        <v>2843114951.7200003</v>
      </c>
      <c r="F40" s="630">
        <v>1992894129.8199999</v>
      </c>
      <c r="G40" s="648">
        <v>0</v>
      </c>
      <c r="H40" s="647">
        <v>1992894129.8199999</v>
      </c>
      <c r="I40" s="651"/>
      <c r="J40" s="651"/>
      <c r="K40" s="651"/>
      <c r="L40" s="651"/>
      <c r="M40" s="651"/>
      <c r="N40" s="651"/>
    </row>
    <row r="41" spans="1:14" ht="16.5" thickBot="1">
      <c r="A41" s="41">
        <v>31</v>
      </c>
      <c r="B41" s="42" t="s">
        <v>197</v>
      </c>
      <c r="C41" s="633">
        <v>10441704044.16</v>
      </c>
      <c r="D41" s="633">
        <v>12534317816.5979</v>
      </c>
      <c r="E41" s="633">
        <v>22976021860.7579</v>
      </c>
      <c r="F41" s="633">
        <v>8758067564.8299999</v>
      </c>
      <c r="G41" s="633">
        <v>12207699531.469999</v>
      </c>
      <c r="H41" s="634">
        <v>20965767096.299999</v>
      </c>
      <c r="I41" s="651"/>
      <c r="J41" s="651"/>
      <c r="K41" s="651"/>
      <c r="L41" s="651"/>
      <c r="M41" s="651"/>
      <c r="N41" s="651"/>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28515625" style="225" customWidth="1"/>
    <col min="2" max="2" width="66.140625" style="226" customWidth="1"/>
    <col min="3" max="3" width="131.42578125" style="227" customWidth="1"/>
    <col min="4" max="5" width="10.28515625" style="218" customWidth="1"/>
    <col min="6" max="16384" width="43.5703125" style="218"/>
  </cols>
  <sheetData>
    <row r="1" spans="1:3" ht="12.75" thickTop="1" thickBot="1">
      <c r="A1" s="945" t="s">
        <v>325</v>
      </c>
      <c r="B1" s="946"/>
      <c r="C1" s="947"/>
    </row>
    <row r="2" spans="1:3" ht="26.25" customHeight="1">
      <c r="A2" s="560"/>
      <c r="B2" s="892" t="s">
        <v>326</v>
      </c>
      <c r="C2" s="892"/>
    </row>
    <row r="3" spans="1:3" s="223" customFormat="1" ht="11.25" customHeight="1">
      <c r="A3" s="222"/>
      <c r="B3" s="892" t="s">
        <v>418</v>
      </c>
      <c r="C3" s="892"/>
    </row>
    <row r="4" spans="1:3" ht="12" customHeight="1" thickBot="1">
      <c r="A4" s="928" t="s">
        <v>422</v>
      </c>
      <c r="B4" s="929"/>
      <c r="C4" s="930"/>
    </row>
    <row r="5" spans="1:3" ht="12" thickTop="1">
      <c r="A5" s="219"/>
      <c r="B5" s="931" t="s">
        <v>327</v>
      </c>
      <c r="C5" s="932"/>
    </row>
    <row r="6" spans="1:3">
      <c r="A6" s="560"/>
      <c r="B6" s="898" t="s">
        <v>419</v>
      </c>
      <c r="C6" s="899"/>
    </row>
    <row r="7" spans="1:3">
      <c r="A7" s="560"/>
      <c r="B7" s="898" t="s">
        <v>328</v>
      </c>
      <c r="C7" s="899"/>
    </row>
    <row r="8" spans="1:3">
      <c r="A8" s="560"/>
      <c r="B8" s="898" t="s">
        <v>420</v>
      </c>
      <c r="C8" s="899"/>
    </row>
    <row r="9" spans="1:3">
      <c r="A9" s="560"/>
      <c r="B9" s="943" t="s">
        <v>421</v>
      </c>
      <c r="C9" s="944"/>
    </row>
    <row r="10" spans="1:3">
      <c r="A10" s="560"/>
      <c r="B10" s="933" t="s">
        <v>329</v>
      </c>
      <c r="C10" s="934" t="s">
        <v>329</v>
      </c>
    </row>
    <row r="11" spans="1:3">
      <c r="A11" s="560"/>
      <c r="B11" s="933" t="s">
        <v>330</v>
      </c>
      <c r="C11" s="934" t="s">
        <v>330</v>
      </c>
    </row>
    <row r="12" spans="1:3">
      <c r="A12" s="560"/>
      <c r="B12" s="933" t="s">
        <v>331</v>
      </c>
      <c r="C12" s="934" t="s">
        <v>331</v>
      </c>
    </row>
    <row r="13" spans="1:3">
      <c r="A13" s="560"/>
      <c r="B13" s="933" t="s">
        <v>332</v>
      </c>
      <c r="C13" s="934" t="s">
        <v>332</v>
      </c>
    </row>
    <row r="14" spans="1:3">
      <c r="A14" s="560"/>
      <c r="B14" s="933" t="s">
        <v>333</v>
      </c>
      <c r="C14" s="934" t="s">
        <v>333</v>
      </c>
    </row>
    <row r="15" spans="1:3" ht="21.75" customHeight="1">
      <c r="A15" s="560"/>
      <c r="B15" s="933" t="s">
        <v>334</v>
      </c>
      <c r="C15" s="934" t="s">
        <v>334</v>
      </c>
    </row>
    <row r="16" spans="1:3">
      <c r="A16" s="560"/>
      <c r="B16" s="933" t="s">
        <v>335</v>
      </c>
      <c r="C16" s="934" t="s">
        <v>336</v>
      </c>
    </row>
    <row r="17" spans="1:3">
      <c r="A17" s="560"/>
      <c r="B17" s="933" t="s">
        <v>337</v>
      </c>
      <c r="C17" s="934" t="s">
        <v>338</v>
      </c>
    </row>
    <row r="18" spans="1:3">
      <c r="A18" s="560"/>
      <c r="B18" s="933" t="s">
        <v>339</v>
      </c>
      <c r="C18" s="934" t="s">
        <v>340</v>
      </c>
    </row>
    <row r="19" spans="1:3">
      <c r="A19" s="560"/>
      <c r="B19" s="933" t="s">
        <v>341</v>
      </c>
      <c r="C19" s="934" t="s">
        <v>341</v>
      </c>
    </row>
    <row r="20" spans="1:3">
      <c r="A20" s="560"/>
      <c r="B20" s="933" t="s">
        <v>342</v>
      </c>
      <c r="C20" s="934" t="s">
        <v>342</v>
      </c>
    </row>
    <row r="21" spans="1:3">
      <c r="A21" s="560"/>
      <c r="B21" s="933" t="s">
        <v>343</v>
      </c>
      <c r="C21" s="934" t="s">
        <v>343</v>
      </c>
    </row>
    <row r="22" spans="1:3" ht="23.25" customHeight="1">
      <c r="A22" s="560"/>
      <c r="B22" s="933" t="s">
        <v>344</v>
      </c>
      <c r="C22" s="934" t="s">
        <v>345</v>
      </c>
    </row>
    <row r="23" spans="1:3">
      <c r="A23" s="560"/>
      <c r="B23" s="933" t="s">
        <v>346</v>
      </c>
      <c r="C23" s="934" t="s">
        <v>346</v>
      </c>
    </row>
    <row r="24" spans="1:3">
      <c r="A24" s="560"/>
      <c r="B24" s="933" t="s">
        <v>347</v>
      </c>
      <c r="C24" s="934" t="s">
        <v>348</v>
      </c>
    </row>
    <row r="25" spans="1:3" ht="12" thickBot="1">
      <c r="A25" s="220"/>
      <c r="B25" s="937" t="s">
        <v>349</v>
      </c>
      <c r="C25" s="938"/>
    </row>
    <row r="26" spans="1:3" ht="12.75" thickTop="1" thickBot="1">
      <c r="A26" s="928" t="s">
        <v>432</v>
      </c>
      <c r="B26" s="929"/>
      <c r="C26" s="930"/>
    </row>
    <row r="27" spans="1:3" ht="12.75" thickTop="1" thickBot="1">
      <c r="A27" s="221"/>
      <c r="B27" s="939" t="s">
        <v>350</v>
      </c>
      <c r="C27" s="940"/>
    </row>
    <row r="28" spans="1:3" ht="12.75" thickTop="1" thickBot="1">
      <c r="A28" s="928" t="s">
        <v>423</v>
      </c>
      <c r="B28" s="929"/>
      <c r="C28" s="930"/>
    </row>
    <row r="29" spans="1:3" ht="12" thickTop="1">
      <c r="A29" s="219"/>
      <c r="B29" s="941" t="s">
        <v>351</v>
      </c>
      <c r="C29" s="942" t="s">
        <v>352</v>
      </c>
    </row>
    <row r="30" spans="1:3">
      <c r="A30" s="560"/>
      <c r="B30" s="919" t="s">
        <v>353</v>
      </c>
      <c r="C30" s="920" t="s">
        <v>354</v>
      </c>
    </row>
    <row r="31" spans="1:3">
      <c r="A31" s="560"/>
      <c r="B31" s="919" t="s">
        <v>355</v>
      </c>
      <c r="C31" s="920" t="s">
        <v>356</v>
      </c>
    </row>
    <row r="32" spans="1:3">
      <c r="A32" s="560"/>
      <c r="B32" s="919" t="s">
        <v>357</v>
      </c>
      <c r="C32" s="920" t="s">
        <v>358</v>
      </c>
    </row>
    <row r="33" spans="1:3">
      <c r="A33" s="560"/>
      <c r="B33" s="919" t="s">
        <v>359</v>
      </c>
      <c r="C33" s="920" t="s">
        <v>360</v>
      </c>
    </row>
    <row r="34" spans="1:3">
      <c r="A34" s="560"/>
      <c r="B34" s="919" t="s">
        <v>361</v>
      </c>
      <c r="C34" s="920" t="s">
        <v>362</v>
      </c>
    </row>
    <row r="35" spans="1:3" ht="23.25" customHeight="1">
      <c r="A35" s="560"/>
      <c r="B35" s="919" t="s">
        <v>363</v>
      </c>
      <c r="C35" s="920" t="s">
        <v>364</v>
      </c>
    </row>
    <row r="36" spans="1:3" ht="24" customHeight="1">
      <c r="A36" s="560"/>
      <c r="B36" s="919" t="s">
        <v>365</v>
      </c>
      <c r="C36" s="920" t="s">
        <v>366</v>
      </c>
    </row>
    <row r="37" spans="1:3" ht="24.75" customHeight="1">
      <c r="A37" s="560"/>
      <c r="B37" s="919" t="s">
        <v>367</v>
      </c>
      <c r="C37" s="920" t="s">
        <v>368</v>
      </c>
    </row>
    <row r="38" spans="1:3" ht="23.25" customHeight="1">
      <c r="A38" s="560"/>
      <c r="B38" s="919" t="s">
        <v>424</v>
      </c>
      <c r="C38" s="920" t="s">
        <v>369</v>
      </c>
    </row>
    <row r="39" spans="1:3" ht="39.75" customHeight="1">
      <c r="A39" s="560"/>
      <c r="B39" s="933" t="s">
        <v>438</v>
      </c>
      <c r="C39" s="934" t="s">
        <v>370</v>
      </c>
    </row>
    <row r="40" spans="1:3" ht="12" customHeight="1">
      <c r="A40" s="560"/>
      <c r="B40" s="919" t="s">
        <v>371</v>
      </c>
      <c r="C40" s="920" t="s">
        <v>372</v>
      </c>
    </row>
    <row r="41" spans="1:3" ht="27" customHeight="1" thickBot="1">
      <c r="A41" s="220"/>
      <c r="B41" s="935" t="s">
        <v>373</v>
      </c>
      <c r="C41" s="936" t="s">
        <v>374</v>
      </c>
    </row>
    <row r="42" spans="1:3" ht="12.75" thickTop="1" thickBot="1">
      <c r="A42" s="928" t="s">
        <v>425</v>
      </c>
      <c r="B42" s="929"/>
      <c r="C42" s="930"/>
    </row>
    <row r="43" spans="1:3" ht="12" thickTop="1">
      <c r="A43" s="219"/>
      <c r="B43" s="931" t="s">
        <v>461</v>
      </c>
      <c r="C43" s="932" t="s">
        <v>375</v>
      </c>
    </row>
    <row r="44" spans="1:3">
      <c r="A44" s="560"/>
      <c r="B44" s="898" t="s">
        <v>460</v>
      </c>
      <c r="C44" s="899"/>
    </row>
    <row r="45" spans="1:3" ht="23.25" customHeight="1" thickBot="1">
      <c r="A45" s="220"/>
      <c r="B45" s="926" t="s">
        <v>376</v>
      </c>
      <c r="C45" s="927" t="s">
        <v>377</v>
      </c>
    </row>
    <row r="46" spans="1:3" ht="11.25" customHeight="1" thickTop="1" thickBot="1">
      <c r="A46" s="928" t="s">
        <v>426</v>
      </c>
      <c r="B46" s="929"/>
      <c r="C46" s="930"/>
    </row>
    <row r="47" spans="1:3" ht="26.25" customHeight="1" thickTop="1">
      <c r="A47" s="560"/>
      <c r="B47" s="898" t="s">
        <v>427</v>
      </c>
      <c r="C47" s="899"/>
    </row>
    <row r="48" spans="1:3" ht="12" thickBot="1">
      <c r="A48" s="928" t="s">
        <v>428</v>
      </c>
      <c r="B48" s="929"/>
      <c r="C48" s="930"/>
    </row>
    <row r="49" spans="1:3" ht="12" thickTop="1">
      <c r="A49" s="219"/>
      <c r="B49" s="931" t="s">
        <v>378</v>
      </c>
      <c r="C49" s="932" t="s">
        <v>378</v>
      </c>
    </row>
    <row r="50" spans="1:3" ht="11.25" customHeight="1">
      <c r="A50" s="560"/>
      <c r="B50" s="898" t="s">
        <v>379</v>
      </c>
      <c r="C50" s="899" t="s">
        <v>379</v>
      </c>
    </row>
    <row r="51" spans="1:3">
      <c r="A51" s="560"/>
      <c r="B51" s="898" t="s">
        <v>380</v>
      </c>
      <c r="C51" s="899" t="s">
        <v>380</v>
      </c>
    </row>
    <row r="52" spans="1:3" ht="11.25" customHeight="1">
      <c r="A52" s="560"/>
      <c r="B52" s="898" t="s">
        <v>487</v>
      </c>
      <c r="C52" s="899" t="s">
        <v>381</v>
      </c>
    </row>
    <row r="53" spans="1:3" ht="33.6" customHeight="1">
      <c r="A53" s="560"/>
      <c r="B53" s="898" t="s">
        <v>382</v>
      </c>
      <c r="C53" s="899" t="s">
        <v>382</v>
      </c>
    </row>
    <row r="54" spans="1:3" ht="11.25" customHeight="1">
      <c r="A54" s="560"/>
      <c r="B54" s="898" t="s">
        <v>481</v>
      </c>
      <c r="C54" s="899" t="s">
        <v>383</v>
      </c>
    </row>
    <row r="55" spans="1:3" ht="11.25" customHeight="1" thickBot="1">
      <c r="A55" s="928" t="s">
        <v>429</v>
      </c>
      <c r="B55" s="929"/>
      <c r="C55" s="930"/>
    </row>
    <row r="56" spans="1:3" ht="12" thickTop="1">
      <c r="A56" s="219"/>
      <c r="B56" s="931" t="s">
        <v>378</v>
      </c>
      <c r="C56" s="932" t="s">
        <v>378</v>
      </c>
    </row>
    <row r="57" spans="1:3">
      <c r="A57" s="560"/>
      <c r="B57" s="898" t="s">
        <v>384</v>
      </c>
      <c r="C57" s="899" t="s">
        <v>384</v>
      </c>
    </row>
    <row r="58" spans="1:3">
      <c r="A58" s="560"/>
      <c r="B58" s="898" t="s">
        <v>435</v>
      </c>
      <c r="C58" s="899" t="s">
        <v>385</v>
      </c>
    </row>
    <row r="59" spans="1:3">
      <c r="A59" s="560"/>
      <c r="B59" s="898" t="s">
        <v>386</v>
      </c>
      <c r="C59" s="899" t="s">
        <v>386</v>
      </c>
    </row>
    <row r="60" spans="1:3">
      <c r="A60" s="560"/>
      <c r="B60" s="898" t="s">
        <v>387</v>
      </c>
      <c r="C60" s="899" t="s">
        <v>387</v>
      </c>
    </row>
    <row r="61" spans="1:3">
      <c r="A61" s="560"/>
      <c r="B61" s="898" t="s">
        <v>388</v>
      </c>
      <c r="C61" s="899" t="s">
        <v>388</v>
      </c>
    </row>
    <row r="62" spans="1:3">
      <c r="A62" s="560"/>
      <c r="B62" s="898" t="s">
        <v>436</v>
      </c>
      <c r="C62" s="899" t="s">
        <v>389</v>
      </c>
    </row>
    <row r="63" spans="1:3">
      <c r="A63" s="560"/>
      <c r="B63" s="898" t="s">
        <v>390</v>
      </c>
      <c r="C63" s="899" t="s">
        <v>390</v>
      </c>
    </row>
    <row r="64" spans="1:3" ht="12" thickBot="1">
      <c r="A64" s="220"/>
      <c r="B64" s="926" t="s">
        <v>391</v>
      </c>
      <c r="C64" s="927" t="s">
        <v>391</v>
      </c>
    </row>
    <row r="65" spans="1:3" ht="11.25" customHeight="1" thickTop="1">
      <c r="A65" s="914" t="s">
        <v>430</v>
      </c>
      <c r="B65" s="915"/>
      <c r="C65" s="916"/>
    </row>
    <row r="66" spans="1:3" ht="12" thickBot="1">
      <c r="A66" s="220"/>
      <c r="B66" s="926" t="s">
        <v>392</v>
      </c>
      <c r="C66" s="927" t="s">
        <v>392</v>
      </c>
    </row>
    <row r="67" spans="1:3" ht="11.25" customHeight="1" thickTop="1" thickBot="1">
      <c r="A67" s="928" t="s">
        <v>431</v>
      </c>
      <c r="B67" s="929"/>
      <c r="C67" s="930"/>
    </row>
    <row r="68" spans="1:3" ht="12" thickTop="1">
      <c r="A68" s="219"/>
      <c r="B68" s="931" t="s">
        <v>393</v>
      </c>
      <c r="C68" s="932" t="s">
        <v>393</v>
      </c>
    </row>
    <row r="69" spans="1:3">
      <c r="A69" s="560"/>
      <c r="B69" s="898" t="s">
        <v>394</v>
      </c>
      <c r="C69" s="899" t="s">
        <v>394</v>
      </c>
    </row>
    <row r="70" spans="1:3">
      <c r="A70" s="560"/>
      <c r="B70" s="898" t="s">
        <v>395</v>
      </c>
      <c r="C70" s="899" t="s">
        <v>395</v>
      </c>
    </row>
    <row r="71" spans="1:3" ht="54.95" customHeight="1">
      <c r="A71" s="560"/>
      <c r="B71" s="924" t="s">
        <v>963</v>
      </c>
      <c r="C71" s="925" t="s">
        <v>396</v>
      </c>
    </row>
    <row r="72" spans="1:3" ht="33.75" customHeight="1">
      <c r="A72" s="560"/>
      <c r="B72" s="924" t="s">
        <v>440</v>
      </c>
      <c r="C72" s="925" t="s">
        <v>397</v>
      </c>
    </row>
    <row r="73" spans="1:3" ht="15.75" customHeight="1">
      <c r="A73" s="560"/>
      <c r="B73" s="924" t="s">
        <v>437</v>
      </c>
      <c r="C73" s="925" t="s">
        <v>398</v>
      </c>
    </row>
    <row r="74" spans="1:3">
      <c r="A74" s="560"/>
      <c r="B74" s="898" t="s">
        <v>399</v>
      </c>
      <c r="C74" s="899" t="s">
        <v>399</v>
      </c>
    </row>
    <row r="75" spans="1:3" ht="12" thickBot="1">
      <c r="A75" s="220"/>
      <c r="B75" s="926" t="s">
        <v>400</v>
      </c>
      <c r="C75" s="927" t="s">
        <v>400</v>
      </c>
    </row>
    <row r="76" spans="1:3" ht="12" thickTop="1">
      <c r="A76" s="914" t="s">
        <v>464</v>
      </c>
      <c r="B76" s="915"/>
      <c r="C76" s="916"/>
    </row>
    <row r="77" spans="1:3">
      <c r="A77" s="560"/>
      <c r="B77" s="898" t="s">
        <v>392</v>
      </c>
      <c r="C77" s="899"/>
    </row>
    <row r="78" spans="1:3">
      <c r="A78" s="560"/>
      <c r="B78" s="898" t="s">
        <v>462</v>
      </c>
      <c r="C78" s="899"/>
    </row>
    <row r="79" spans="1:3">
      <c r="A79" s="560"/>
      <c r="B79" s="898" t="s">
        <v>463</v>
      </c>
      <c r="C79" s="899"/>
    </row>
    <row r="80" spans="1:3">
      <c r="A80" s="914" t="s">
        <v>465</v>
      </c>
      <c r="B80" s="915"/>
      <c r="C80" s="916"/>
    </row>
    <row r="81" spans="1:3">
      <c r="A81" s="560"/>
      <c r="B81" s="898" t="s">
        <v>392</v>
      </c>
      <c r="C81" s="899"/>
    </row>
    <row r="82" spans="1:3">
      <c r="A82" s="560"/>
      <c r="B82" s="898" t="s">
        <v>466</v>
      </c>
      <c r="C82" s="899"/>
    </row>
    <row r="83" spans="1:3" ht="76.5" customHeight="1">
      <c r="A83" s="560"/>
      <c r="B83" s="898" t="s">
        <v>480</v>
      </c>
      <c r="C83" s="899"/>
    </row>
    <row r="84" spans="1:3" ht="53.25" customHeight="1">
      <c r="A84" s="560"/>
      <c r="B84" s="898" t="s">
        <v>479</v>
      </c>
      <c r="C84" s="899"/>
    </row>
    <row r="85" spans="1:3">
      <c r="A85" s="560"/>
      <c r="B85" s="898" t="s">
        <v>467</v>
      </c>
      <c r="C85" s="899"/>
    </row>
    <row r="86" spans="1:3">
      <c r="A86" s="560"/>
      <c r="B86" s="898" t="s">
        <v>468</v>
      </c>
      <c r="C86" s="899"/>
    </row>
    <row r="87" spans="1:3">
      <c r="A87" s="560"/>
      <c r="B87" s="898" t="s">
        <v>469</v>
      </c>
      <c r="C87" s="899"/>
    </row>
    <row r="88" spans="1:3">
      <c r="A88" s="914" t="s">
        <v>470</v>
      </c>
      <c r="B88" s="915"/>
      <c r="C88" s="916"/>
    </row>
    <row r="89" spans="1:3">
      <c r="A89" s="560"/>
      <c r="B89" s="898" t="s">
        <v>392</v>
      </c>
      <c r="C89" s="899"/>
    </row>
    <row r="90" spans="1:3">
      <c r="A90" s="560"/>
      <c r="B90" s="898" t="s">
        <v>472</v>
      </c>
      <c r="C90" s="899"/>
    </row>
    <row r="91" spans="1:3" ht="12" customHeight="1">
      <c r="A91" s="560"/>
      <c r="B91" s="898" t="s">
        <v>473</v>
      </c>
      <c r="C91" s="899"/>
    </row>
    <row r="92" spans="1:3">
      <c r="A92" s="560"/>
      <c r="B92" s="898" t="s">
        <v>474</v>
      </c>
      <c r="C92" s="899"/>
    </row>
    <row r="93" spans="1:3" ht="24.75" customHeight="1">
      <c r="A93" s="560"/>
      <c r="B93" s="917" t="s">
        <v>515</v>
      </c>
      <c r="C93" s="918"/>
    </row>
    <row r="94" spans="1:3" ht="24" customHeight="1">
      <c r="A94" s="560"/>
      <c r="B94" s="917" t="s">
        <v>516</v>
      </c>
      <c r="C94" s="918"/>
    </row>
    <row r="95" spans="1:3" ht="13.5" customHeight="1">
      <c r="A95" s="560"/>
      <c r="B95" s="919" t="s">
        <v>475</v>
      </c>
      <c r="C95" s="920"/>
    </row>
    <row r="96" spans="1:3" ht="11.25" customHeight="1" thickBot="1">
      <c r="A96" s="921" t="s">
        <v>511</v>
      </c>
      <c r="B96" s="922"/>
      <c r="C96" s="923"/>
    </row>
    <row r="97" spans="1:3" ht="12.75" thickTop="1" thickBot="1">
      <c r="A97" s="913" t="s">
        <v>401</v>
      </c>
      <c r="B97" s="913"/>
      <c r="C97" s="913"/>
    </row>
    <row r="98" spans="1:3">
      <c r="A98" s="319">
        <v>2</v>
      </c>
      <c r="B98" s="487" t="s">
        <v>491</v>
      </c>
      <c r="C98" s="487" t="s">
        <v>512</v>
      </c>
    </row>
    <row r="99" spans="1:3">
      <c r="A99" s="224">
        <v>3</v>
      </c>
      <c r="B99" s="488" t="s">
        <v>492</v>
      </c>
      <c r="C99" s="489" t="s">
        <v>513</v>
      </c>
    </row>
    <row r="100" spans="1:3">
      <c r="A100" s="224">
        <v>4</v>
      </c>
      <c r="B100" s="488" t="s">
        <v>493</v>
      </c>
      <c r="C100" s="489" t="s">
        <v>517</v>
      </c>
    </row>
    <row r="101" spans="1:3" ht="11.25" customHeight="1">
      <c r="A101" s="224">
        <v>5</v>
      </c>
      <c r="B101" s="488" t="s">
        <v>494</v>
      </c>
      <c r="C101" s="489" t="s">
        <v>514</v>
      </c>
    </row>
    <row r="102" spans="1:3" ht="12" customHeight="1">
      <c r="A102" s="224">
        <v>6</v>
      </c>
      <c r="B102" s="488" t="s">
        <v>509</v>
      </c>
      <c r="C102" s="489" t="s">
        <v>495</v>
      </c>
    </row>
    <row r="103" spans="1:3" ht="12" customHeight="1">
      <c r="A103" s="224">
        <v>7</v>
      </c>
      <c r="B103" s="488" t="s">
        <v>496</v>
      </c>
      <c r="C103" s="489" t="s">
        <v>510</v>
      </c>
    </row>
    <row r="104" spans="1:3">
      <c r="A104" s="224">
        <v>8</v>
      </c>
      <c r="B104" s="488" t="s">
        <v>501</v>
      </c>
      <c r="C104" s="489" t="s">
        <v>521</v>
      </c>
    </row>
    <row r="105" spans="1:3" ht="11.25" customHeight="1">
      <c r="A105" s="914" t="s">
        <v>476</v>
      </c>
      <c r="B105" s="915"/>
      <c r="C105" s="916"/>
    </row>
    <row r="106" spans="1:3" ht="12" customHeight="1">
      <c r="A106" s="560"/>
      <c r="B106" s="898" t="s">
        <v>392</v>
      </c>
      <c r="C106" s="899"/>
    </row>
    <row r="107" spans="1:3">
      <c r="A107" s="914" t="s">
        <v>658</v>
      </c>
      <c r="B107" s="915"/>
      <c r="C107" s="916"/>
    </row>
    <row r="108" spans="1:3" ht="12" customHeight="1">
      <c r="A108" s="560"/>
      <c r="B108" s="898" t="s">
        <v>660</v>
      </c>
      <c r="C108" s="899"/>
    </row>
    <row r="109" spans="1:3">
      <c r="A109" s="560"/>
      <c r="B109" s="898" t="s">
        <v>661</v>
      </c>
      <c r="C109" s="899"/>
    </row>
    <row r="110" spans="1:3">
      <c r="A110" s="560"/>
      <c r="B110" s="898" t="s">
        <v>659</v>
      </c>
      <c r="C110" s="899"/>
    </row>
    <row r="111" spans="1:3">
      <c r="A111" s="893" t="s">
        <v>949</v>
      </c>
      <c r="B111" s="893"/>
      <c r="C111" s="893"/>
    </row>
    <row r="112" spans="1:3">
      <c r="A112" s="910" t="s">
        <v>325</v>
      </c>
      <c r="B112" s="910"/>
      <c r="C112" s="910"/>
    </row>
    <row r="113" spans="1:3">
      <c r="A113" s="561">
        <v>1</v>
      </c>
      <c r="B113" s="905" t="s">
        <v>835</v>
      </c>
      <c r="C113" s="906"/>
    </row>
    <row r="114" spans="1:3">
      <c r="A114" s="561">
        <v>2</v>
      </c>
      <c r="B114" s="911" t="s">
        <v>836</v>
      </c>
      <c r="C114" s="912"/>
    </row>
    <row r="115" spans="1:3">
      <c r="A115" s="561">
        <v>3</v>
      </c>
      <c r="B115" s="905" t="s">
        <v>837</v>
      </c>
      <c r="C115" s="906"/>
    </row>
    <row r="116" spans="1:3">
      <c r="A116" s="561">
        <v>4</v>
      </c>
      <c r="B116" s="905" t="s">
        <v>838</v>
      </c>
      <c r="C116" s="906"/>
    </row>
    <row r="117" spans="1:3">
      <c r="A117" s="561">
        <v>5</v>
      </c>
      <c r="B117" s="905" t="s">
        <v>839</v>
      </c>
      <c r="C117" s="906"/>
    </row>
    <row r="118" spans="1:3" ht="55.5" customHeight="1">
      <c r="A118" s="561">
        <v>6</v>
      </c>
      <c r="B118" s="905" t="s">
        <v>950</v>
      </c>
      <c r="C118" s="906"/>
    </row>
    <row r="119" spans="1:3" ht="22.5">
      <c r="A119" s="561">
        <v>6.01</v>
      </c>
      <c r="B119" s="562" t="s">
        <v>694</v>
      </c>
      <c r="C119" s="603" t="s">
        <v>951</v>
      </c>
    </row>
    <row r="120" spans="1:3" ht="33.75">
      <c r="A120" s="561">
        <v>6.02</v>
      </c>
      <c r="B120" s="562" t="s">
        <v>695</v>
      </c>
      <c r="C120" s="613" t="s">
        <v>957</v>
      </c>
    </row>
    <row r="121" spans="1:3">
      <c r="A121" s="561">
        <v>6.03</v>
      </c>
      <c r="B121" s="567" t="s">
        <v>696</v>
      </c>
      <c r="C121" s="567" t="s">
        <v>840</v>
      </c>
    </row>
    <row r="122" spans="1:3">
      <c r="A122" s="561">
        <v>6.04</v>
      </c>
      <c r="B122" s="562" t="s">
        <v>697</v>
      </c>
      <c r="C122" s="563" t="s">
        <v>841</v>
      </c>
    </row>
    <row r="123" spans="1:3">
      <c r="A123" s="561">
        <v>6.05</v>
      </c>
      <c r="B123" s="562" t="s">
        <v>698</v>
      </c>
      <c r="C123" s="563" t="s">
        <v>842</v>
      </c>
    </row>
    <row r="124" spans="1:3" ht="22.5">
      <c r="A124" s="561">
        <v>6.06</v>
      </c>
      <c r="B124" s="562" t="s">
        <v>699</v>
      </c>
      <c r="C124" s="563" t="s">
        <v>843</v>
      </c>
    </row>
    <row r="125" spans="1:3">
      <c r="A125" s="561">
        <v>6.07</v>
      </c>
      <c r="B125" s="564" t="s">
        <v>700</v>
      </c>
      <c r="C125" s="563" t="s">
        <v>844</v>
      </c>
    </row>
    <row r="126" spans="1:3" ht="22.5">
      <c r="A126" s="561">
        <v>6.08</v>
      </c>
      <c r="B126" s="562" t="s">
        <v>701</v>
      </c>
      <c r="C126" s="563" t="s">
        <v>845</v>
      </c>
    </row>
    <row r="127" spans="1:3" ht="22.5">
      <c r="A127" s="561">
        <v>6.09</v>
      </c>
      <c r="B127" s="565" t="s">
        <v>702</v>
      </c>
      <c r="C127" s="563" t="s">
        <v>846</v>
      </c>
    </row>
    <row r="128" spans="1:3">
      <c r="A128" s="566">
        <v>6.1</v>
      </c>
      <c r="B128" s="565" t="s">
        <v>703</v>
      </c>
      <c r="C128" s="563" t="s">
        <v>847</v>
      </c>
    </row>
    <row r="129" spans="1:3">
      <c r="A129" s="561">
        <v>6.11</v>
      </c>
      <c r="B129" s="565" t="s">
        <v>704</v>
      </c>
      <c r="C129" s="563" t="s">
        <v>848</v>
      </c>
    </row>
    <row r="130" spans="1:3">
      <c r="A130" s="561">
        <v>6.12</v>
      </c>
      <c r="B130" s="565" t="s">
        <v>705</v>
      </c>
      <c r="C130" s="563" t="s">
        <v>849</v>
      </c>
    </row>
    <row r="131" spans="1:3">
      <c r="A131" s="561">
        <v>6.13</v>
      </c>
      <c r="B131" s="565" t="s">
        <v>706</v>
      </c>
      <c r="C131" s="567" t="s">
        <v>850</v>
      </c>
    </row>
    <row r="132" spans="1:3">
      <c r="A132" s="561">
        <v>6.14</v>
      </c>
      <c r="B132" s="565" t="s">
        <v>707</v>
      </c>
      <c r="C132" s="567" t="s">
        <v>851</v>
      </c>
    </row>
    <row r="133" spans="1:3">
      <c r="A133" s="561">
        <v>6.15</v>
      </c>
      <c r="B133" s="565" t="s">
        <v>708</v>
      </c>
      <c r="C133" s="567" t="s">
        <v>852</v>
      </c>
    </row>
    <row r="134" spans="1:3" ht="22.5">
      <c r="A134" s="561">
        <v>6.16</v>
      </c>
      <c r="B134" s="565" t="s">
        <v>709</v>
      </c>
      <c r="C134" s="567" t="s">
        <v>853</v>
      </c>
    </row>
    <row r="135" spans="1:3">
      <c r="A135" s="561">
        <v>6.17</v>
      </c>
      <c r="B135" s="567" t="s">
        <v>710</v>
      </c>
      <c r="C135" s="567" t="s">
        <v>854</v>
      </c>
    </row>
    <row r="136" spans="1:3" ht="22.5">
      <c r="A136" s="561">
        <v>6.18</v>
      </c>
      <c r="B136" s="565" t="s">
        <v>711</v>
      </c>
      <c r="C136" s="567" t="s">
        <v>855</v>
      </c>
    </row>
    <row r="137" spans="1:3">
      <c r="A137" s="561">
        <v>6.19</v>
      </c>
      <c r="B137" s="565" t="s">
        <v>712</v>
      </c>
      <c r="C137" s="567" t="s">
        <v>856</v>
      </c>
    </row>
    <row r="138" spans="1:3">
      <c r="A138" s="566">
        <v>6.2</v>
      </c>
      <c r="B138" s="565" t="s">
        <v>713</v>
      </c>
      <c r="C138" s="567" t="s">
        <v>857</v>
      </c>
    </row>
    <row r="139" spans="1:3">
      <c r="A139" s="561">
        <v>6.21</v>
      </c>
      <c r="B139" s="565" t="s">
        <v>714</v>
      </c>
      <c r="C139" s="567" t="s">
        <v>858</v>
      </c>
    </row>
    <row r="140" spans="1:3">
      <c r="A140" s="561">
        <v>6.22</v>
      </c>
      <c r="B140" s="565" t="s">
        <v>715</v>
      </c>
      <c r="C140" s="567" t="s">
        <v>859</v>
      </c>
    </row>
    <row r="141" spans="1:3" ht="22.5">
      <c r="A141" s="561">
        <v>6.23</v>
      </c>
      <c r="B141" s="565" t="s">
        <v>716</v>
      </c>
      <c r="C141" s="567" t="s">
        <v>860</v>
      </c>
    </row>
    <row r="142" spans="1:3" ht="22.5">
      <c r="A142" s="561">
        <v>6.24</v>
      </c>
      <c r="B142" s="562" t="s">
        <v>717</v>
      </c>
      <c r="C142" s="567" t="s">
        <v>861</v>
      </c>
    </row>
    <row r="143" spans="1:3">
      <c r="A143" s="561">
        <v>6.2500000000000098</v>
      </c>
      <c r="B143" s="562" t="s">
        <v>718</v>
      </c>
      <c r="C143" s="567" t="s">
        <v>862</v>
      </c>
    </row>
    <row r="144" spans="1:3" ht="22.5">
      <c r="A144" s="561">
        <v>6.2600000000000202</v>
      </c>
      <c r="B144" s="562" t="s">
        <v>863</v>
      </c>
      <c r="C144" s="606" t="s">
        <v>864</v>
      </c>
    </row>
    <row r="145" spans="1:3" ht="22.5">
      <c r="A145" s="561">
        <v>6.2700000000000298</v>
      </c>
      <c r="B145" s="562" t="s">
        <v>165</v>
      </c>
      <c r="C145" s="606" t="s">
        <v>953</v>
      </c>
    </row>
    <row r="146" spans="1:3">
      <c r="A146" s="561"/>
      <c r="B146" s="896" t="s">
        <v>865</v>
      </c>
      <c r="C146" s="897"/>
    </row>
    <row r="147" spans="1:3" s="569" customFormat="1">
      <c r="A147" s="568">
        <v>7.1</v>
      </c>
      <c r="B147" s="562" t="s">
        <v>866</v>
      </c>
      <c r="C147" s="907" t="s">
        <v>867</v>
      </c>
    </row>
    <row r="148" spans="1:3" s="569" customFormat="1">
      <c r="A148" s="568">
        <v>7.2</v>
      </c>
      <c r="B148" s="562" t="s">
        <v>868</v>
      </c>
      <c r="C148" s="908"/>
    </row>
    <row r="149" spans="1:3" s="569" customFormat="1">
      <c r="A149" s="568">
        <v>7.3</v>
      </c>
      <c r="B149" s="562" t="s">
        <v>869</v>
      </c>
      <c r="C149" s="908"/>
    </row>
    <row r="150" spans="1:3" s="569" customFormat="1">
      <c r="A150" s="568">
        <v>7.4</v>
      </c>
      <c r="B150" s="562" t="s">
        <v>870</v>
      </c>
      <c r="C150" s="908"/>
    </row>
    <row r="151" spans="1:3" s="569" customFormat="1">
      <c r="A151" s="568">
        <v>7.5</v>
      </c>
      <c r="B151" s="562" t="s">
        <v>871</v>
      </c>
      <c r="C151" s="908"/>
    </row>
    <row r="152" spans="1:3" s="569" customFormat="1">
      <c r="A152" s="568">
        <v>7.6</v>
      </c>
      <c r="B152" s="562" t="s">
        <v>944</v>
      </c>
      <c r="C152" s="909"/>
    </row>
    <row r="153" spans="1:3" s="569" customFormat="1" ht="22.5">
      <c r="A153" s="568">
        <v>7.7</v>
      </c>
      <c r="B153" s="562" t="s">
        <v>872</v>
      </c>
      <c r="C153" s="570" t="s">
        <v>873</v>
      </c>
    </row>
    <row r="154" spans="1:3" s="569" customFormat="1" ht="22.5">
      <c r="A154" s="568">
        <v>7.8</v>
      </c>
      <c r="B154" s="562" t="s">
        <v>874</v>
      </c>
      <c r="C154" s="570" t="s">
        <v>875</v>
      </c>
    </row>
    <row r="155" spans="1:3">
      <c r="A155" s="560"/>
      <c r="B155" s="896" t="s">
        <v>876</v>
      </c>
      <c r="C155" s="897"/>
    </row>
    <row r="156" spans="1:3">
      <c r="A156" s="568">
        <v>1</v>
      </c>
      <c r="B156" s="900" t="s">
        <v>958</v>
      </c>
      <c r="C156" s="901"/>
    </row>
    <row r="157" spans="1:3" ht="24.95" customHeight="1">
      <c r="A157" s="568">
        <v>2</v>
      </c>
      <c r="B157" s="900" t="s">
        <v>954</v>
      </c>
      <c r="C157" s="901"/>
    </row>
    <row r="158" spans="1:3">
      <c r="A158" s="568">
        <v>3</v>
      </c>
      <c r="B158" s="900" t="s">
        <v>943</v>
      </c>
      <c r="C158" s="901"/>
    </row>
    <row r="159" spans="1:3">
      <c r="A159" s="560"/>
      <c r="B159" s="896" t="s">
        <v>877</v>
      </c>
      <c r="C159" s="897"/>
    </row>
    <row r="160" spans="1:3" ht="39" customHeight="1">
      <c r="A160" s="568">
        <v>1</v>
      </c>
      <c r="B160" s="903" t="s">
        <v>959</v>
      </c>
      <c r="C160" s="904"/>
    </row>
    <row r="161" spans="1:3" ht="22.5">
      <c r="A161" s="568">
        <v>3</v>
      </c>
      <c r="B161" s="562" t="s">
        <v>682</v>
      </c>
      <c r="C161" s="570" t="s">
        <v>878</v>
      </c>
    </row>
    <row r="162" spans="1:3" ht="22.5">
      <c r="A162" s="568">
        <v>4</v>
      </c>
      <c r="B162" s="562" t="s">
        <v>683</v>
      </c>
      <c r="C162" s="570" t="s">
        <v>879</v>
      </c>
    </row>
    <row r="163" spans="1:3" ht="33.75">
      <c r="A163" s="568">
        <v>5</v>
      </c>
      <c r="B163" s="562" t="s">
        <v>684</v>
      </c>
      <c r="C163" s="570" t="s">
        <v>880</v>
      </c>
    </row>
    <row r="164" spans="1:3">
      <c r="A164" s="568">
        <v>6</v>
      </c>
      <c r="B164" s="562" t="s">
        <v>685</v>
      </c>
      <c r="C164" s="562" t="s">
        <v>881</v>
      </c>
    </row>
    <row r="165" spans="1:3">
      <c r="A165" s="560"/>
      <c r="B165" s="896" t="s">
        <v>882</v>
      </c>
      <c r="C165" s="897"/>
    </row>
    <row r="166" spans="1:3" ht="22.5">
      <c r="A166" s="568"/>
      <c r="B166" s="562" t="s">
        <v>883</v>
      </c>
      <c r="C166" s="571" t="s">
        <v>884</v>
      </c>
    </row>
    <row r="167" spans="1:3">
      <c r="A167" s="568"/>
      <c r="B167" s="562" t="s">
        <v>684</v>
      </c>
      <c r="C167" s="570" t="s">
        <v>885</v>
      </c>
    </row>
    <row r="168" spans="1:3">
      <c r="A168" s="560"/>
      <c r="B168" s="896" t="s">
        <v>886</v>
      </c>
      <c r="C168" s="897"/>
    </row>
    <row r="169" spans="1:3">
      <c r="A169" s="560"/>
      <c r="B169" s="898" t="s">
        <v>947</v>
      </c>
      <c r="C169" s="899"/>
    </row>
    <row r="170" spans="1:3">
      <c r="A170" s="560" t="s">
        <v>887</v>
      </c>
      <c r="B170" s="572" t="s">
        <v>742</v>
      </c>
      <c r="C170" s="573" t="s">
        <v>888</v>
      </c>
    </row>
    <row r="171" spans="1:3">
      <c r="A171" s="560" t="s">
        <v>536</v>
      </c>
      <c r="B171" s="574" t="s">
        <v>743</v>
      </c>
      <c r="C171" s="570" t="s">
        <v>889</v>
      </c>
    </row>
    <row r="172" spans="1:3" ht="22.5">
      <c r="A172" s="560" t="s">
        <v>543</v>
      </c>
      <c r="B172" s="573" t="s">
        <v>744</v>
      </c>
      <c r="C172" s="570" t="s">
        <v>890</v>
      </c>
    </row>
    <row r="173" spans="1:3">
      <c r="A173" s="560" t="s">
        <v>891</v>
      </c>
      <c r="B173" s="574" t="s">
        <v>745</v>
      </c>
      <c r="C173" s="574" t="s">
        <v>892</v>
      </c>
    </row>
    <row r="174" spans="1:3" ht="22.5">
      <c r="A174" s="560" t="s">
        <v>893</v>
      </c>
      <c r="B174" s="575" t="s">
        <v>746</v>
      </c>
      <c r="C174" s="575" t="s">
        <v>894</v>
      </c>
    </row>
    <row r="175" spans="1:3" ht="22.5">
      <c r="A175" s="560" t="s">
        <v>544</v>
      </c>
      <c r="B175" s="575" t="s">
        <v>747</v>
      </c>
      <c r="C175" s="575" t="s">
        <v>895</v>
      </c>
    </row>
    <row r="176" spans="1:3" ht="22.5">
      <c r="A176" s="560" t="s">
        <v>896</v>
      </c>
      <c r="B176" s="575" t="s">
        <v>748</v>
      </c>
      <c r="C176" s="575" t="s">
        <v>897</v>
      </c>
    </row>
    <row r="177" spans="1:3" ht="22.5">
      <c r="A177" s="560" t="s">
        <v>898</v>
      </c>
      <c r="B177" s="575" t="s">
        <v>749</v>
      </c>
      <c r="C177" s="575" t="s">
        <v>900</v>
      </c>
    </row>
    <row r="178" spans="1:3" ht="22.5">
      <c r="A178" s="560" t="s">
        <v>899</v>
      </c>
      <c r="B178" s="575" t="s">
        <v>750</v>
      </c>
      <c r="C178" s="575" t="s">
        <v>902</v>
      </c>
    </row>
    <row r="179" spans="1:3" ht="22.5">
      <c r="A179" s="560" t="s">
        <v>901</v>
      </c>
      <c r="B179" s="575" t="s">
        <v>751</v>
      </c>
      <c r="C179" s="576" t="s">
        <v>904</v>
      </c>
    </row>
    <row r="180" spans="1:3" ht="22.5">
      <c r="A180" s="560" t="s">
        <v>903</v>
      </c>
      <c r="B180" s="593" t="s">
        <v>752</v>
      </c>
      <c r="C180" s="576" t="s">
        <v>906</v>
      </c>
    </row>
    <row r="181" spans="1:3" ht="22.5">
      <c r="A181" s="560" t="s">
        <v>905</v>
      </c>
      <c r="B181" s="575" t="s">
        <v>753</v>
      </c>
      <c r="C181" s="577" t="s">
        <v>908</v>
      </c>
    </row>
    <row r="182" spans="1:3">
      <c r="A182" s="602" t="s">
        <v>907</v>
      </c>
      <c r="B182" s="578" t="s">
        <v>754</v>
      </c>
      <c r="C182" s="573" t="s">
        <v>909</v>
      </c>
    </row>
    <row r="183" spans="1:3" ht="22.5">
      <c r="A183" s="560"/>
      <c r="B183" s="579" t="s">
        <v>910</v>
      </c>
      <c r="C183" s="563" t="s">
        <v>911</v>
      </c>
    </row>
    <row r="184" spans="1:3" ht="22.5">
      <c r="A184" s="560"/>
      <c r="B184" s="579" t="s">
        <v>912</v>
      </c>
      <c r="C184" s="563" t="s">
        <v>913</v>
      </c>
    </row>
    <row r="185" spans="1:3" ht="22.5">
      <c r="A185" s="560"/>
      <c r="B185" s="579" t="s">
        <v>914</v>
      </c>
      <c r="C185" s="563" t="s">
        <v>915</v>
      </c>
    </row>
    <row r="186" spans="1:3">
      <c r="A186" s="560"/>
      <c r="B186" s="896" t="s">
        <v>916</v>
      </c>
      <c r="C186" s="897"/>
    </row>
    <row r="187" spans="1:3" ht="50.1" customHeight="1">
      <c r="A187" s="560"/>
      <c r="B187" s="900" t="s">
        <v>960</v>
      </c>
      <c r="C187" s="901"/>
    </row>
    <row r="188" spans="1:3">
      <c r="A188" s="568">
        <v>1</v>
      </c>
      <c r="B188" s="567" t="s">
        <v>774</v>
      </c>
      <c r="C188" s="567" t="s">
        <v>774</v>
      </c>
    </row>
    <row r="189" spans="1:3" ht="33.75">
      <c r="A189" s="568">
        <v>2</v>
      </c>
      <c r="B189" s="567" t="s">
        <v>917</v>
      </c>
      <c r="C189" s="567" t="s">
        <v>918</v>
      </c>
    </row>
    <row r="190" spans="1:3">
      <c r="A190" s="568">
        <v>3</v>
      </c>
      <c r="B190" s="567" t="s">
        <v>776</v>
      </c>
      <c r="C190" s="567" t="s">
        <v>919</v>
      </c>
    </row>
    <row r="191" spans="1:3" ht="22.5">
      <c r="A191" s="568">
        <v>4</v>
      </c>
      <c r="B191" s="567" t="s">
        <v>777</v>
      </c>
      <c r="C191" s="567" t="s">
        <v>920</v>
      </c>
    </row>
    <row r="192" spans="1:3" ht="22.5">
      <c r="A192" s="568">
        <v>5</v>
      </c>
      <c r="B192" s="567" t="s">
        <v>778</v>
      </c>
      <c r="C192" s="567" t="s">
        <v>961</v>
      </c>
    </row>
    <row r="193" spans="1:4" ht="45">
      <c r="A193" s="568">
        <v>6</v>
      </c>
      <c r="B193" s="567" t="s">
        <v>779</v>
      </c>
      <c r="C193" s="567" t="s">
        <v>921</v>
      </c>
    </row>
    <row r="194" spans="1:4">
      <c r="A194" s="560"/>
      <c r="B194" s="896" t="s">
        <v>922</v>
      </c>
      <c r="C194" s="897"/>
    </row>
    <row r="195" spans="1:4" ht="26.1" customHeight="1">
      <c r="A195" s="560"/>
      <c r="B195" s="894" t="s">
        <v>945</v>
      </c>
      <c r="C195" s="902"/>
    </row>
    <row r="196" spans="1:4" ht="22.5">
      <c r="A196" s="560">
        <v>1.1000000000000001</v>
      </c>
      <c r="B196" s="580" t="s">
        <v>789</v>
      </c>
      <c r="C196" s="594" t="s">
        <v>923</v>
      </c>
      <c r="D196" s="595"/>
    </row>
    <row r="197" spans="1:4" ht="12.75">
      <c r="A197" s="560" t="s">
        <v>251</v>
      </c>
      <c r="B197" s="581" t="s">
        <v>790</v>
      </c>
      <c r="C197" s="594" t="s">
        <v>924</v>
      </c>
      <c r="D197" s="596"/>
    </row>
    <row r="198" spans="1:4" ht="12.75">
      <c r="A198" s="560" t="s">
        <v>791</v>
      </c>
      <c r="B198" s="582" t="s">
        <v>792</v>
      </c>
      <c r="C198" s="892" t="s">
        <v>946</v>
      </c>
      <c r="D198" s="597"/>
    </row>
    <row r="199" spans="1:4" ht="12.75">
      <c r="A199" s="560" t="s">
        <v>793</v>
      </c>
      <c r="B199" s="582" t="s">
        <v>794</v>
      </c>
      <c r="C199" s="892"/>
      <c r="D199" s="597"/>
    </row>
    <row r="200" spans="1:4" ht="12.75">
      <c r="A200" s="560" t="s">
        <v>795</v>
      </c>
      <c r="B200" s="582" t="s">
        <v>796</v>
      </c>
      <c r="C200" s="892"/>
      <c r="D200" s="597"/>
    </row>
    <row r="201" spans="1:4" ht="12.75">
      <c r="A201" s="560" t="s">
        <v>797</v>
      </c>
      <c r="B201" s="582" t="s">
        <v>798</v>
      </c>
      <c r="C201" s="892"/>
      <c r="D201" s="597"/>
    </row>
    <row r="202" spans="1:4" ht="22.5">
      <c r="A202" s="560">
        <v>1.2</v>
      </c>
      <c r="B202" s="583" t="s">
        <v>799</v>
      </c>
      <c r="C202" s="584" t="s">
        <v>925</v>
      </c>
      <c r="D202" s="598"/>
    </row>
    <row r="203" spans="1:4" ht="22.5">
      <c r="A203" s="560" t="s">
        <v>801</v>
      </c>
      <c r="B203" s="585" t="s">
        <v>802</v>
      </c>
      <c r="C203" s="586" t="s">
        <v>926</v>
      </c>
      <c r="D203" s="599"/>
    </row>
    <row r="204" spans="1:4" ht="23.25">
      <c r="A204" s="560" t="s">
        <v>803</v>
      </c>
      <c r="B204" s="587" t="s">
        <v>804</v>
      </c>
      <c r="C204" s="586" t="s">
        <v>927</v>
      </c>
      <c r="D204" s="600"/>
    </row>
    <row r="205" spans="1:4" ht="12.75">
      <c r="A205" s="560" t="s">
        <v>805</v>
      </c>
      <c r="B205" s="588" t="s">
        <v>806</v>
      </c>
      <c r="C205" s="584" t="s">
        <v>928</v>
      </c>
      <c r="D205" s="599"/>
    </row>
    <row r="206" spans="1:4" ht="18" customHeight="1">
      <c r="A206" s="560" t="s">
        <v>807</v>
      </c>
      <c r="B206" s="591" t="s">
        <v>808</v>
      </c>
      <c r="C206" s="584" t="s">
        <v>929</v>
      </c>
      <c r="D206" s="600"/>
    </row>
    <row r="207" spans="1:4" ht="22.5">
      <c r="A207" s="560">
        <v>1.4</v>
      </c>
      <c r="B207" s="585" t="s">
        <v>941</v>
      </c>
      <c r="C207" s="589" t="s">
        <v>930</v>
      </c>
      <c r="D207" s="601"/>
    </row>
    <row r="208" spans="1:4" ht="12.75">
      <c r="A208" s="560">
        <v>1.5</v>
      </c>
      <c r="B208" s="585" t="s">
        <v>942</v>
      </c>
      <c r="C208" s="589" t="s">
        <v>930</v>
      </c>
      <c r="D208" s="601"/>
    </row>
    <row r="209" spans="1:3">
      <c r="A209" s="560"/>
      <c r="B209" s="893" t="s">
        <v>931</v>
      </c>
      <c r="C209" s="893"/>
    </row>
    <row r="210" spans="1:3" ht="24.6" customHeight="1">
      <c r="A210" s="560"/>
      <c r="B210" s="894" t="s">
        <v>932</v>
      </c>
      <c r="C210" s="894"/>
    </row>
    <row r="211" spans="1:3" ht="22.5">
      <c r="A211" s="568"/>
      <c r="B211" s="562" t="s">
        <v>682</v>
      </c>
      <c r="C211" s="570" t="s">
        <v>878</v>
      </c>
    </row>
    <row r="212" spans="1:3" ht="22.5">
      <c r="A212" s="568"/>
      <c r="B212" s="562" t="s">
        <v>683</v>
      </c>
      <c r="C212" s="570" t="s">
        <v>879</v>
      </c>
    </row>
    <row r="213" spans="1:3" ht="22.5">
      <c r="A213" s="560"/>
      <c r="B213" s="562" t="s">
        <v>684</v>
      </c>
      <c r="C213" s="570" t="s">
        <v>933</v>
      </c>
    </row>
    <row r="214" spans="1:3">
      <c r="A214" s="560"/>
      <c r="B214" s="893" t="s">
        <v>934</v>
      </c>
      <c r="C214" s="893"/>
    </row>
    <row r="215" spans="1:3" ht="36" customHeight="1">
      <c r="A215" s="568"/>
      <c r="B215" s="895" t="s">
        <v>948</v>
      </c>
      <c r="C215" s="895"/>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1" sqref="C1:G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s="759" customFormat="1" ht="15.75">
      <c r="A1" s="186" t="s">
        <v>188</v>
      </c>
      <c r="B1" s="747" t="str">
        <f>Info!C2</f>
        <v>სს თიბისი ბანკი</v>
      </c>
      <c r="C1" s="747"/>
      <c r="D1" s="748"/>
      <c r="E1" s="748"/>
      <c r="F1" s="748"/>
      <c r="G1" s="748"/>
      <c r="H1" s="748"/>
      <c r="I1" s="749"/>
    </row>
    <row r="2" spans="1:14" s="759" customFormat="1" ht="15.75">
      <c r="A2" s="186" t="s">
        <v>189</v>
      </c>
      <c r="B2" s="727">
        <f>'1. key ratios'!B2</f>
        <v>44469</v>
      </c>
      <c r="C2" s="751"/>
      <c r="D2" s="752"/>
      <c r="E2" s="752"/>
      <c r="F2" s="752"/>
      <c r="G2" s="752"/>
      <c r="H2" s="752"/>
      <c r="I2" s="749"/>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9"/>
      <c r="B5" s="120"/>
      <c r="C5" s="784" t="s">
        <v>194</v>
      </c>
      <c r="D5" s="785"/>
      <c r="E5" s="786"/>
      <c r="F5" s="784" t="s">
        <v>195</v>
      </c>
      <c r="G5" s="785"/>
      <c r="H5" s="787"/>
    </row>
    <row r="6" spans="1:14">
      <c r="A6" s="121" t="s">
        <v>26</v>
      </c>
      <c r="B6" s="46"/>
      <c r="C6" s="47" t="s">
        <v>27</v>
      </c>
      <c r="D6" s="47" t="s">
        <v>96</v>
      </c>
      <c r="E6" s="47" t="s">
        <v>68</v>
      </c>
      <c r="F6" s="47" t="s">
        <v>27</v>
      </c>
      <c r="G6" s="47" t="s">
        <v>96</v>
      </c>
      <c r="H6" s="122" t="s">
        <v>68</v>
      </c>
    </row>
    <row r="7" spans="1:14">
      <c r="A7" s="123"/>
      <c r="B7" s="49" t="s">
        <v>92</v>
      </c>
      <c r="C7" s="50"/>
      <c r="D7" s="50"/>
      <c r="E7" s="50"/>
      <c r="F7" s="50"/>
      <c r="G7" s="50"/>
      <c r="H7" s="124"/>
    </row>
    <row r="8" spans="1:14" ht="15.75">
      <c r="A8" s="123">
        <v>1</v>
      </c>
      <c r="B8" s="51" t="s">
        <v>97</v>
      </c>
      <c r="C8" s="238">
        <v>12248687.42</v>
      </c>
      <c r="D8" s="238">
        <v>-2049665.44</v>
      </c>
      <c r="E8" s="236">
        <v>10199021.98</v>
      </c>
      <c r="F8" s="238">
        <v>9784096.8900000006</v>
      </c>
      <c r="G8" s="238">
        <v>8068018.8099999996</v>
      </c>
      <c r="H8" s="239">
        <v>17852115.699999999</v>
      </c>
      <c r="I8" s="651"/>
      <c r="J8" s="651"/>
      <c r="K8" s="651"/>
      <c r="L8" s="651"/>
      <c r="M8" s="651"/>
      <c r="N8" s="651"/>
    </row>
    <row r="9" spans="1:14" ht="15.75">
      <c r="A9" s="123">
        <v>2</v>
      </c>
      <c r="B9" s="51" t="s">
        <v>98</v>
      </c>
      <c r="C9" s="240">
        <v>657749417.28999996</v>
      </c>
      <c r="D9" s="240">
        <v>425914868.06</v>
      </c>
      <c r="E9" s="236">
        <v>1083664285.3499999</v>
      </c>
      <c r="F9" s="240">
        <v>532429410.73999995</v>
      </c>
      <c r="G9" s="240">
        <v>366906868.03999996</v>
      </c>
      <c r="H9" s="239">
        <v>899336278.77999997</v>
      </c>
      <c r="I9" s="651"/>
      <c r="J9" s="651"/>
      <c r="K9" s="651"/>
      <c r="L9" s="651"/>
      <c r="M9" s="651"/>
      <c r="N9" s="651"/>
    </row>
    <row r="10" spans="1:14" ht="15.75">
      <c r="A10" s="123">
        <v>2.1</v>
      </c>
      <c r="B10" s="52" t="s">
        <v>99</v>
      </c>
      <c r="C10" s="635">
        <v>0</v>
      </c>
      <c r="D10" s="635">
        <v>0</v>
      </c>
      <c r="E10" s="629">
        <v>0</v>
      </c>
      <c r="F10" s="635">
        <v>0</v>
      </c>
      <c r="G10" s="635">
        <v>0</v>
      </c>
      <c r="H10" s="631">
        <v>0</v>
      </c>
      <c r="I10" s="651"/>
      <c r="J10" s="651"/>
      <c r="K10" s="651"/>
      <c r="L10" s="651"/>
      <c r="M10" s="651"/>
      <c r="N10" s="651"/>
    </row>
    <row r="11" spans="1:14" ht="15.75">
      <c r="A11" s="123">
        <v>2.2000000000000002</v>
      </c>
      <c r="B11" s="52" t="s">
        <v>100</v>
      </c>
      <c r="C11" s="238">
        <v>119871878.04000001</v>
      </c>
      <c r="D11" s="238">
        <v>107122458.55</v>
      </c>
      <c r="E11" s="236">
        <v>226994336.59</v>
      </c>
      <c r="F11" s="238">
        <v>93707938.560000002</v>
      </c>
      <c r="G11" s="238">
        <v>82235731.650000006</v>
      </c>
      <c r="H11" s="239">
        <v>175943670.21000001</v>
      </c>
      <c r="I11" s="651"/>
      <c r="J11" s="651"/>
      <c r="K11" s="651"/>
      <c r="L11" s="651"/>
      <c r="M11" s="651"/>
      <c r="N11" s="651"/>
    </row>
    <row r="12" spans="1:14" ht="15.75">
      <c r="A12" s="123">
        <v>2.2999999999999998</v>
      </c>
      <c r="B12" s="52" t="s">
        <v>101</v>
      </c>
      <c r="C12" s="238">
        <v>20876952.469999999</v>
      </c>
      <c r="D12" s="238">
        <v>43429217.350000001</v>
      </c>
      <c r="E12" s="236">
        <v>64306169.82</v>
      </c>
      <c r="F12" s="238">
        <v>27993798.539999999</v>
      </c>
      <c r="G12" s="238">
        <v>36677367.740000002</v>
      </c>
      <c r="H12" s="239">
        <v>64671166.280000001</v>
      </c>
      <c r="I12" s="651"/>
      <c r="J12" s="651"/>
      <c r="K12" s="651"/>
      <c r="L12" s="651"/>
      <c r="M12" s="651"/>
      <c r="N12" s="651"/>
    </row>
    <row r="13" spans="1:14" ht="15.75">
      <c r="A13" s="123">
        <v>2.4</v>
      </c>
      <c r="B13" s="52" t="s">
        <v>102</v>
      </c>
      <c r="C13" s="238">
        <v>15762539.23</v>
      </c>
      <c r="D13" s="238">
        <v>4907370.8899999997</v>
      </c>
      <c r="E13" s="236">
        <v>20669910.120000001</v>
      </c>
      <c r="F13" s="238">
        <v>8362176.0300000003</v>
      </c>
      <c r="G13" s="238">
        <v>4126434.38</v>
      </c>
      <c r="H13" s="239">
        <v>12488610.41</v>
      </c>
      <c r="I13" s="651"/>
      <c r="J13" s="651"/>
      <c r="K13" s="651"/>
      <c r="L13" s="651"/>
      <c r="M13" s="651"/>
      <c r="N13" s="651"/>
    </row>
    <row r="14" spans="1:14" ht="15.75">
      <c r="A14" s="123">
        <v>2.5</v>
      </c>
      <c r="B14" s="52" t="s">
        <v>103</v>
      </c>
      <c r="C14" s="238">
        <v>12973232.439999999</v>
      </c>
      <c r="D14" s="238">
        <v>37728296.789999999</v>
      </c>
      <c r="E14" s="236">
        <v>50701529.229999997</v>
      </c>
      <c r="F14" s="238">
        <v>9144284.1699999999</v>
      </c>
      <c r="G14" s="238">
        <v>28976646.710000001</v>
      </c>
      <c r="H14" s="239">
        <v>38120930.880000003</v>
      </c>
      <c r="I14" s="651"/>
      <c r="J14" s="651"/>
      <c r="K14" s="651"/>
      <c r="L14" s="651"/>
      <c r="M14" s="651"/>
      <c r="N14" s="651"/>
    </row>
    <row r="15" spans="1:14" ht="15.75">
      <c r="A15" s="123">
        <v>2.6</v>
      </c>
      <c r="B15" s="52" t="s">
        <v>104</v>
      </c>
      <c r="C15" s="238">
        <v>30566446.280000001</v>
      </c>
      <c r="D15" s="238">
        <v>28938745.43</v>
      </c>
      <c r="E15" s="236">
        <v>59505191.710000001</v>
      </c>
      <c r="F15" s="238">
        <v>19933779.920000002</v>
      </c>
      <c r="G15" s="238">
        <v>30496323.579999998</v>
      </c>
      <c r="H15" s="239">
        <v>50430103.5</v>
      </c>
      <c r="I15" s="651"/>
      <c r="J15" s="651"/>
      <c r="K15" s="651"/>
      <c r="L15" s="651"/>
      <c r="M15" s="651"/>
      <c r="N15" s="651"/>
    </row>
    <row r="16" spans="1:14" ht="15.75">
      <c r="A16" s="123">
        <v>2.7</v>
      </c>
      <c r="B16" s="52" t="s">
        <v>105</v>
      </c>
      <c r="C16" s="238">
        <v>17901471.170000002</v>
      </c>
      <c r="D16" s="238">
        <v>7206171.9800000004</v>
      </c>
      <c r="E16" s="236">
        <v>25107643.150000002</v>
      </c>
      <c r="F16" s="238">
        <v>13070978.369999999</v>
      </c>
      <c r="G16" s="238">
        <v>6704669.4400000004</v>
      </c>
      <c r="H16" s="239">
        <v>19775647.809999999</v>
      </c>
      <c r="I16" s="651"/>
      <c r="J16" s="651"/>
      <c r="K16" s="651"/>
      <c r="L16" s="651"/>
      <c r="M16" s="651"/>
      <c r="N16" s="651"/>
    </row>
    <row r="17" spans="1:14" ht="15.75">
      <c r="A17" s="123">
        <v>2.8</v>
      </c>
      <c r="B17" s="52" t="s">
        <v>106</v>
      </c>
      <c r="C17" s="238">
        <v>427713883.52999997</v>
      </c>
      <c r="D17" s="238">
        <v>159518077.84</v>
      </c>
      <c r="E17" s="236">
        <v>587231961.37</v>
      </c>
      <c r="F17" s="238">
        <v>356756167.26999998</v>
      </c>
      <c r="G17" s="238">
        <v>148847102.91999999</v>
      </c>
      <c r="H17" s="239">
        <v>505603270.18999994</v>
      </c>
      <c r="I17" s="651"/>
      <c r="J17" s="651"/>
      <c r="K17" s="651"/>
      <c r="L17" s="651"/>
      <c r="M17" s="651"/>
      <c r="N17" s="651"/>
    </row>
    <row r="18" spans="1:14" ht="15.75">
      <c r="A18" s="123">
        <v>2.9</v>
      </c>
      <c r="B18" s="52" t="s">
        <v>107</v>
      </c>
      <c r="C18" s="238">
        <v>12083014.130000001</v>
      </c>
      <c r="D18" s="238">
        <v>37064529.229999997</v>
      </c>
      <c r="E18" s="236">
        <v>49147543.359999999</v>
      </c>
      <c r="F18" s="238">
        <v>3460287.88</v>
      </c>
      <c r="G18" s="238">
        <v>28842591.620000001</v>
      </c>
      <c r="H18" s="239">
        <v>32302879.5</v>
      </c>
      <c r="I18" s="651"/>
      <c r="J18" s="651"/>
      <c r="K18" s="651"/>
      <c r="L18" s="651"/>
      <c r="M18" s="651"/>
      <c r="N18" s="651"/>
    </row>
    <row r="19" spans="1:14" ht="15.75">
      <c r="A19" s="123">
        <v>3</v>
      </c>
      <c r="B19" s="51" t="s">
        <v>108</v>
      </c>
      <c r="C19" s="238">
        <v>12200496.4</v>
      </c>
      <c r="D19" s="238">
        <v>2383365.0699999998</v>
      </c>
      <c r="E19" s="236">
        <v>14583861.470000001</v>
      </c>
      <c r="F19" s="238">
        <v>9035566.8000000007</v>
      </c>
      <c r="G19" s="238">
        <v>1761297.51</v>
      </c>
      <c r="H19" s="239">
        <v>10796864.310000001</v>
      </c>
      <c r="I19" s="651"/>
      <c r="J19" s="651"/>
      <c r="K19" s="651"/>
      <c r="L19" s="651"/>
      <c r="M19" s="651"/>
      <c r="N19" s="651"/>
    </row>
    <row r="20" spans="1:14" ht="15.75">
      <c r="A20" s="123">
        <v>4</v>
      </c>
      <c r="B20" s="51" t="s">
        <v>109</v>
      </c>
      <c r="C20" s="238">
        <v>138086241.15000001</v>
      </c>
      <c r="D20" s="238">
        <v>7716022.6299999999</v>
      </c>
      <c r="E20" s="236">
        <v>145802263.78</v>
      </c>
      <c r="F20" s="238">
        <v>141691312.40000001</v>
      </c>
      <c r="G20" s="238">
        <v>4684396.6100000003</v>
      </c>
      <c r="H20" s="239">
        <v>146375709.01000002</v>
      </c>
      <c r="I20" s="651"/>
      <c r="J20" s="651"/>
      <c r="K20" s="651"/>
      <c r="L20" s="651"/>
      <c r="M20" s="651"/>
      <c r="N20" s="651"/>
    </row>
    <row r="21" spans="1:14" ht="15.75">
      <c r="A21" s="123">
        <v>5</v>
      </c>
      <c r="B21" s="51" t="s">
        <v>110</v>
      </c>
      <c r="C21" s="238">
        <v>0</v>
      </c>
      <c r="D21" s="238">
        <v>0</v>
      </c>
      <c r="E21" s="236">
        <v>0</v>
      </c>
      <c r="F21" s="238">
        <v>0</v>
      </c>
      <c r="G21" s="238">
        <v>0</v>
      </c>
      <c r="H21" s="239">
        <v>0</v>
      </c>
      <c r="I21" s="651"/>
      <c r="J21" s="651"/>
      <c r="K21" s="651"/>
      <c r="L21" s="651"/>
      <c r="M21" s="651"/>
      <c r="N21" s="651"/>
    </row>
    <row r="22" spans="1:14" ht="15.75">
      <c r="A22" s="123">
        <v>6</v>
      </c>
      <c r="B22" s="53" t="s">
        <v>111</v>
      </c>
      <c r="C22" s="240">
        <v>820284842.25999987</v>
      </c>
      <c r="D22" s="240">
        <v>433964590.31999999</v>
      </c>
      <c r="E22" s="236">
        <v>1254249432.5799999</v>
      </c>
      <c r="F22" s="240">
        <v>692940386.82999992</v>
      </c>
      <c r="G22" s="240">
        <v>381420580.96999997</v>
      </c>
      <c r="H22" s="239">
        <v>1074360967.8</v>
      </c>
      <c r="I22" s="651"/>
      <c r="J22" s="651"/>
      <c r="K22" s="651"/>
      <c r="L22" s="651"/>
      <c r="M22" s="651"/>
      <c r="N22" s="651"/>
    </row>
    <row r="23" spans="1:14" ht="15.75">
      <c r="A23" s="123"/>
      <c r="B23" s="49" t="s">
        <v>90</v>
      </c>
      <c r="C23" s="238"/>
      <c r="D23" s="238"/>
      <c r="E23" s="235"/>
      <c r="F23" s="238"/>
      <c r="G23" s="238"/>
      <c r="H23" s="241"/>
      <c r="I23" s="651"/>
      <c r="J23" s="651"/>
      <c r="K23" s="651"/>
      <c r="L23" s="651"/>
      <c r="M23" s="651"/>
      <c r="N23" s="651"/>
    </row>
    <row r="24" spans="1:14" ht="15.75">
      <c r="A24" s="123">
        <v>7</v>
      </c>
      <c r="B24" s="51" t="s">
        <v>112</v>
      </c>
      <c r="C24" s="238">
        <v>90932748.810000002</v>
      </c>
      <c r="D24" s="238">
        <v>26648896.079999998</v>
      </c>
      <c r="E24" s="236">
        <v>117581644.89</v>
      </c>
      <c r="F24" s="238">
        <v>86396332.049999997</v>
      </c>
      <c r="G24" s="238">
        <v>24063578.899999999</v>
      </c>
      <c r="H24" s="239">
        <v>110459910.94999999</v>
      </c>
      <c r="I24" s="651"/>
      <c r="J24" s="651"/>
      <c r="K24" s="651"/>
      <c r="L24" s="651"/>
      <c r="M24" s="651"/>
      <c r="N24" s="651"/>
    </row>
    <row r="25" spans="1:14" ht="15.75">
      <c r="A25" s="123">
        <v>8</v>
      </c>
      <c r="B25" s="51" t="s">
        <v>113</v>
      </c>
      <c r="C25" s="238">
        <v>147718509.69999999</v>
      </c>
      <c r="D25" s="238">
        <v>78853657.849999994</v>
      </c>
      <c r="E25" s="236">
        <v>226572167.54999998</v>
      </c>
      <c r="F25" s="238">
        <v>97373242.939999998</v>
      </c>
      <c r="G25" s="238">
        <v>77457739.810000002</v>
      </c>
      <c r="H25" s="239">
        <v>174830982.75</v>
      </c>
      <c r="I25" s="651"/>
      <c r="J25" s="651"/>
      <c r="K25" s="651"/>
      <c r="L25" s="651"/>
      <c r="M25" s="651"/>
      <c r="N25" s="651"/>
    </row>
    <row r="26" spans="1:14" ht="15.75">
      <c r="A26" s="123">
        <v>9</v>
      </c>
      <c r="B26" s="51" t="s">
        <v>114</v>
      </c>
      <c r="C26" s="238">
        <v>17109292.739999998</v>
      </c>
      <c r="D26" s="238">
        <v>-904.94</v>
      </c>
      <c r="E26" s="236">
        <v>17108387.799999997</v>
      </c>
      <c r="F26" s="238">
        <v>16254421.560000001</v>
      </c>
      <c r="G26" s="238">
        <v>668724.68999999994</v>
      </c>
      <c r="H26" s="239">
        <v>16923146.25</v>
      </c>
      <c r="I26" s="651"/>
      <c r="J26" s="651"/>
      <c r="K26" s="651"/>
      <c r="L26" s="651"/>
      <c r="M26" s="651"/>
      <c r="N26" s="651"/>
    </row>
    <row r="27" spans="1:14" ht="15.75">
      <c r="A27" s="123">
        <v>10</v>
      </c>
      <c r="B27" s="51" t="s">
        <v>115</v>
      </c>
      <c r="C27" s="238">
        <v>0</v>
      </c>
      <c r="D27" s="238">
        <v>80771429.370000005</v>
      </c>
      <c r="E27" s="236">
        <v>80771429.370000005</v>
      </c>
      <c r="F27" s="238">
        <v>0</v>
      </c>
      <c r="G27" s="238">
        <v>76406626.280000001</v>
      </c>
      <c r="H27" s="239">
        <v>76406626.280000001</v>
      </c>
      <c r="I27" s="651"/>
      <c r="J27" s="651"/>
      <c r="K27" s="651"/>
      <c r="L27" s="651"/>
      <c r="M27" s="651"/>
      <c r="N27" s="651"/>
    </row>
    <row r="28" spans="1:14" ht="15.75">
      <c r="A28" s="123">
        <v>11</v>
      </c>
      <c r="B28" s="51" t="s">
        <v>116</v>
      </c>
      <c r="C28" s="238">
        <v>133559643.63</v>
      </c>
      <c r="D28" s="238">
        <v>64474421.109999999</v>
      </c>
      <c r="E28" s="236">
        <v>198034064.74000001</v>
      </c>
      <c r="F28" s="238">
        <v>148311084.19</v>
      </c>
      <c r="G28" s="238">
        <v>86597681.280000001</v>
      </c>
      <c r="H28" s="239">
        <v>234908765.47</v>
      </c>
      <c r="I28" s="651"/>
      <c r="J28" s="651"/>
      <c r="K28" s="651"/>
      <c r="L28" s="651"/>
      <c r="M28" s="651"/>
      <c r="N28" s="651"/>
    </row>
    <row r="29" spans="1:14" ht="15.75">
      <c r="A29" s="123">
        <v>12</v>
      </c>
      <c r="B29" s="51" t="s">
        <v>117</v>
      </c>
      <c r="C29" s="238">
        <v>2067210.01</v>
      </c>
      <c r="D29" s="238">
        <v>27624.400000000001</v>
      </c>
      <c r="E29" s="236">
        <v>2094834.41</v>
      </c>
      <c r="F29" s="238">
        <v>1625795.68</v>
      </c>
      <c r="G29" s="238">
        <v>24839.99</v>
      </c>
      <c r="H29" s="239">
        <v>1650635.67</v>
      </c>
      <c r="I29" s="651"/>
      <c r="J29" s="651"/>
      <c r="K29" s="651"/>
      <c r="L29" s="651"/>
      <c r="M29" s="651"/>
      <c r="N29" s="651"/>
    </row>
    <row r="30" spans="1:14" ht="15.75">
      <c r="A30" s="123">
        <v>13</v>
      </c>
      <c r="B30" s="54" t="s">
        <v>118</v>
      </c>
      <c r="C30" s="240">
        <v>391387404.88999999</v>
      </c>
      <c r="D30" s="240">
        <v>250775123.87000003</v>
      </c>
      <c r="E30" s="236">
        <v>642162528.75999999</v>
      </c>
      <c r="F30" s="240">
        <v>349960876.42000002</v>
      </c>
      <c r="G30" s="240">
        <v>265219190.95000002</v>
      </c>
      <c r="H30" s="239">
        <v>615180067.37</v>
      </c>
      <c r="I30" s="651"/>
      <c r="J30" s="651"/>
      <c r="K30" s="651"/>
      <c r="L30" s="651"/>
      <c r="M30" s="651"/>
      <c r="N30" s="651"/>
    </row>
    <row r="31" spans="1:14" ht="15.75">
      <c r="A31" s="123">
        <v>14</v>
      </c>
      <c r="B31" s="54" t="s">
        <v>119</v>
      </c>
      <c r="C31" s="240">
        <v>428897437.36999989</v>
      </c>
      <c r="D31" s="240">
        <v>183189466.44999996</v>
      </c>
      <c r="E31" s="236">
        <v>612086903.81999981</v>
      </c>
      <c r="F31" s="240">
        <v>342979510.40999991</v>
      </c>
      <c r="G31" s="240">
        <v>116201390.01999995</v>
      </c>
      <c r="H31" s="239">
        <v>459180900.42999983</v>
      </c>
      <c r="I31" s="651"/>
      <c r="J31" s="651"/>
      <c r="K31" s="651"/>
      <c r="L31" s="651"/>
      <c r="M31" s="651"/>
      <c r="N31" s="651"/>
    </row>
    <row r="32" spans="1:14">
      <c r="A32" s="123"/>
      <c r="B32" s="49"/>
      <c r="C32" s="242"/>
      <c r="D32" s="242"/>
      <c r="E32" s="242"/>
      <c r="F32" s="242"/>
      <c r="G32" s="242"/>
      <c r="H32" s="243"/>
      <c r="I32" s="651"/>
      <c r="J32" s="651"/>
      <c r="K32" s="651"/>
      <c r="L32" s="651"/>
      <c r="M32" s="651"/>
      <c r="N32" s="651"/>
    </row>
    <row r="33" spans="1:14" ht="15.75">
      <c r="A33" s="123"/>
      <c r="B33" s="49" t="s">
        <v>120</v>
      </c>
      <c r="C33" s="238"/>
      <c r="D33" s="238"/>
      <c r="E33" s="235"/>
      <c r="F33" s="238"/>
      <c r="G33" s="238"/>
      <c r="H33" s="241"/>
      <c r="I33" s="651"/>
      <c r="J33" s="651"/>
      <c r="K33" s="651"/>
      <c r="L33" s="651"/>
      <c r="M33" s="651"/>
      <c r="N33" s="651"/>
    </row>
    <row r="34" spans="1:14" ht="15.75">
      <c r="A34" s="123">
        <v>15</v>
      </c>
      <c r="B34" s="48" t="s">
        <v>91</v>
      </c>
      <c r="C34" s="244">
        <v>147576622.08000001</v>
      </c>
      <c r="D34" s="638">
        <v>7460080.2700000107</v>
      </c>
      <c r="E34" s="236">
        <v>155036702.35000002</v>
      </c>
      <c r="F34" s="244">
        <v>104702689.41</v>
      </c>
      <c r="G34" s="244">
        <v>-320503.53999999911</v>
      </c>
      <c r="H34" s="239">
        <v>104382185.87</v>
      </c>
      <c r="I34" s="651"/>
      <c r="J34" s="651"/>
      <c r="K34" s="651"/>
      <c r="L34" s="651"/>
      <c r="M34" s="651"/>
      <c r="N34" s="651"/>
    </row>
    <row r="35" spans="1:14" ht="15.75">
      <c r="A35" s="123">
        <v>15.1</v>
      </c>
      <c r="B35" s="52" t="s">
        <v>121</v>
      </c>
      <c r="C35" s="238">
        <v>208909658.59</v>
      </c>
      <c r="D35" s="635">
        <v>96542812.260000005</v>
      </c>
      <c r="E35" s="236">
        <v>305452470.85000002</v>
      </c>
      <c r="F35" s="238">
        <v>155087648.40000001</v>
      </c>
      <c r="G35" s="238">
        <v>62300057.710000001</v>
      </c>
      <c r="H35" s="239">
        <v>217387706.11000001</v>
      </c>
      <c r="I35" s="651"/>
      <c r="J35" s="651"/>
      <c r="K35" s="651"/>
      <c r="L35" s="651"/>
      <c r="M35" s="651"/>
      <c r="N35" s="651"/>
    </row>
    <row r="36" spans="1:14" ht="15.75">
      <c r="A36" s="123">
        <v>15.2</v>
      </c>
      <c r="B36" s="52" t="s">
        <v>122</v>
      </c>
      <c r="C36" s="238">
        <v>61333036.509999998</v>
      </c>
      <c r="D36" s="635">
        <v>89082731.989999995</v>
      </c>
      <c r="E36" s="236">
        <v>150415768.5</v>
      </c>
      <c r="F36" s="238">
        <v>50384958.990000002</v>
      </c>
      <c r="G36" s="238">
        <v>62620561.25</v>
      </c>
      <c r="H36" s="239">
        <v>113005520.24000001</v>
      </c>
      <c r="I36" s="651"/>
      <c r="J36" s="651"/>
      <c r="K36" s="651"/>
      <c r="L36" s="651"/>
      <c r="M36" s="651"/>
      <c r="N36" s="651"/>
    </row>
    <row r="37" spans="1:14" ht="15.75">
      <c r="A37" s="123">
        <v>16</v>
      </c>
      <c r="B37" s="51" t="s">
        <v>123</v>
      </c>
      <c r="C37" s="238">
        <v>52593718.659999996</v>
      </c>
      <c r="D37" s="635">
        <v>0</v>
      </c>
      <c r="E37" s="236">
        <v>52593718.659999996</v>
      </c>
      <c r="F37" s="238">
        <v>632376.25</v>
      </c>
      <c r="G37" s="238">
        <v>0</v>
      </c>
      <c r="H37" s="239">
        <v>632376.25</v>
      </c>
      <c r="I37" s="651"/>
      <c r="J37" s="651"/>
      <c r="K37" s="651"/>
      <c r="L37" s="651"/>
      <c r="M37" s="651"/>
      <c r="N37" s="651"/>
    </row>
    <row r="38" spans="1:14" ht="15.75">
      <c r="A38" s="123">
        <v>17</v>
      </c>
      <c r="B38" s="51" t="s">
        <v>124</v>
      </c>
      <c r="C38" s="238">
        <v>0</v>
      </c>
      <c r="D38" s="635">
        <v>0</v>
      </c>
      <c r="E38" s="236">
        <v>0</v>
      </c>
      <c r="F38" s="238">
        <v>0</v>
      </c>
      <c r="G38" s="238">
        <v>0</v>
      </c>
      <c r="H38" s="239">
        <v>0</v>
      </c>
      <c r="I38" s="651"/>
      <c r="J38" s="651"/>
      <c r="K38" s="651"/>
      <c r="L38" s="651"/>
      <c r="M38" s="651"/>
      <c r="N38" s="651"/>
    </row>
    <row r="39" spans="1:14" ht="15.75">
      <c r="A39" s="123">
        <v>18</v>
      </c>
      <c r="B39" s="51" t="s">
        <v>125</v>
      </c>
      <c r="C39" s="238">
        <v>10380330.58</v>
      </c>
      <c r="D39" s="635">
        <v>524755.80000000005</v>
      </c>
      <c r="E39" s="236">
        <v>10905086.380000001</v>
      </c>
      <c r="F39" s="238">
        <v>-1155549.3500000001</v>
      </c>
      <c r="G39" s="238">
        <v>348.16</v>
      </c>
      <c r="H39" s="239">
        <v>-1155201.1900000002</v>
      </c>
      <c r="I39" s="651"/>
      <c r="J39" s="651"/>
      <c r="K39" s="651"/>
      <c r="L39" s="651"/>
      <c r="M39" s="651"/>
      <c r="N39" s="651"/>
    </row>
    <row r="40" spans="1:14" ht="15.75">
      <c r="A40" s="123">
        <v>19</v>
      </c>
      <c r="B40" s="51" t="s">
        <v>126</v>
      </c>
      <c r="C40" s="238">
        <v>55466666.340000026</v>
      </c>
      <c r="D40" s="635">
        <v>0</v>
      </c>
      <c r="E40" s="236">
        <v>55466666.340000026</v>
      </c>
      <c r="F40" s="238">
        <v>-74274229.980000004</v>
      </c>
      <c r="G40" s="238">
        <v>0</v>
      </c>
      <c r="H40" s="239">
        <v>-74274229.980000004</v>
      </c>
      <c r="I40" s="651"/>
      <c r="J40" s="651"/>
      <c r="K40" s="651"/>
      <c r="L40" s="651"/>
      <c r="M40" s="651"/>
      <c r="N40" s="651"/>
    </row>
    <row r="41" spans="1:14" ht="15.75">
      <c r="A41" s="123">
        <v>20</v>
      </c>
      <c r="B41" s="51" t="s">
        <v>127</v>
      </c>
      <c r="C41" s="238">
        <v>80213428.149999976</v>
      </c>
      <c r="D41" s="635">
        <v>0</v>
      </c>
      <c r="E41" s="236">
        <v>80213428.149999976</v>
      </c>
      <c r="F41" s="238">
        <v>165758913.00999999</v>
      </c>
      <c r="G41" s="238">
        <v>0</v>
      </c>
      <c r="H41" s="239">
        <v>165758913.00999999</v>
      </c>
      <c r="I41" s="651"/>
      <c r="J41" s="651"/>
      <c r="K41" s="651"/>
      <c r="L41" s="651"/>
      <c r="M41" s="651"/>
      <c r="N41" s="651"/>
    </row>
    <row r="42" spans="1:14" ht="15.75">
      <c r="A42" s="123">
        <v>21</v>
      </c>
      <c r="B42" s="51" t="s">
        <v>128</v>
      </c>
      <c r="C42" s="238">
        <v>54332726.369999997</v>
      </c>
      <c r="D42" s="635">
        <v>0</v>
      </c>
      <c r="E42" s="236">
        <v>54332726.369999997</v>
      </c>
      <c r="F42" s="238">
        <v>-946161.24</v>
      </c>
      <c r="G42" s="238">
        <v>0</v>
      </c>
      <c r="H42" s="239">
        <v>-946161.24</v>
      </c>
      <c r="I42" s="651"/>
      <c r="J42" s="651"/>
      <c r="K42" s="651"/>
      <c r="L42" s="651"/>
      <c r="M42" s="651"/>
      <c r="N42" s="651"/>
    </row>
    <row r="43" spans="1:14" ht="15.75">
      <c r="A43" s="123">
        <v>22</v>
      </c>
      <c r="B43" s="51" t="s">
        <v>129</v>
      </c>
      <c r="C43" s="238">
        <v>21412466.670000002</v>
      </c>
      <c r="D43" s="635">
        <v>19486989.109999999</v>
      </c>
      <c r="E43" s="236">
        <v>40899455.780000001</v>
      </c>
      <c r="F43" s="238">
        <v>18749196.870000001</v>
      </c>
      <c r="G43" s="238">
        <v>20181363.809999999</v>
      </c>
      <c r="H43" s="239">
        <v>38930560.68</v>
      </c>
      <c r="I43" s="651"/>
      <c r="J43" s="651"/>
      <c r="K43" s="651"/>
      <c r="L43" s="651"/>
      <c r="M43" s="651"/>
      <c r="N43" s="651"/>
    </row>
    <row r="44" spans="1:14" ht="15.75">
      <c r="A44" s="123">
        <v>23</v>
      </c>
      <c r="B44" s="51" t="s">
        <v>130</v>
      </c>
      <c r="C44" s="238">
        <v>11264680.310000001</v>
      </c>
      <c r="D44" s="635">
        <v>4599892.2300000004</v>
      </c>
      <c r="E44" s="236">
        <v>15864572.540000001</v>
      </c>
      <c r="F44" s="238">
        <v>9688695.8399999999</v>
      </c>
      <c r="G44" s="238">
        <v>3285235.2</v>
      </c>
      <c r="H44" s="239">
        <v>12973931.039999999</v>
      </c>
      <c r="I44" s="651"/>
      <c r="J44" s="651"/>
      <c r="K44" s="651"/>
      <c r="L44" s="651"/>
      <c r="M44" s="651"/>
      <c r="N44" s="651"/>
    </row>
    <row r="45" spans="1:14" ht="15.75">
      <c r="A45" s="123">
        <v>24</v>
      </c>
      <c r="B45" s="54" t="s">
        <v>131</v>
      </c>
      <c r="C45" s="240">
        <v>433240639.16000009</v>
      </c>
      <c r="D45" s="636">
        <v>32071717.410000011</v>
      </c>
      <c r="E45" s="236">
        <v>465312356.57000011</v>
      </c>
      <c r="F45" s="240">
        <v>223155930.80999997</v>
      </c>
      <c r="G45" s="240">
        <v>23146443.629999999</v>
      </c>
      <c r="H45" s="239">
        <v>246302374.43999997</v>
      </c>
      <c r="I45" s="651"/>
      <c r="J45" s="651"/>
      <c r="K45" s="651"/>
      <c r="L45" s="651"/>
      <c r="M45" s="651"/>
      <c r="N45" s="651"/>
    </row>
    <row r="46" spans="1:14">
      <c r="A46" s="123"/>
      <c r="B46" s="49" t="s">
        <v>132</v>
      </c>
      <c r="C46" s="238"/>
      <c r="D46" s="635"/>
      <c r="E46" s="238"/>
      <c r="F46" s="238"/>
      <c r="G46" s="238"/>
      <c r="H46" s="245"/>
      <c r="I46" s="651"/>
      <c r="J46" s="651"/>
      <c r="K46" s="651"/>
      <c r="L46" s="651"/>
      <c r="M46" s="651"/>
      <c r="N46" s="651"/>
    </row>
    <row r="47" spans="1:14" ht="15.75">
      <c r="A47" s="123">
        <v>25</v>
      </c>
      <c r="B47" s="51" t="s">
        <v>133</v>
      </c>
      <c r="C47" s="238">
        <v>16978610.989999998</v>
      </c>
      <c r="D47" s="635">
        <v>5649791.96</v>
      </c>
      <c r="E47" s="236">
        <v>22628402.949999999</v>
      </c>
      <c r="F47" s="238">
        <v>11803605.32</v>
      </c>
      <c r="G47" s="238">
        <v>5914049.9500000002</v>
      </c>
      <c r="H47" s="239">
        <v>17717655.27</v>
      </c>
      <c r="I47" s="651"/>
      <c r="J47" s="651"/>
      <c r="K47" s="651"/>
      <c r="L47" s="651"/>
      <c r="M47" s="651"/>
      <c r="N47" s="651"/>
    </row>
    <row r="48" spans="1:14" ht="15.75">
      <c r="A48" s="123">
        <v>26</v>
      </c>
      <c r="B48" s="51" t="s">
        <v>134</v>
      </c>
      <c r="C48" s="238">
        <v>9580061.7899999991</v>
      </c>
      <c r="D48" s="635">
        <v>6509032.0099999998</v>
      </c>
      <c r="E48" s="236">
        <v>16089093.799999999</v>
      </c>
      <c r="F48" s="238">
        <v>10445312</v>
      </c>
      <c r="G48" s="238">
        <v>7460181.75</v>
      </c>
      <c r="H48" s="239">
        <v>17905493.75</v>
      </c>
      <c r="I48" s="651"/>
      <c r="J48" s="651"/>
      <c r="K48" s="651"/>
      <c r="L48" s="651"/>
      <c r="M48" s="651"/>
      <c r="N48" s="651"/>
    </row>
    <row r="49" spans="1:14" ht="15.75">
      <c r="A49" s="123">
        <v>27</v>
      </c>
      <c r="B49" s="51" t="s">
        <v>135</v>
      </c>
      <c r="C49" s="238">
        <v>167838665.43000001</v>
      </c>
      <c r="D49" s="635">
        <v>0</v>
      </c>
      <c r="E49" s="236">
        <v>167838665.43000001</v>
      </c>
      <c r="F49" s="238">
        <v>128380537.51000001</v>
      </c>
      <c r="G49" s="238">
        <v>0</v>
      </c>
      <c r="H49" s="239">
        <v>128380537.51000001</v>
      </c>
      <c r="I49" s="651"/>
      <c r="J49" s="651"/>
      <c r="K49" s="651"/>
      <c r="L49" s="651"/>
      <c r="M49" s="651"/>
      <c r="N49" s="651"/>
    </row>
    <row r="50" spans="1:14" ht="15.75">
      <c r="A50" s="123">
        <v>28</v>
      </c>
      <c r="B50" s="51" t="s">
        <v>270</v>
      </c>
      <c r="C50" s="238">
        <v>4133754.36</v>
      </c>
      <c r="D50" s="635">
        <v>0</v>
      </c>
      <c r="E50" s="236">
        <v>4133754.36</v>
      </c>
      <c r="F50" s="238">
        <v>3386596.63</v>
      </c>
      <c r="G50" s="238">
        <v>0</v>
      </c>
      <c r="H50" s="239">
        <v>3386596.63</v>
      </c>
      <c r="I50" s="651"/>
      <c r="J50" s="651"/>
      <c r="K50" s="651"/>
      <c r="L50" s="651"/>
      <c r="M50" s="651"/>
      <c r="N50" s="651"/>
    </row>
    <row r="51" spans="1:14" ht="15.75">
      <c r="A51" s="123">
        <v>29</v>
      </c>
      <c r="B51" s="51" t="s">
        <v>136</v>
      </c>
      <c r="C51" s="238">
        <v>43947968.939999998</v>
      </c>
      <c r="D51" s="635">
        <v>0</v>
      </c>
      <c r="E51" s="236">
        <v>43947968.939999998</v>
      </c>
      <c r="F51" s="238">
        <v>40141085.140000001</v>
      </c>
      <c r="G51" s="238">
        <v>0</v>
      </c>
      <c r="H51" s="239">
        <v>40141085.140000001</v>
      </c>
      <c r="I51" s="651"/>
      <c r="J51" s="651"/>
      <c r="K51" s="651"/>
      <c r="L51" s="651"/>
      <c r="M51" s="651"/>
      <c r="N51" s="651"/>
    </row>
    <row r="52" spans="1:14" ht="15.75">
      <c r="A52" s="123">
        <v>30</v>
      </c>
      <c r="B52" s="51" t="s">
        <v>137</v>
      </c>
      <c r="C52" s="238">
        <v>53578061.950000003</v>
      </c>
      <c r="D52" s="635">
        <v>13595577.199999999</v>
      </c>
      <c r="E52" s="236">
        <v>67173639.150000006</v>
      </c>
      <c r="F52" s="238">
        <v>36734443.990000002</v>
      </c>
      <c r="G52" s="238">
        <v>14561046.029999999</v>
      </c>
      <c r="H52" s="239">
        <v>51295490.020000003</v>
      </c>
      <c r="I52" s="651"/>
      <c r="J52" s="651"/>
      <c r="K52" s="651"/>
      <c r="L52" s="651"/>
      <c r="M52" s="651"/>
      <c r="N52" s="651"/>
    </row>
    <row r="53" spans="1:14" ht="15.75">
      <c r="A53" s="123">
        <v>31</v>
      </c>
      <c r="B53" s="54" t="s">
        <v>138</v>
      </c>
      <c r="C53" s="240">
        <v>296057123.46000004</v>
      </c>
      <c r="D53" s="636">
        <v>25754401.169999998</v>
      </c>
      <c r="E53" s="236">
        <v>321811524.63000005</v>
      </c>
      <c r="F53" s="240">
        <v>230891580.59000003</v>
      </c>
      <c r="G53" s="240">
        <v>27935277.729999997</v>
      </c>
      <c r="H53" s="239">
        <v>258826858.32000002</v>
      </c>
      <c r="I53" s="651"/>
      <c r="J53" s="651"/>
      <c r="K53" s="651"/>
      <c r="L53" s="651"/>
      <c r="M53" s="651"/>
      <c r="N53" s="651"/>
    </row>
    <row r="54" spans="1:14" ht="15.75">
      <c r="A54" s="123">
        <v>32</v>
      </c>
      <c r="B54" s="54" t="s">
        <v>139</v>
      </c>
      <c r="C54" s="240">
        <v>137183515.70000005</v>
      </c>
      <c r="D54" s="636">
        <v>6317316.2400000133</v>
      </c>
      <c r="E54" s="236">
        <v>143500831.94000006</v>
      </c>
      <c r="F54" s="240">
        <v>-7735649.7800000608</v>
      </c>
      <c r="G54" s="240">
        <v>-4788834.0999999978</v>
      </c>
      <c r="H54" s="239">
        <v>-12524483.880000059</v>
      </c>
      <c r="I54" s="651"/>
      <c r="J54" s="651"/>
      <c r="K54" s="651"/>
      <c r="L54" s="651"/>
      <c r="M54" s="651"/>
      <c r="N54" s="651"/>
    </row>
    <row r="55" spans="1:14">
      <c r="A55" s="123"/>
      <c r="B55" s="49"/>
      <c r="C55" s="242"/>
      <c r="D55" s="637"/>
      <c r="E55" s="242"/>
      <c r="F55" s="242"/>
      <c r="G55" s="242"/>
      <c r="H55" s="243"/>
      <c r="I55" s="651"/>
      <c r="J55" s="651"/>
      <c r="K55" s="651"/>
      <c r="L55" s="651"/>
      <c r="M55" s="651"/>
      <c r="N55" s="651"/>
    </row>
    <row r="56" spans="1:14" ht="15.75">
      <c r="A56" s="123">
        <v>33</v>
      </c>
      <c r="B56" s="54" t="s">
        <v>140</v>
      </c>
      <c r="C56" s="240">
        <v>566080953.06999993</v>
      </c>
      <c r="D56" s="636">
        <v>189506782.68999997</v>
      </c>
      <c r="E56" s="236">
        <v>755587735.75999987</v>
      </c>
      <c r="F56" s="240">
        <v>335243860.62999988</v>
      </c>
      <c r="G56" s="240">
        <v>111412555.91999996</v>
      </c>
      <c r="H56" s="239">
        <v>446656416.54999983</v>
      </c>
      <c r="I56" s="651"/>
      <c r="J56" s="651"/>
      <c r="K56" s="651"/>
      <c r="L56" s="651"/>
      <c r="M56" s="651"/>
      <c r="N56" s="651"/>
    </row>
    <row r="57" spans="1:14">
      <c r="A57" s="123"/>
      <c r="B57" s="49"/>
      <c r="C57" s="242"/>
      <c r="D57" s="637"/>
      <c r="E57" s="242"/>
      <c r="F57" s="242"/>
      <c r="G57" s="242"/>
      <c r="H57" s="243"/>
      <c r="I57" s="651"/>
      <c r="J57" s="651"/>
      <c r="K57" s="651"/>
      <c r="L57" s="651"/>
      <c r="M57" s="651"/>
      <c r="N57" s="651"/>
    </row>
    <row r="58" spans="1:14" ht="15.75">
      <c r="A58" s="123">
        <v>34</v>
      </c>
      <c r="B58" s="51" t="s">
        <v>141</v>
      </c>
      <c r="C58" s="238">
        <v>-92372251.599999994</v>
      </c>
      <c r="D58" s="635">
        <v>0</v>
      </c>
      <c r="E58" s="236">
        <v>-92372251.599999994</v>
      </c>
      <c r="F58" s="238">
        <v>493370207.66000003</v>
      </c>
      <c r="G58" s="238">
        <v>0</v>
      </c>
      <c r="H58" s="239">
        <v>493370207.66000003</v>
      </c>
      <c r="I58" s="651"/>
      <c r="J58" s="651"/>
      <c r="K58" s="651"/>
      <c r="L58" s="651"/>
      <c r="M58" s="651"/>
      <c r="N58" s="651"/>
    </row>
    <row r="59" spans="1:14" s="202" customFormat="1" ht="15.75">
      <c r="A59" s="123">
        <v>35</v>
      </c>
      <c r="B59" s="48" t="s">
        <v>142</v>
      </c>
      <c r="C59" s="246">
        <v>9258.1200000000008</v>
      </c>
      <c r="D59" s="639">
        <v>0</v>
      </c>
      <c r="E59" s="247">
        <v>9258.1200000000008</v>
      </c>
      <c r="F59" s="248">
        <v>2187861.0699999998</v>
      </c>
      <c r="G59" s="248">
        <v>0</v>
      </c>
      <c r="H59" s="249">
        <v>2187861.0699999998</v>
      </c>
      <c r="I59" s="651"/>
      <c r="J59" s="651"/>
      <c r="K59" s="651"/>
      <c r="L59" s="651"/>
      <c r="M59" s="651"/>
      <c r="N59" s="651"/>
    </row>
    <row r="60" spans="1:14" ht="15.75">
      <c r="A60" s="123">
        <v>36</v>
      </c>
      <c r="B60" s="51" t="s">
        <v>143</v>
      </c>
      <c r="C60" s="238">
        <v>20365986.489999998</v>
      </c>
      <c r="D60" s="635">
        <v>0</v>
      </c>
      <c r="E60" s="236">
        <v>20365986.489999998</v>
      </c>
      <c r="F60" s="238">
        <v>33246630.449999999</v>
      </c>
      <c r="G60" s="238">
        <v>0</v>
      </c>
      <c r="H60" s="239">
        <v>33246630.449999999</v>
      </c>
      <c r="I60" s="651"/>
      <c r="J60" s="651"/>
      <c r="K60" s="651"/>
      <c r="L60" s="651"/>
      <c r="M60" s="651"/>
      <c r="N60" s="651"/>
    </row>
    <row r="61" spans="1:14" ht="15.75">
      <c r="A61" s="123">
        <v>37</v>
      </c>
      <c r="B61" s="54" t="s">
        <v>144</v>
      </c>
      <c r="C61" s="240">
        <v>-71997006.989999995</v>
      </c>
      <c r="D61" s="636">
        <v>0</v>
      </c>
      <c r="E61" s="236">
        <v>-71997006.989999995</v>
      </c>
      <c r="F61" s="240">
        <v>528804699.18000001</v>
      </c>
      <c r="G61" s="240">
        <v>0</v>
      </c>
      <c r="H61" s="239">
        <v>528804699.18000001</v>
      </c>
      <c r="I61" s="651"/>
      <c r="J61" s="651"/>
      <c r="K61" s="651"/>
      <c r="L61" s="651"/>
      <c r="M61" s="651"/>
      <c r="N61" s="651"/>
    </row>
    <row r="62" spans="1:14">
      <c r="A62" s="123"/>
      <c r="B62" s="55"/>
      <c r="C62" s="238"/>
      <c r="D62" s="635"/>
      <c r="E62" s="238"/>
      <c r="F62" s="238"/>
      <c r="G62" s="238"/>
      <c r="H62" s="245"/>
      <c r="I62" s="651"/>
      <c r="J62" s="651"/>
      <c r="K62" s="651"/>
      <c r="L62" s="651"/>
      <c r="M62" s="651"/>
      <c r="N62" s="651"/>
    </row>
    <row r="63" spans="1:14" ht="15.75">
      <c r="A63" s="123">
        <v>38</v>
      </c>
      <c r="B63" s="56" t="s">
        <v>271</v>
      </c>
      <c r="C63" s="240">
        <v>638077960.05999994</v>
      </c>
      <c r="D63" s="636">
        <v>189506782.68999997</v>
      </c>
      <c r="E63" s="236">
        <v>827584742.74999988</v>
      </c>
      <c r="F63" s="240">
        <v>-193560838.55000013</v>
      </c>
      <c r="G63" s="240">
        <v>111412555.91999996</v>
      </c>
      <c r="H63" s="239">
        <v>-82148282.630000174</v>
      </c>
      <c r="I63" s="651"/>
      <c r="J63" s="651"/>
      <c r="K63" s="651"/>
      <c r="L63" s="651"/>
      <c r="M63" s="651"/>
      <c r="N63" s="651"/>
    </row>
    <row r="64" spans="1:14" ht="15.75">
      <c r="A64" s="121">
        <v>39</v>
      </c>
      <c r="B64" s="51" t="s">
        <v>145</v>
      </c>
      <c r="C64" s="250">
        <v>92019738.069999993</v>
      </c>
      <c r="D64" s="640">
        <v>0</v>
      </c>
      <c r="E64" s="236">
        <v>92019738.069999993</v>
      </c>
      <c r="F64" s="250">
        <v>-32123702.420000002</v>
      </c>
      <c r="G64" s="250">
        <v>0</v>
      </c>
      <c r="H64" s="239">
        <v>-32123702.420000002</v>
      </c>
      <c r="I64" s="651"/>
      <c r="J64" s="651"/>
      <c r="K64" s="651"/>
      <c r="L64" s="651"/>
      <c r="M64" s="651"/>
      <c r="N64" s="651"/>
    </row>
    <row r="65" spans="1:14" ht="15.75">
      <c r="A65" s="123">
        <v>40</v>
      </c>
      <c r="B65" s="54" t="s">
        <v>146</v>
      </c>
      <c r="C65" s="240">
        <v>546058221.99000001</v>
      </c>
      <c r="D65" s="636">
        <v>189506782.68999997</v>
      </c>
      <c r="E65" s="236">
        <v>735565004.67999995</v>
      </c>
      <c r="F65" s="240">
        <v>-161437136.13000011</v>
      </c>
      <c r="G65" s="240">
        <v>111412555.91999996</v>
      </c>
      <c r="H65" s="239">
        <v>-50024580.210000157</v>
      </c>
      <c r="I65" s="651"/>
      <c r="J65" s="651"/>
      <c r="K65" s="651"/>
      <c r="L65" s="651"/>
      <c r="M65" s="651"/>
      <c r="N65" s="651"/>
    </row>
    <row r="66" spans="1:14" ht="15.75">
      <c r="A66" s="121">
        <v>41</v>
      </c>
      <c r="B66" s="51" t="s">
        <v>147</v>
      </c>
      <c r="C66" s="250">
        <v>0</v>
      </c>
      <c r="D66" s="640">
        <v>0</v>
      </c>
      <c r="E66" s="236">
        <v>0</v>
      </c>
      <c r="F66" s="250">
        <v>0</v>
      </c>
      <c r="G66" s="250">
        <v>0</v>
      </c>
      <c r="H66" s="239">
        <v>0</v>
      </c>
      <c r="I66" s="651"/>
      <c r="J66" s="651"/>
      <c r="K66" s="651"/>
      <c r="L66" s="651"/>
      <c r="M66" s="651"/>
      <c r="N66" s="651"/>
    </row>
    <row r="67" spans="1:14" ht="16.5" thickBot="1">
      <c r="A67" s="125">
        <v>42</v>
      </c>
      <c r="B67" s="126" t="s">
        <v>148</v>
      </c>
      <c r="C67" s="251">
        <v>546058221.99000001</v>
      </c>
      <c r="D67" s="641">
        <v>189506782.68999997</v>
      </c>
      <c r="E67" s="237">
        <v>735565004.67999995</v>
      </c>
      <c r="F67" s="251">
        <v>-161437136.13000011</v>
      </c>
      <c r="G67" s="251">
        <v>111412555.91999996</v>
      </c>
      <c r="H67" s="252">
        <v>-50024580.210000157</v>
      </c>
      <c r="I67" s="651"/>
      <c r="J67" s="651"/>
      <c r="K67" s="651"/>
      <c r="L67" s="651"/>
      <c r="M67" s="651"/>
      <c r="N67" s="65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28515625" customWidth="1"/>
    <col min="3" max="3" width="13.5703125" style="653" bestFit="1" customWidth="1"/>
    <col min="4" max="5" width="14.5703125" style="653" bestFit="1" customWidth="1"/>
    <col min="6" max="6" width="13.5703125" style="653" bestFit="1" customWidth="1"/>
    <col min="7" max="8" width="14.5703125" style="653" bestFit="1" customWidth="1"/>
  </cols>
  <sheetData>
    <row r="1" spans="1:14" s="749" customFormat="1">
      <c r="A1" s="748" t="s">
        <v>188</v>
      </c>
      <c r="B1" s="749" t="str">
        <f>Info!C2</f>
        <v>სს თიბისი ბანკი</v>
      </c>
      <c r="C1" s="762"/>
      <c r="D1" s="762"/>
      <c r="E1" s="762"/>
      <c r="F1" s="762"/>
      <c r="G1" s="762"/>
      <c r="H1" s="762"/>
    </row>
    <row r="2" spans="1:14" s="749" customFormat="1">
      <c r="A2" s="748" t="s">
        <v>189</v>
      </c>
      <c r="B2" s="727">
        <f>'1. key ratios'!B2</f>
        <v>44469</v>
      </c>
      <c r="C2" s="762"/>
      <c r="D2" s="762"/>
      <c r="E2" s="762"/>
      <c r="F2" s="762"/>
      <c r="G2" s="762"/>
      <c r="H2" s="762"/>
    </row>
    <row r="3" spans="1:14">
      <c r="A3" s="2"/>
    </row>
    <row r="4" spans="1:14" ht="16.5" thickBot="1">
      <c r="A4" s="2" t="s">
        <v>407</v>
      </c>
      <c r="B4" s="2"/>
      <c r="C4" s="654"/>
      <c r="D4" s="654"/>
      <c r="E4" s="654"/>
      <c r="F4" s="655"/>
      <c r="G4" s="655"/>
      <c r="H4" s="656" t="s">
        <v>93</v>
      </c>
    </row>
    <row r="5" spans="1:14" ht="15.75">
      <c r="A5" s="788" t="s">
        <v>26</v>
      </c>
      <c r="B5" s="790" t="s">
        <v>244</v>
      </c>
      <c r="C5" s="792" t="s">
        <v>194</v>
      </c>
      <c r="D5" s="792"/>
      <c r="E5" s="792"/>
      <c r="F5" s="792" t="s">
        <v>195</v>
      </c>
      <c r="G5" s="792"/>
      <c r="H5" s="793"/>
    </row>
    <row r="6" spans="1:14">
      <c r="A6" s="789"/>
      <c r="B6" s="791"/>
      <c r="C6" s="657" t="s">
        <v>27</v>
      </c>
      <c r="D6" s="657" t="s">
        <v>94</v>
      </c>
      <c r="E6" s="657" t="s">
        <v>68</v>
      </c>
      <c r="F6" s="657" t="s">
        <v>27</v>
      </c>
      <c r="G6" s="657" t="s">
        <v>94</v>
      </c>
      <c r="H6" s="658" t="s">
        <v>68</v>
      </c>
    </row>
    <row r="7" spans="1:14" s="3" customFormat="1" ht="15.75">
      <c r="A7" s="211">
        <v>1</v>
      </c>
      <c r="B7" s="212" t="s">
        <v>482</v>
      </c>
      <c r="C7" s="632">
        <v>1152224625.6100006</v>
      </c>
      <c r="D7" s="632">
        <v>2296505521.8474631</v>
      </c>
      <c r="E7" s="629">
        <v>3448730147.4574637</v>
      </c>
      <c r="F7" s="632">
        <v>1076496963.5700004</v>
      </c>
      <c r="G7" s="632">
        <v>2439060389.706182</v>
      </c>
      <c r="H7" s="631">
        <v>3515557353.2761822</v>
      </c>
      <c r="I7" s="652"/>
      <c r="J7" s="652"/>
      <c r="K7" s="652"/>
      <c r="L7" s="652"/>
      <c r="M7" s="652"/>
      <c r="N7" s="652"/>
    </row>
    <row r="8" spans="1:14" s="3" customFormat="1" ht="15.75">
      <c r="A8" s="211">
        <v>1.1000000000000001</v>
      </c>
      <c r="B8" s="213" t="s">
        <v>275</v>
      </c>
      <c r="C8" s="632">
        <v>815682921.24000001</v>
      </c>
      <c r="D8" s="632">
        <v>1114745937</v>
      </c>
      <c r="E8" s="629">
        <v>1930428858.24</v>
      </c>
      <c r="F8" s="632">
        <v>747669064.11000001</v>
      </c>
      <c r="G8" s="632">
        <v>1266884582.29</v>
      </c>
      <c r="H8" s="631">
        <v>2014553646.4000001</v>
      </c>
      <c r="I8" s="652"/>
      <c r="J8" s="652"/>
      <c r="K8" s="652"/>
      <c r="L8" s="652"/>
      <c r="M8" s="652"/>
      <c r="N8" s="652"/>
    </row>
    <row r="9" spans="1:14" s="3" customFormat="1" ht="15.75">
      <c r="A9" s="211">
        <v>1.2</v>
      </c>
      <c r="B9" s="213" t="s">
        <v>276</v>
      </c>
      <c r="C9" s="632">
        <v>19477730.84</v>
      </c>
      <c r="D9" s="632">
        <v>143719127.159794</v>
      </c>
      <c r="E9" s="629">
        <v>163196857.99979401</v>
      </c>
      <c r="F9" s="632">
        <v>0</v>
      </c>
      <c r="G9" s="632">
        <v>193584371.36007702</v>
      </c>
      <c r="H9" s="631">
        <v>193584371.36007702</v>
      </c>
      <c r="I9" s="652"/>
      <c r="J9" s="652"/>
      <c r="K9" s="652"/>
      <c r="L9" s="652"/>
      <c r="M9" s="652"/>
      <c r="N9" s="652"/>
    </row>
    <row r="10" spans="1:14" s="3" customFormat="1" ht="15.75">
      <c r="A10" s="211">
        <v>1.3</v>
      </c>
      <c r="B10" s="213" t="s">
        <v>277</v>
      </c>
      <c r="C10" s="632">
        <v>317063973.53000063</v>
      </c>
      <c r="D10" s="632">
        <v>1038039529.5876689</v>
      </c>
      <c r="E10" s="629">
        <v>1355103503.1176696</v>
      </c>
      <c r="F10" s="632">
        <v>328827899.46000046</v>
      </c>
      <c r="G10" s="632">
        <v>978590456.81610548</v>
      </c>
      <c r="H10" s="631">
        <v>1307418356.2761059</v>
      </c>
      <c r="I10" s="652"/>
      <c r="J10" s="652"/>
      <c r="K10" s="652"/>
      <c r="L10" s="652"/>
      <c r="M10" s="652"/>
      <c r="N10" s="652"/>
    </row>
    <row r="11" spans="1:14" s="3" customFormat="1" ht="15.75">
      <c r="A11" s="211">
        <v>1.4</v>
      </c>
      <c r="B11" s="213" t="s">
        <v>278</v>
      </c>
      <c r="C11" s="632">
        <v>0</v>
      </c>
      <c r="D11" s="632">
        <v>928.1</v>
      </c>
      <c r="E11" s="629">
        <v>928.1</v>
      </c>
      <c r="F11" s="632">
        <v>0</v>
      </c>
      <c r="G11" s="632">
        <v>979.24</v>
      </c>
      <c r="H11" s="631">
        <v>979.24</v>
      </c>
      <c r="I11" s="652"/>
      <c r="J11" s="652"/>
      <c r="K11" s="652"/>
      <c r="L11" s="652"/>
      <c r="M11" s="652"/>
      <c r="N11" s="652"/>
    </row>
    <row r="12" spans="1:14" s="3" customFormat="1" ht="29.25" customHeight="1">
      <c r="A12" s="211">
        <v>2</v>
      </c>
      <c r="B12" s="212" t="s">
        <v>279</v>
      </c>
      <c r="C12" s="632">
        <v>0</v>
      </c>
      <c r="D12" s="632">
        <v>0</v>
      </c>
      <c r="E12" s="629">
        <v>0</v>
      </c>
      <c r="F12" s="632">
        <v>0</v>
      </c>
      <c r="G12" s="632">
        <v>0</v>
      </c>
      <c r="H12" s="631">
        <v>0</v>
      </c>
      <c r="I12" s="652"/>
      <c r="J12" s="652"/>
      <c r="K12" s="652"/>
      <c r="L12" s="652"/>
      <c r="M12" s="652"/>
      <c r="N12" s="652"/>
    </row>
    <row r="13" spans="1:14" s="3" customFormat="1" ht="25.5">
      <c r="A13" s="211">
        <v>3</v>
      </c>
      <c r="B13" s="212" t="s">
        <v>280</v>
      </c>
      <c r="C13" s="632">
        <v>935836000</v>
      </c>
      <c r="D13" s="632">
        <v>0</v>
      </c>
      <c r="E13" s="629">
        <v>935836000</v>
      </c>
      <c r="F13" s="632">
        <v>653740000</v>
      </c>
      <c r="G13" s="632">
        <v>0</v>
      </c>
      <c r="H13" s="631">
        <v>653740000</v>
      </c>
      <c r="I13" s="652"/>
      <c r="J13" s="652"/>
      <c r="K13" s="652"/>
      <c r="L13" s="652"/>
      <c r="M13" s="652"/>
      <c r="N13" s="652"/>
    </row>
    <row r="14" spans="1:14" s="3" customFormat="1" ht="15.75">
      <c r="A14" s="211">
        <v>3.1</v>
      </c>
      <c r="B14" s="213" t="s">
        <v>281</v>
      </c>
      <c r="C14" s="632">
        <v>935836000</v>
      </c>
      <c r="D14" s="632">
        <v>0</v>
      </c>
      <c r="E14" s="629">
        <v>935836000</v>
      </c>
      <c r="F14" s="632">
        <v>653740000</v>
      </c>
      <c r="G14" s="632">
        <v>0</v>
      </c>
      <c r="H14" s="631">
        <v>653740000</v>
      </c>
      <c r="I14" s="652"/>
      <c r="J14" s="652"/>
      <c r="K14" s="652"/>
      <c r="L14" s="652"/>
      <c r="M14" s="652"/>
      <c r="N14" s="652"/>
    </row>
    <row r="15" spans="1:14" s="3" customFormat="1" ht="15.75">
      <c r="A15" s="211">
        <v>3.2</v>
      </c>
      <c r="B15" s="213" t="s">
        <v>282</v>
      </c>
      <c r="C15" s="632">
        <v>0</v>
      </c>
      <c r="D15" s="632">
        <v>0</v>
      </c>
      <c r="E15" s="629">
        <v>0</v>
      </c>
      <c r="F15" s="632">
        <v>0</v>
      </c>
      <c r="G15" s="632">
        <v>0</v>
      </c>
      <c r="H15" s="631">
        <v>0</v>
      </c>
      <c r="I15" s="652"/>
      <c r="J15" s="652"/>
      <c r="K15" s="652"/>
      <c r="L15" s="652"/>
      <c r="M15" s="652"/>
      <c r="N15" s="652"/>
    </row>
    <row r="16" spans="1:14" s="3" customFormat="1" ht="15.75">
      <c r="A16" s="211">
        <v>4</v>
      </c>
      <c r="B16" s="212" t="s">
        <v>283</v>
      </c>
      <c r="C16" s="632">
        <v>3104299977.1200004</v>
      </c>
      <c r="D16" s="632">
        <v>5100974107.0900002</v>
      </c>
      <c r="E16" s="629">
        <v>8205274084.2099991</v>
      </c>
      <c r="F16" s="632">
        <v>2446427416.6500001</v>
      </c>
      <c r="G16" s="632">
        <v>5762584576.1399994</v>
      </c>
      <c r="H16" s="631">
        <v>8209011992.789999</v>
      </c>
      <c r="I16" s="652"/>
      <c r="J16" s="652"/>
      <c r="K16" s="652"/>
      <c r="L16" s="652"/>
      <c r="M16" s="652"/>
      <c r="N16" s="652"/>
    </row>
    <row r="17" spans="1:14" s="3" customFormat="1" ht="15.75">
      <c r="A17" s="211">
        <v>4.0999999999999996</v>
      </c>
      <c r="B17" s="213" t="s">
        <v>284</v>
      </c>
      <c r="C17" s="632">
        <v>2589270374.2800002</v>
      </c>
      <c r="D17" s="632">
        <v>4570490215.4499998</v>
      </c>
      <c r="E17" s="629">
        <v>7159760589.7299995</v>
      </c>
      <c r="F17" s="632">
        <v>2052702503.74</v>
      </c>
      <c r="G17" s="632">
        <v>5172203634.6599998</v>
      </c>
      <c r="H17" s="631">
        <v>7224906138.3999996</v>
      </c>
      <c r="I17" s="652"/>
      <c r="J17" s="652"/>
      <c r="K17" s="652"/>
      <c r="L17" s="652"/>
      <c r="M17" s="652"/>
      <c r="N17" s="652"/>
    </row>
    <row r="18" spans="1:14" s="3" customFormat="1" ht="15.75">
      <c r="A18" s="211">
        <v>4.2</v>
      </c>
      <c r="B18" s="213" t="s">
        <v>285</v>
      </c>
      <c r="C18" s="632">
        <v>515029602.83999997</v>
      </c>
      <c r="D18" s="632">
        <v>530483891.63999999</v>
      </c>
      <c r="E18" s="629">
        <v>1045513494.48</v>
      </c>
      <c r="F18" s="632">
        <v>393724912.91000003</v>
      </c>
      <c r="G18" s="632">
        <v>590380941.48000002</v>
      </c>
      <c r="H18" s="631">
        <v>984105854.3900001</v>
      </c>
      <c r="I18" s="652"/>
      <c r="J18" s="652"/>
      <c r="K18" s="652"/>
      <c r="L18" s="652"/>
      <c r="M18" s="652"/>
      <c r="N18" s="652"/>
    </row>
    <row r="19" spans="1:14" s="3" customFormat="1" ht="25.5">
      <c r="A19" s="211">
        <v>5</v>
      </c>
      <c r="B19" s="212" t="s">
        <v>286</v>
      </c>
      <c r="C19" s="632">
        <v>10144225808.750002</v>
      </c>
      <c r="D19" s="632">
        <v>16156282324.609999</v>
      </c>
      <c r="E19" s="629">
        <v>26300508133.359997</v>
      </c>
      <c r="F19" s="632">
        <v>9820512657.5300007</v>
      </c>
      <c r="G19" s="632">
        <v>17929298704.07</v>
      </c>
      <c r="H19" s="631">
        <v>27749811361.599998</v>
      </c>
      <c r="I19" s="652"/>
      <c r="J19" s="652"/>
      <c r="K19" s="652"/>
      <c r="L19" s="652"/>
      <c r="M19" s="652"/>
      <c r="N19" s="652"/>
    </row>
    <row r="20" spans="1:14" s="3" customFormat="1" ht="15.75">
      <c r="A20" s="211">
        <v>5.0999999999999996</v>
      </c>
      <c r="B20" s="213" t="s">
        <v>287</v>
      </c>
      <c r="C20" s="632">
        <v>341863365.42000002</v>
      </c>
      <c r="D20" s="632">
        <v>264299207.84999999</v>
      </c>
      <c r="E20" s="629">
        <v>606162573.26999998</v>
      </c>
      <c r="F20" s="632">
        <v>288018930.07999998</v>
      </c>
      <c r="G20" s="632">
        <v>243782125.11000001</v>
      </c>
      <c r="H20" s="631">
        <v>531801055.19</v>
      </c>
      <c r="I20" s="652"/>
      <c r="J20" s="652"/>
      <c r="K20" s="652"/>
      <c r="L20" s="652"/>
      <c r="M20" s="652"/>
      <c r="N20" s="652"/>
    </row>
    <row r="21" spans="1:14" s="3" customFormat="1" ht="15.75">
      <c r="A21" s="211">
        <v>5.2</v>
      </c>
      <c r="B21" s="213" t="s">
        <v>288</v>
      </c>
      <c r="C21" s="632">
        <v>166010636.25999999</v>
      </c>
      <c r="D21" s="632">
        <v>7169386.2599999998</v>
      </c>
      <c r="E21" s="629">
        <v>173180022.51999998</v>
      </c>
      <c r="F21" s="632">
        <v>189953185.31</v>
      </c>
      <c r="G21" s="632">
        <v>23031444.219999999</v>
      </c>
      <c r="H21" s="631">
        <v>212984629.53</v>
      </c>
      <c r="I21" s="652"/>
      <c r="J21" s="652"/>
      <c r="K21" s="652"/>
      <c r="L21" s="652"/>
      <c r="M21" s="652"/>
      <c r="N21" s="652"/>
    </row>
    <row r="22" spans="1:14" s="3" customFormat="1" ht="15.75">
      <c r="A22" s="211">
        <v>5.3</v>
      </c>
      <c r="B22" s="213" t="s">
        <v>289</v>
      </c>
      <c r="C22" s="632">
        <v>6949973694.1599998</v>
      </c>
      <c r="D22" s="632">
        <v>13885048565.969999</v>
      </c>
      <c r="E22" s="629">
        <v>20835022260.129997</v>
      </c>
      <c r="F22" s="632">
        <v>7351145962.8199997</v>
      </c>
      <c r="G22" s="632">
        <v>15634763650.1</v>
      </c>
      <c r="H22" s="631">
        <v>22985909612.919998</v>
      </c>
      <c r="I22" s="652"/>
      <c r="J22" s="652"/>
      <c r="K22" s="652"/>
      <c r="L22" s="652"/>
      <c r="M22" s="652"/>
      <c r="N22" s="652"/>
    </row>
    <row r="23" spans="1:14" s="3" customFormat="1" ht="15.75">
      <c r="A23" s="211" t="s">
        <v>290</v>
      </c>
      <c r="B23" s="214" t="s">
        <v>291</v>
      </c>
      <c r="C23" s="632">
        <v>3697239790.4899998</v>
      </c>
      <c r="D23" s="632">
        <v>4867540378.8900003</v>
      </c>
      <c r="E23" s="629">
        <v>8564780169.3800001</v>
      </c>
      <c r="F23" s="632">
        <v>4112077543.1599998</v>
      </c>
      <c r="G23" s="632">
        <v>5718863957.4899998</v>
      </c>
      <c r="H23" s="631">
        <v>9830941500.6499996</v>
      </c>
      <c r="I23" s="652"/>
      <c r="J23" s="652"/>
      <c r="K23" s="652"/>
      <c r="L23" s="652"/>
      <c r="M23" s="652"/>
      <c r="N23" s="652"/>
    </row>
    <row r="24" spans="1:14" s="3" customFormat="1" ht="15.75">
      <c r="A24" s="211" t="s">
        <v>292</v>
      </c>
      <c r="B24" s="214" t="s">
        <v>293</v>
      </c>
      <c r="C24" s="632">
        <v>1564395674.22</v>
      </c>
      <c r="D24" s="632">
        <v>4865569288.25</v>
      </c>
      <c r="E24" s="629">
        <v>6429964962.4700003</v>
      </c>
      <c r="F24" s="632">
        <v>1385815209.46</v>
      </c>
      <c r="G24" s="632">
        <v>5217496660.5299997</v>
      </c>
      <c r="H24" s="631">
        <v>6603311869.9899998</v>
      </c>
      <c r="I24" s="652"/>
      <c r="J24" s="652"/>
      <c r="K24" s="652"/>
      <c r="L24" s="652"/>
      <c r="M24" s="652"/>
      <c r="N24" s="652"/>
    </row>
    <row r="25" spans="1:14" s="3" customFormat="1" ht="15.75">
      <c r="A25" s="211" t="s">
        <v>294</v>
      </c>
      <c r="B25" s="215" t="s">
        <v>295</v>
      </c>
      <c r="C25" s="632">
        <v>0</v>
      </c>
      <c r="D25" s="632">
        <v>0</v>
      </c>
      <c r="E25" s="629">
        <v>0</v>
      </c>
      <c r="F25" s="632">
        <v>0</v>
      </c>
      <c r="G25" s="632">
        <v>0</v>
      </c>
      <c r="H25" s="631">
        <v>0</v>
      </c>
      <c r="I25" s="652"/>
      <c r="J25" s="652"/>
      <c r="K25" s="652"/>
      <c r="L25" s="652"/>
      <c r="M25" s="652"/>
      <c r="N25" s="652"/>
    </row>
    <row r="26" spans="1:14" s="3" customFormat="1" ht="15.75">
      <c r="A26" s="211" t="s">
        <v>296</v>
      </c>
      <c r="B26" s="214" t="s">
        <v>297</v>
      </c>
      <c r="C26" s="632">
        <v>1541460403.3199999</v>
      </c>
      <c r="D26" s="632">
        <v>3962049090.52</v>
      </c>
      <c r="E26" s="629">
        <v>5503509493.8400002</v>
      </c>
      <c r="F26" s="632">
        <v>1201845065.5899999</v>
      </c>
      <c r="G26" s="632">
        <v>3636055838.0100002</v>
      </c>
      <c r="H26" s="631">
        <v>4837900903.6000004</v>
      </c>
      <c r="I26" s="652"/>
      <c r="J26" s="652"/>
      <c r="K26" s="652"/>
      <c r="L26" s="652"/>
      <c r="M26" s="652"/>
      <c r="N26" s="652"/>
    </row>
    <row r="27" spans="1:14" s="3" customFormat="1" ht="15.75">
      <c r="A27" s="211" t="s">
        <v>298</v>
      </c>
      <c r="B27" s="214" t="s">
        <v>299</v>
      </c>
      <c r="C27" s="632">
        <v>146877826.13</v>
      </c>
      <c r="D27" s="632">
        <v>189889808.31</v>
      </c>
      <c r="E27" s="629">
        <v>336767634.44</v>
      </c>
      <c r="F27" s="632">
        <v>651408144.61000001</v>
      </c>
      <c r="G27" s="632">
        <v>1062347194.0700001</v>
      </c>
      <c r="H27" s="631">
        <v>1713755338.6800001</v>
      </c>
      <c r="I27" s="652"/>
      <c r="J27" s="652"/>
      <c r="K27" s="652"/>
      <c r="L27" s="652"/>
      <c r="M27" s="652"/>
      <c r="N27" s="652"/>
    </row>
    <row r="28" spans="1:14" s="3" customFormat="1" ht="15.75">
      <c r="A28" s="211">
        <v>5.4</v>
      </c>
      <c r="B28" s="213" t="s">
        <v>300</v>
      </c>
      <c r="C28" s="632">
        <v>2001866584.54</v>
      </c>
      <c r="D28" s="632">
        <v>1478890141.8</v>
      </c>
      <c r="E28" s="629">
        <v>3480756726.3400002</v>
      </c>
      <c r="F28" s="632">
        <v>1606402780.8399999</v>
      </c>
      <c r="G28" s="632">
        <v>1450118937.9400001</v>
      </c>
      <c r="H28" s="631">
        <v>3056521718.7799997</v>
      </c>
      <c r="I28" s="652"/>
      <c r="J28" s="652"/>
      <c r="K28" s="652"/>
      <c r="L28" s="652"/>
      <c r="M28" s="652"/>
      <c r="N28" s="652"/>
    </row>
    <row r="29" spans="1:14" s="3" customFormat="1" ht="15.75">
      <c r="A29" s="211">
        <v>5.5</v>
      </c>
      <c r="B29" s="213" t="s">
        <v>301</v>
      </c>
      <c r="C29" s="632">
        <v>6552019.6900000004</v>
      </c>
      <c r="D29" s="632">
        <v>2314724.9700000002</v>
      </c>
      <c r="E29" s="629">
        <v>8866744.6600000001</v>
      </c>
      <c r="F29" s="632">
        <v>52927406.039999999</v>
      </c>
      <c r="G29" s="632">
        <v>3505090.47</v>
      </c>
      <c r="H29" s="631">
        <v>56432496.509999998</v>
      </c>
      <c r="I29" s="652"/>
      <c r="J29" s="652"/>
      <c r="K29" s="652"/>
      <c r="L29" s="652"/>
      <c r="M29" s="652"/>
      <c r="N29" s="652"/>
    </row>
    <row r="30" spans="1:14" s="3" customFormat="1" ht="15.75">
      <c r="A30" s="211">
        <v>5.6</v>
      </c>
      <c r="B30" s="213" t="s">
        <v>302</v>
      </c>
      <c r="C30" s="632">
        <v>0</v>
      </c>
      <c r="D30" s="632">
        <v>0</v>
      </c>
      <c r="E30" s="629">
        <v>0</v>
      </c>
      <c r="F30" s="632">
        <v>0</v>
      </c>
      <c r="G30" s="632">
        <v>0</v>
      </c>
      <c r="H30" s="631">
        <v>0</v>
      </c>
      <c r="I30" s="652"/>
      <c r="J30" s="652"/>
      <c r="K30" s="652"/>
      <c r="L30" s="652"/>
      <c r="M30" s="652"/>
      <c r="N30" s="652"/>
    </row>
    <row r="31" spans="1:14" s="3" customFormat="1" ht="15.75">
      <c r="A31" s="211">
        <v>5.7</v>
      </c>
      <c r="B31" s="213" t="s">
        <v>303</v>
      </c>
      <c r="C31" s="632">
        <v>677959508.67999995</v>
      </c>
      <c r="D31" s="632">
        <v>518560297.75999999</v>
      </c>
      <c r="E31" s="629">
        <v>1196519806.4400001</v>
      </c>
      <c r="F31" s="632">
        <v>332064392.44</v>
      </c>
      <c r="G31" s="632">
        <v>574097456.23000002</v>
      </c>
      <c r="H31" s="631">
        <v>906161848.67000008</v>
      </c>
      <c r="I31" s="652"/>
      <c r="J31" s="652"/>
      <c r="K31" s="652"/>
      <c r="L31" s="652"/>
      <c r="M31" s="652"/>
      <c r="N31" s="652"/>
    </row>
    <row r="32" spans="1:14" s="3" customFormat="1" ht="15.75">
      <c r="A32" s="211">
        <v>6</v>
      </c>
      <c r="B32" s="212" t="s">
        <v>304</v>
      </c>
      <c r="C32" s="632">
        <v>711889510.19860005</v>
      </c>
      <c r="D32" s="632">
        <v>7160296795.1962633</v>
      </c>
      <c r="E32" s="629">
        <v>7872186305.3948631</v>
      </c>
      <c r="F32" s="632">
        <v>404809160.45999998</v>
      </c>
      <c r="G32" s="632">
        <v>7473672767.0937996</v>
      </c>
      <c r="H32" s="631">
        <v>7878481927.5537996</v>
      </c>
      <c r="I32" s="652"/>
      <c r="J32" s="652"/>
      <c r="K32" s="652"/>
      <c r="L32" s="652"/>
      <c r="M32" s="652"/>
      <c r="N32" s="652"/>
    </row>
    <row r="33" spans="1:14" s="3" customFormat="1" ht="25.5">
      <c r="A33" s="211">
        <v>6.1</v>
      </c>
      <c r="B33" s="213" t="s">
        <v>483</v>
      </c>
      <c r="C33" s="632">
        <v>509691969.94859999</v>
      </c>
      <c r="D33" s="632">
        <v>3467388123.3635635</v>
      </c>
      <c r="E33" s="629">
        <v>3977080093.3121634</v>
      </c>
      <c r="F33" s="632">
        <v>207525278.45999998</v>
      </c>
      <c r="G33" s="632">
        <v>3728782615.8298001</v>
      </c>
      <c r="H33" s="631">
        <v>3936307894.2898002</v>
      </c>
      <c r="I33" s="652"/>
      <c r="J33" s="652"/>
      <c r="K33" s="652"/>
      <c r="L33" s="652"/>
      <c r="M33" s="652"/>
      <c r="N33" s="652"/>
    </row>
    <row r="34" spans="1:14" s="3" customFormat="1" ht="25.5">
      <c r="A34" s="211">
        <v>6.2</v>
      </c>
      <c r="B34" s="213" t="s">
        <v>305</v>
      </c>
      <c r="C34" s="632">
        <v>202197540.25</v>
      </c>
      <c r="D34" s="632">
        <v>3656392961.8532734</v>
      </c>
      <c r="E34" s="629">
        <v>3858590502.1032734</v>
      </c>
      <c r="F34" s="632">
        <v>197283882</v>
      </c>
      <c r="G34" s="632">
        <v>3708780051.2639999</v>
      </c>
      <c r="H34" s="631">
        <v>3906063933.2639999</v>
      </c>
      <c r="I34" s="652"/>
      <c r="J34" s="652"/>
      <c r="K34" s="652"/>
      <c r="L34" s="652"/>
      <c r="M34" s="652"/>
      <c r="N34" s="652"/>
    </row>
    <row r="35" spans="1:14" s="3" customFormat="1" ht="25.5">
      <c r="A35" s="211">
        <v>6.3</v>
      </c>
      <c r="B35" s="213" t="s">
        <v>306</v>
      </c>
      <c r="C35" s="632">
        <v>0</v>
      </c>
      <c r="D35" s="632">
        <v>34224460</v>
      </c>
      <c r="E35" s="629">
        <v>34224460</v>
      </c>
      <c r="F35" s="632">
        <v>0</v>
      </c>
      <c r="G35" s="632">
        <v>36110100</v>
      </c>
      <c r="H35" s="631">
        <v>36110100</v>
      </c>
      <c r="I35" s="652"/>
      <c r="J35" s="652"/>
      <c r="K35" s="652"/>
      <c r="L35" s="652"/>
      <c r="M35" s="652"/>
      <c r="N35" s="652"/>
    </row>
    <row r="36" spans="1:14" s="3" customFormat="1" ht="15.75">
      <c r="A36" s="211">
        <v>6.4</v>
      </c>
      <c r="B36" s="213" t="s">
        <v>307</v>
      </c>
      <c r="C36" s="632">
        <v>0</v>
      </c>
      <c r="D36" s="632">
        <v>2291249.979426384</v>
      </c>
      <c r="E36" s="629">
        <v>2291249.979426384</v>
      </c>
      <c r="F36" s="632">
        <v>0</v>
      </c>
      <c r="G36" s="632">
        <v>0</v>
      </c>
      <c r="H36" s="631">
        <v>0</v>
      </c>
      <c r="I36" s="652"/>
      <c r="J36" s="652"/>
      <c r="K36" s="652"/>
      <c r="L36" s="652"/>
      <c r="M36" s="652"/>
      <c r="N36" s="652"/>
    </row>
    <row r="37" spans="1:14" s="3" customFormat="1" ht="15.75">
      <c r="A37" s="211">
        <v>6.5</v>
      </c>
      <c r="B37" s="213" t="s">
        <v>308</v>
      </c>
      <c r="C37" s="632">
        <v>0</v>
      </c>
      <c r="D37" s="632">
        <v>0</v>
      </c>
      <c r="E37" s="629">
        <v>0</v>
      </c>
      <c r="F37" s="632">
        <v>0</v>
      </c>
      <c r="G37" s="632">
        <v>0</v>
      </c>
      <c r="H37" s="631">
        <v>0</v>
      </c>
      <c r="I37" s="652"/>
      <c r="J37" s="652"/>
      <c r="K37" s="652"/>
      <c r="L37" s="652"/>
      <c r="M37" s="652"/>
      <c r="N37" s="652"/>
    </row>
    <row r="38" spans="1:14" s="3" customFormat="1" ht="25.5">
      <c r="A38" s="211">
        <v>6.6</v>
      </c>
      <c r="B38" s="213" t="s">
        <v>309</v>
      </c>
      <c r="C38" s="632">
        <v>0</v>
      </c>
      <c r="D38" s="632">
        <v>0</v>
      </c>
      <c r="E38" s="629">
        <v>0</v>
      </c>
      <c r="F38" s="632">
        <v>0</v>
      </c>
      <c r="G38" s="632">
        <v>0</v>
      </c>
      <c r="H38" s="631">
        <v>0</v>
      </c>
      <c r="I38" s="652"/>
      <c r="J38" s="652"/>
      <c r="K38" s="652"/>
      <c r="L38" s="652"/>
      <c r="M38" s="652"/>
      <c r="N38" s="652"/>
    </row>
    <row r="39" spans="1:14" s="3" customFormat="1" ht="25.5">
      <c r="A39" s="211">
        <v>6.7</v>
      </c>
      <c r="B39" s="213" t="s">
        <v>310</v>
      </c>
      <c r="C39" s="632">
        <v>0</v>
      </c>
      <c r="D39" s="632">
        <v>0</v>
      </c>
      <c r="E39" s="629">
        <v>0</v>
      </c>
      <c r="F39" s="632">
        <v>0</v>
      </c>
      <c r="G39" s="632">
        <v>0</v>
      </c>
      <c r="H39" s="631">
        <v>0</v>
      </c>
      <c r="I39" s="652"/>
      <c r="J39" s="652"/>
      <c r="K39" s="652"/>
      <c r="L39" s="652"/>
      <c r="M39" s="652"/>
      <c r="N39" s="652"/>
    </row>
    <row r="40" spans="1:14" s="3" customFormat="1" ht="15.75">
      <c r="A40" s="211">
        <v>7</v>
      </c>
      <c r="B40" s="212" t="s">
        <v>311</v>
      </c>
      <c r="C40" s="632">
        <v>789403669.18768811</v>
      </c>
      <c r="D40" s="632">
        <v>234342466.03408104</v>
      </c>
      <c r="E40" s="629">
        <v>1023746135.2217692</v>
      </c>
      <c r="F40" s="632">
        <v>672148036.48323584</v>
      </c>
      <c r="G40" s="632">
        <v>265614802.74030203</v>
      </c>
      <c r="H40" s="631">
        <v>937762839.22353792</v>
      </c>
      <c r="I40" s="652"/>
      <c r="J40" s="652"/>
      <c r="K40" s="652"/>
      <c r="L40" s="652"/>
      <c r="M40" s="652"/>
      <c r="N40" s="652"/>
    </row>
    <row r="41" spans="1:14" s="3" customFormat="1" ht="25.5">
      <c r="A41" s="211">
        <v>7.1</v>
      </c>
      <c r="B41" s="213" t="s">
        <v>312</v>
      </c>
      <c r="C41" s="632">
        <v>27618175.609999999</v>
      </c>
      <c r="D41" s="632">
        <v>1701772.22</v>
      </c>
      <c r="E41" s="629">
        <v>29319947.829999998</v>
      </c>
      <c r="F41" s="632">
        <v>7469213.8310889974</v>
      </c>
      <c r="G41" s="632">
        <v>8025284.448911</v>
      </c>
      <c r="H41" s="631">
        <v>15494498.279999997</v>
      </c>
      <c r="I41" s="652"/>
      <c r="J41" s="652"/>
      <c r="K41" s="652"/>
      <c r="L41" s="652"/>
      <c r="M41" s="652"/>
      <c r="N41" s="652"/>
    </row>
    <row r="42" spans="1:14" s="3" customFormat="1" ht="25.5">
      <c r="A42" s="211">
        <v>7.2</v>
      </c>
      <c r="B42" s="213" t="s">
        <v>313</v>
      </c>
      <c r="C42" s="632">
        <v>9977699.6899999902</v>
      </c>
      <c r="D42" s="632">
        <v>711136.48564799991</v>
      </c>
      <c r="E42" s="629">
        <v>10688836.175647991</v>
      </c>
      <c r="F42" s="632">
        <v>8264137.1699999981</v>
      </c>
      <c r="G42" s="632">
        <v>27804657.673347004</v>
      </c>
      <c r="H42" s="631">
        <v>36068794.843346998</v>
      </c>
      <c r="I42" s="652"/>
      <c r="J42" s="652"/>
      <c r="K42" s="652"/>
      <c r="L42" s="652"/>
      <c r="M42" s="652"/>
      <c r="N42" s="652"/>
    </row>
    <row r="43" spans="1:14" s="3" customFormat="1" ht="25.5">
      <c r="A43" s="211">
        <v>7.3</v>
      </c>
      <c r="B43" s="213" t="s">
        <v>314</v>
      </c>
      <c r="C43" s="632">
        <v>516713175.34768808</v>
      </c>
      <c r="D43" s="632">
        <v>146220281.80958602</v>
      </c>
      <c r="E43" s="629">
        <v>662933457.15727413</v>
      </c>
      <c r="F43" s="632">
        <v>432520702.07323593</v>
      </c>
      <c r="G43" s="632">
        <v>169004249.49312302</v>
      </c>
      <c r="H43" s="631">
        <v>601524951.56635892</v>
      </c>
      <c r="I43" s="652"/>
      <c r="J43" s="652"/>
      <c r="K43" s="652"/>
      <c r="L43" s="652"/>
      <c r="M43" s="652"/>
      <c r="N43" s="652"/>
    </row>
    <row r="44" spans="1:14" s="3" customFormat="1" ht="25.5">
      <c r="A44" s="211">
        <v>7.4</v>
      </c>
      <c r="B44" s="213" t="s">
        <v>315</v>
      </c>
      <c r="C44" s="632">
        <v>272690493.84000009</v>
      </c>
      <c r="D44" s="632">
        <v>88122184.224495009</v>
      </c>
      <c r="E44" s="629">
        <v>360812678.06449509</v>
      </c>
      <c r="F44" s="632">
        <v>239627334.40999997</v>
      </c>
      <c r="G44" s="632">
        <v>96610553.247179002</v>
      </c>
      <c r="H44" s="631">
        <v>336237887.657179</v>
      </c>
      <c r="I44" s="652"/>
      <c r="J44" s="652"/>
      <c r="K44" s="652"/>
      <c r="L44" s="652"/>
      <c r="M44" s="652"/>
      <c r="N44" s="652"/>
    </row>
    <row r="45" spans="1:14" s="3" customFormat="1" ht="15.75">
      <c r="A45" s="211">
        <v>8</v>
      </c>
      <c r="B45" s="212" t="s">
        <v>316</v>
      </c>
      <c r="C45" s="632">
        <v>2092353.1204282362</v>
      </c>
      <c r="D45" s="632">
        <v>82707940.801715195</v>
      </c>
      <c r="E45" s="629">
        <v>84800293.92214343</v>
      </c>
      <c r="F45" s="632">
        <v>2101238.2115172129</v>
      </c>
      <c r="G45" s="632">
        <v>96258677.041128695</v>
      </c>
      <c r="H45" s="631">
        <v>98359915.25264591</v>
      </c>
      <c r="I45" s="652"/>
      <c r="J45" s="652"/>
      <c r="K45" s="652"/>
      <c r="L45" s="652"/>
      <c r="M45" s="652"/>
      <c r="N45" s="652"/>
    </row>
    <row r="46" spans="1:14" s="3" customFormat="1" ht="15.75">
      <c r="A46" s="211">
        <v>8.1</v>
      </c>
      <c r="B46" s="213" t="s">
        <v>317</v>
      </c>
      <c r="C46" s="632">
        <v>0</v>
      </c>
      <c r="D46" s="632">
        <v>0</v>
      </c>
      <c r="E46" s="629">
        <v>0</v>
      </c>
      <c r="F46" s="632">
        <v>0</v>
      </c>
      <c r="G46" s="632">
        <v>0</v>
      </c>
      <c r="H46" s="631">
        <v>0</v>
      </c>
      <c r="I46" s="652"/>
      <c r="J46" s="652"/>
      <c r="K46" s="652"/>
      <c r="L46" s="652"/>
      <c r="M46" s="652"/>
      <c r="N46" s="652"/>
    </row>
    <row r="47" spans="1:14" s="3" customFormat="1" ht="15.75">
      <c r="A47" s="211">
        <v>8.1999999999999993</v>
      </c>
      <c r="B47" s="213" t="s">
        <v>318</v>
      </c>
      <c r="C47" s="632">
        <v>23047.758904109589</v>
      </c>
      <c r="D47" s="632">
        <v>191923.86575342464</v>
      </c>
      <c r="E47" s="629">
        <v>214971.62465753424</v>
      </c>
      <c r="F47" s="632">
        <v>62396.769638446</v>
      </c>
      <c r="G47" s="632">
        <v>1010203.1956587739</v>
      </c>
      <c r="H47" s="631">
        <v>1072599.9652972198</v>
      </c>
      <c r="I47" s="652"/>
      <c r="J47" s="652"/>
      <c r="K47" s="652"/>
      <c r="L47" s="652"/>
      <c r="M47" s="652"/>
      <c r="N47" s="652"/>
    </row>
    <row r="48" spans="1:14" s="3" customFormat="1" ht="15.75">
      <c r="A48" s="211">
        <v>8.3000000000000007</v>
      </c>
      <c r="B48" s="213" t="s">
        <v>319</v>
      </c>
      <c r="C48" s="632">
        <v>81739.726027397264</v>
      </c>
      <c r="D48" s="632">
        <v>3580296.7529177424</v>
      </c>
      <c r="E48" s="629">
        <v>3662036.4789451398</v>
      </c>
      <c r="F48" s="632">
        <v>170853.19805386083</v>
      </c>
      <c r="G48" s="632">
        <v>3112941.4819497149</v>
      </c>
      <c r="H48" s="631">
        <v>3283794.680003576</v>
      </c>
      <c r="I48" s="652"/>
      <c r="J48" s="652"/>
      <c r="K48" s="652"/>
      <c r="L48" s="652"/>
      <c r="M48" s="652"/>
      <c r="N48" s="652"/>
    </row>
    <row r="49" spans="1:14" s="3" customFormat="1" ht="15.75">
      <c r="A49" s="211">
        <v>8.4</v>
      </c>
      <c r="B49" s="213" t="s">
        <v>320</v>
      </c>
      <c r="C49" s="632">
        <v>63254.730285392812</v>
      </c>
      <c r="D49" s="632">
        <v>7363144.0481883874</v>
      </c>
      <c r="E49" s="629">
        <v>7426398.7784737805</v>
      </c>
      <c r="F49" s="632">
        <v>164170.32901047679</v>
      </c>
      <c r="G49" s="632">
        <v>4766727.9032104053</v>
      </c>
      <c r="H49" s="631">
        <v>4930898.2322208816</v>
      </c>
      <c r="I49" s="652"/>
      <c r="J49" s="652"/>
      <c r="K49" s="652"/>
      <c r="L49" s="652"/>
      <c r="M49" s="652"/>
      <c r="N49" s="652"/>
    </row>
    <row r="50" spans="1:14" s="3" customFormat="1" ht="15.75">
      <c r="A50" s="211">
        <v>8.5</v>
      </c>
      <c r="B50" s="213" t="s">
        <v>321</v>
      </c>
      <c r="C50" s="632">
        <v>511695.18072289153</v>
      </c>
      <c r="D50" s="632">
        <v>6335902.7335257912</v>
      </c>
      <c r="E50" s="629">
        <v>6847597.9142486826</v>
      </c>
      <c r="F50" s="632">
        <v>48127.143162217653</v>
      </c>
      <c r="G50" s="632">
        <v>14931598.302407963</v>
      </c>
      <c r="H50" s="631">
        <v>14979725.44557018</v>
      </c>
      <c r="I50" s="652"/>
      <c r="J50" s="652"/>
      <c r="K50" s="652"/>
      <c r="L50" s="652"/>
      <c r="M50" s="652"/>
      <c r="N50" s="652"/>
    </row>
    <row r="51" spans="1:14" s="3" customFormat="1" ht="15.75">
      <c r="A51" s="211">
        <v>8.6</v>
      </c>
      <c r="B51" s="213" t="s">
        <v>322</v>
      </c>
      <c r="C51" s="632">
        <v>838596.97126500297</v>
      </c>
      <c r="D51" s="632">
        <v>14044921.050040904</v>
      </c>
      <c r="E51" s="629">
        <v>14883518.021305908</v>
      </c>
      <c r="F51" s="632">
        <v>662930.14598540147</v>
      </c>
      <c r="G51" s="632">
        <v>10481454.775669759</v>
      </c>
      <c r="H51" s="631">
        <v>11144384.921655161</v>
      </c>
      <c r="I51" s="652"/>
      <c r="J51" s="652"/>
      <c r="K51" s="652"/>
      <c r="L51" s="652"/>
      <c r="M51" s="652"/>
      <c r="N51" s="652"/>
    </row>
    <row r="52" spans="1:14" s="3" customFormat="1" ht="15.75">
      <c r="A52" s="211">
        <v>8.6999999999999993</v>
      </c>
      <c r="B52" s="213" t="s">
        <v>323</v>
      </c>
      <c r="C52" s="632">
        <v>574018.75322344189</v>
      </c>
      <c r="D52" s="632">
        <v>51191752.351288937</v>
      </c>
      <c r="E52" s="629">
        <v>51765771.104512379</v>
      </c>
      <c r="F52" s="632">
        <v>992760.62566681008</v>
      </c>
      <c r="G52" s="632">
        <v>61955751.382232077</v>
      </c>
      <c r="H52" s="631">
        <v>62948512.007898889</v>
      </c>
      <c r="I52" s="652"/>
      <c r="J52" s="652"/>
      <c r="K52" s="652"/>
      <c r="L52" s="652"/>
      <c r="M52" s="652"/>
      <c r="N52" s="652"/>
    </row>
    <row r="53" spans="1:14" s="3" customFormat="1" ht="16.5" thickBot="1">
      <c r="A53" s="216">
        <v>9</v>
      </c>
      <c r="B53" s="217" t="s">
        <v>324</v>
      </c>
      <c r="C53" s="659">
        <v>1427592.9000000001</v>
      </c>
      <c r="D53" s="659">
        <v>23372171.865168996</v>
      </c>
      <c r="E53" s="633">
        <v>24799764.765168995</v>
      </c>
      <c r="F53" s="659">
        <v>3776134.7799999993</v>
      </c>
      <c r="G53" s="659">
        <v>9094388.6156360004</v>
      </c>
      <c r="H53" s="634">
        <v>12870523.395636</v>
      </c>
      <c r="I53" s="652"/>
      <c r="J53" s="652"/>
      <c r="K53" s="652"/>
      <c r="L53" s="652"/>
      <c r="M53" s="652"/>
      <c r="N53" s="65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
    </sheetView>
  </sheetViews>
  <sheetFormatPr defaultColWidth="9.140625" defaultRowHeight="12.75"/>
  <cols>
    <col min="1" max="1" width="9.5703125" style="2" bestFit="1" customWidth="1"/>
    <col min="2" max="2" width="93.5703125" style="2" customWidth="1"/>
    <col min="3" max="4" width="12.28515625" style="2" bestFit="1" customWidth="1"/>
    <col min="5" max="7" width="12.28515625" style="11" bestFit="1" customWidth="1"/>
    <col min="8" max="11" width="9.7109375" style="11" customWidth="1"/>
    <col min="12" max="16384" width="9.140625" style="11"/>
  </cols>
  <sheetData>
    <row r="1" spans="1:12" s="759" customFormat="1" ht="15">
      <c r="A1" s="186" t="s">
        <v>188</v>
      </c>
      <c r="B1" s="747" t="str">
        <f>Info!C2</f>
        <v>სს თიბისი ბანკი</v>
      </c>
      <c r="C1" s="747"/>
      <c r="D1" s="748"/>
    </row>
    <row r="2" spans="1:12" s="759" customFormat="1" ht="15">
      <c r="A2" s="186" t="s">
        <v>189</v>
      </c>
      <c r="B2" s="727">
        <f>'1. key ratios'!B2</f>
        <v>44469</v>
      </c>
      <c r="C2" s="751"/>
      <c r="D2" s="752"/>
      <c r="E2" s="761"/>
      <c r="F2" s="761"/>
      <c r="G2" s="761"/>
      <c r="H2" s="761"/>
    </row>
    <row r="3" spans="1:12" ht="15">
      <c r="A3" s="16"/>
      <c r="B3" s="15"/>
      <c r="C3" s="28"/>
      <c r="D3" s="17"/>
      <c r="E3" s="10"/>
      <c r="F3" s="10"/>
      <c r="G3" s="10"/>
      <c r="H3" s="10"/>
    </row>
    <row r="4" spans="1:12" ht="15" customHeight="1" thickBot="1">
      <c r="A4" s="208" t="s">
        <v>408</v>
      </c>
      <c r="B4" s="209" t="s">
        <v>187</v>
      </c>
      <c r="C4" s="210" t="s">
        <v>93</v>
      </c>
    </row>
    <row r="5" spans="1:12" ht="15" customHeight="1">
      <c r="A5" s="206" t="s">
        <v>26</v>
      </c>
      <c r="B5" s="207"/>
      <c r="C5" s="424" t="str">
        <f>INT((MONTH($B$2))/3)&amp;"Q"&amp;"-"&amp;YEAR($B$2)</f>
        <v>3Q-2021</v>
      </c>
      <c r="D5" s="424" t="str">
        <f>IF(INT(MONTH($B$2))=3, "4"&amp;"Q"&amp;"-"&amp;YEAR($B$2)-1, IF(INT(MONTH($B$2))=6, "1"&amp;"Q"&amp;"-"&amp;YEAR($B$2), IF(INT(MONTH($B$2))=9, "2"&amp;"Q"&amp;"-"&amp;YEAR($B$2),IF(INT(MONTH($B$2))=12, "3"&amp;"Q"&amp;"-"&amp;YEAR($B$2), 0))))</f>
        <v>2Q-2021</v>
      </c>
      <c r="E5" s="424" t="str">
        <f>IF(INT(MONTH($B$2))=3, "3"&amp;"Q"&amp;"-"&amp;YEAR($B$2)-1, IF(INT(MONTH($B$2))=6, "4"&amp;"Q"&amp;"-"&amp;YEAR($B$2)-1, IF(INT(MONTH($B$2))=9, "1"&amp;"Q"&amp;"-"&amp;YEAR($B$2),IF(INT(MONTH($B$2))=12, "2"&amp;"Q"&amp;"-"&amp;YEAR($B$2), 0))))</f>
        <v>1Q-2021</v>
      </c>
      <c r="F5" s="424" t="str">
        <f>IF(INT(MONTH($B$2))=3, "2"&amp;"Q"&amp;"-"&amp;YEAR($B$2)-1, IF(INT(MONTH($B$2))=6, "3"&amp;"Q"&amp;"-"&amp;YEAR($B$2)-1, IF(INT(MONTH($B$2))=9, "4"&amp;"Q"&amp;"-"&amp;YEAR($B$2)-1,IF(INT(MONTH($B$2))=12, "1"&amp;"Q"&amp;"-"&amp;YEAR($B$2), 0))))</f>
        <v>4Q-2020</v>
      </c>
      <c r="G5" s="424" t="str">
        <f>IF(INT(MONTH($B$2))=3, "1"&amp;"Q"&amp;"-"&amp;YEAR($B$2)-1, IF(INT(MONTH($B$2))=6, "2"&amp;"Q"&amp;"-"&amp;YEAR($B$2)-1, IF(INT(MONTH($B$2))=9, "3"&amp;"Q"&amp;"-"&amp;YEAR($B$2)-1,IF(INT(MONTH($B$2))=12, "4"&amp;"Q"&amp;"-"&amp;YEAR($B$2)-1, 0))))</f>
        <v>3Q-2020</v>
      </c>
    </row>
    <row r="6" spans="1:12" ht="15" customHeight="1">
      <c r="A6" s="356">
        <v>1</v>
      </c>
      <c r="B6" s="411" t="s">
        <v>192</v>
      </c>
      <c r="C6" s="357">
        <f>C7+C9+C10</f>
        <v>17257578921.621162</v>
      </c>
      <c r="D6" s="357">
        <f t="shared" ref="D6:G6" si="0">D7+D9+D10</f>
        <v>16373828908.113409</v>
      </c>
      <c r="E6" s="357">
        <f t="shared" si="0"/>
        <v>16861393224.083376</v>
      </c>
      <c r="F6" s="357">
        <f t="shared" si="0"/>
        <v>16322523693.933828</v>
      </c>
      <c r="G6" s="357">
        <f t="shared" si="0"/>
        <v>15679019553.864531</v>
      </c>
      <c r="H6" s="726"/>
      <c r="I6" s="726"/>
      <c r="J6" s="726"/>
      <c r="K6" s="726"/>
      <c r="L6" s="726"/>
    </row>
    <row r="7" spans="1:12" ht="15" customHeight="1">
      <c r="A7" s="356">
        <v>1.1000000000000001</v>
      </c>
      <c r="B7" s="358" t="s">
        <v>603</v>
      </c>
      <c r="C7" s="359">
        <v>15992460534.927423</v>
      </c>
      <c r="D7" s="414">
        <v>15078260719.463999</v>
      </c>
      <c r="E7" s="414">
        <v>15529029589.20166</v>
      </c>
      <c r="F7" s="359">
        <v>14963246562.746395</v>
      </c>
      <c r="G7" s="415">
        <v>14372145251.642605</v>
      </c>
      <c r="H7" s="726"/>
      <c r="I7" s="726"/>
      <c r="J7" s="726"/>
      <c r="K7" s="726"/>
      <c r="L7" s="726"/>
    </row>
    <row r="8" spans="1:12" ht="25.5">
      <c r="A8" s="356" t="s">
        <v>251</v>
      </c>
      <c r="B8" s="360" t="s">
        <v>402</v>
      </c>
      <c r="C8" s="359">
        <v>30254873.604411997</v>
      </c>
      <c r="D8" s="414">
        <v>29513513.372786999</v>
      </c>
      <c r="E8" s="414">
        <v>30934137.117222004</v>
      </c>
      <c r="F8" s="359">
        <v>32965375.219999999</v>
      </c>
      <c r="G8" s="415">
        <v>0</v>
      </c>
      <c r="H8" s="726"/>
      <c r="I8" s="726"/>
      <c r="J8" s="726"/>
      <c r="K8" s="726"/>
      <c r="L8" s="726"/>
    </row>
    <row r="9" spans="1:12" ht="15" customHeight="1">
      <c r="A9" s="356">
        <v>1.2</v>
      </c>
      <c r="B9" s="358" t="s">
        <v>22</v>
      </c>
      <c r="C9" s="359">
        <v>1207864843.7781403</v>
      </c>
      <c r="D9" s="414">
        <v>1239589332.36392</v>
      </c>
      <c r="E9" s="414">
        <v>1291495300.4663839</v>
      </c>
      <c r="F9" s="359">
        <v>1306701846.0063531</v>
      </c>
      <c r="G9" s="415">
        <v>1265202472.821615</v>
      </c>
      <c r="H9" s="726"/>
      <c r="I9" s="726"/>
      <c r="J9" s="726"/>
      <c r="K9" s="726"/>
      <c r="L9" s="726"/>
    </row>
    <row r="10" spans="1:12" ht="15" customHeight="1">
      <c r="A10" s="356">
        <v>1.3</v>
      </c>
      <c r="B10" s="412" t="s">
        <v>77</v>
      </c>
      <c r="C10" s="361">
        <v>57253542.915600002</v>
      </c>
      <c r="D10" s="414">
        <v>55978856.285489999</v>
      </c>
      <c r="E10" s="414">
        <v>40868334.41533</v>
      </c>
      <c r="F10" s="359">
        <v>52575285.181079999</v>
      </c>
      <c r="G10" s="416">
        <v>41671829.40031001</v>
      </c>
      <c r="H10" s="726"/>
      <c r="I10" s="726"/>
      <c r="J10" s="726"/>
      <c r="K10" s="726"/>
      <c r="L10" s="726"/>
    </row>
    <row r="11" spans="1:12" ht="15" customHeight="1">
      <c r="A11" s="356">
        <v>2</v>
      </c>
      <c r="B11" s="411" t="s">
        <v>193</v>
      </c>
      <c r="C11" s="359">
        <v>13297497.57894822</v>
      </c>
      <c r="D11" s="414">
        <v>29441822.955766551</v>
      </c>
      <c r="E11" s="414">
        <v>187263594.9390536</v>
      </c>
      <c r="F11" s="359">
        <v>106379492.91042994</v>
      </c>
      <c r="G11" s="415">
        <v>49769290.318500243</v>
      </c>
      <c r="H11" s="726"/>
      <c r="I11" s="726"/>
      <c r="J11" s="726"/>
      <c r="K11" s="726"/>
      <c r="L11" s="726"/>
    </row>
    <row r="12" spans="1:12" ht="15" customHeight="1">
      <c r="A12" s="372">
        <v>3</v>
      </c>
      <c r="B12" s="413" t="s">
        <v>191</v>
      </c>
      <c r="C12" s="361">
        <v>1872573783.7914793</v>
      </c>
      <c r="D12" s="414">
        <v>1872573783.7914793</v>
      </c>
      <c r="E12" s="414">
        <v>1872573783.7914793</v>
      </c>
      <c r="F12" s="359">
        <v>1872573783.7914793</v>
      </c>
      <c r="G12" s="416">
        <v>1749821533.8766046</v>
      </c>
      <c r="H12" s="726"/>
      <c r="I12" s="726"/>
      <c r="J12" s="726"/>
      <c r="K12" s="726"/>
      <c r="L12" s="726"/>
    </row>
    <row r="13" spans="1:12" ht="15" customHeight="1" thickBot="1">
      <c r="A13" s="128">
        <v>4</v>
      </c>
      <c r="B13" s="417" t="s">
        <v>252</v>
      </c>
      <c r="C13" s="253">
        <f>C6+C11+C12</f>
        <v>19143450202.991592</v>
      </c>
      <c r="D13" s="253">
        <f t="shared" ref="D13:G13" si="1">D6+D11+D12</f>
        <v>18275844514.860657</v>
      </c>
      <c r="E13" s="253">
        <f t="shared" si="1"/>
        <v>18921230602.813911</v>
      </c>
      <c r="F13" s="253">
        <f t="shared" si="1"/>
        <v>18301476970.635738</v>
      </c>
      <c r="G13" s="253">
        <f t="shared" si="1"/>
        <v>17478610378.059635</v>
      </c>
      <c r="H13" s="726"/>
      <c r="I13" s="726"/>
      <c r="J13" s="726"/>
      <c r="K13" s="726"/>
      <c r="L13" s="726"/>
    </row>
    <row r="14" spans="1:12">
      <c r="B14" s="22"/>
    </row>
    <row r="15" spans="1:12" ht="25.5">
      <c r="B15" s="101" t="s">
        <v>604</v>
      </c>
    </row>
    <row r="16" spans="1:12">
      <c r="B16" s="101"/>
    </row>
    <row r="17" spans="2:7">
      <c r="B17" s="101"/>
    </row>
    <row r="18" spans="2:7">
      <c r="B18" s="101"/>
    </row>
    <row r="20" spans="2:7">
      <c r="C20" s="660"/>
      <c r="D20" s="660"/>
      <c r="E20" s="660"/>
      <c r="F20" s="660"/>
      <c r="G20" s="660"/>
    </row>
    <row r="21" spans="2:7">
      <c r="C21" s="660"/>
      <c r="D21" s="660"/>
      <c r="E21" s="660"/>
      <c r="F21" s="660"/>
      <c r="G21" s="66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0" sqref="C30"/>
    </sheetView>
  </sheetViews>
  <sheetFormatPr defaultRowHeight="15"/>
  <cols>
    <col min="1" max="1" width="10.28515625" style="2" bestFit="1" customWidth="1"/>
    <col min="2" max="2" width="58.85546875" style="2" customWidth="1"/>
    <col min="3" max="3" width="96.85546875" style="2" bestFit="1" customWidth="1"/>
  </cols>
  <sheetData>
    <row r="1" spans="1:8" s="749" customFormat="1">
      <c r="A1" s="748" t="s">
        <v>188</v>
      </c>
      <c r="B1" s="748" t="str">
        <f>Info!C2</f>
        <v>სს თიბისი ბანკი</v>
      </c>
      <c r="C1" s="748"/>
    </row>
    <row r="2" spans="1:8" s="749" customFormat="1">
      <c r="A2" s="748" t="s">
        <v>189</v>
      </c>
      <c r="B2" s="727">
        <f>'1. key ratios'!B2</f>
        <v>44469</v>
      </c>
      <c r="C2" s="748"/>
    </row>
    <row r="4" spans="1:8" ht="25.5" customHeight="1" thickBot="1">
      <c r="A4" s="228" t="s">
        <v>409</v>
      </c>
      <c r="B4" s="58" t="s">
        <v>149</v>
      </c>
      <c r="C4" s="12"/>
    </row>
    <row r="5" spans="1:8" ht="15.75">
      <c r="A5" s="9"/>
      <c r="B5" s="406" t="s">
        <v>150</v>
      </c>
      <c r="C5" s="422" t="s">
        <v>618</v>
      </c>
    </row>
    <row r="6" spans="1:8">
      <c r="A6" s="13">
        <v>1</v>
      </c>
      <c r="B6" s="59" t="s">
        <v>966</v>
      </c>
      <c r="C6" s="418" t="s">
        <v>972</v>
      </c>
    </row>
    <row r="7" spans="1:8">
      <c r="A7" s="13">
        <v>2</v>
      </c>
      <c r="B7" s="59" t="s">
        <v>971</v>
      </c>
      <c r="C7" s="418" t="s">
        <v>970</v>
      </c>
    </row>
    <row r="8" spans="1:8">
      <c r="A8" s="13">
        <v>3</v>
      </c>
      <c r="B8" s="59" t="s">
        <v>969</v>
      </c>
      <c r="C8" s="418" t="s">
        <v>970</v>
      </c>
    </row>
    <row r="9" spans="1:8">
      <c r="A9" s="13">
        <v>4</v>
      </c>
      <c r="B9" s="59" t="s">
        <v>989</v>
      </c>
      <c r="C9" s="418" t="s">
        <v>970</v>
      </c>
    </row>
    <row r="10" spans="1:8">
      <c r="A10" s="13">
        <v>5</v>
      </c>
      <c r="B10" s="59" t="s">
        <v>990</v>
      </c>
      <c r="C10" s="418" t="s">
        <v>970</v>
      </c>
    </row>
    <row r="11" spans="1:8">
      <c r="A11" s="13">
        <v>6</v>
      </c>
      <c r="B11" s="59" t="s">
        <v>991</v>
      </c>
      <c r="C11" s="418" t="s">
        <v>970</v>
      </c>
    </row>
    <row r="12" spans="1:8">
      <c r="A12" s="13"/>
      <c r="B12" s="59"/>
      <c r="C12" s="418"/>
      <c r="H12" s="4"/>
    </row>
    <row r="13" spans="1:8">
      <c r="A13" s="13"/>
      <c r="B13" s="59"/>
      <c r="C13" s="418"/>
    </row>
    <row r="14" spans="1:8">
      <c r="A14" s="13"/>
      <c r="B14" s="59"/>
      <c r="C14" s="418"/>
    </row>
    <row r="15" spans="1:8">
      <c r="A15" s="13"/>
      <c r="B15" s="59"/>
      <c r="C15" s="418"/>
    </row>
    <row r="16" spans="1:8">
      <c r="A16" s="13"/>
      <c r="B16" s="794"/>
      <c r="C16" s="795"/>
    </row>
    <row r="17" spans="1:3">
      <c r="A17" s="13"/>
      <c r="B17" s="407" t="s">
        <v>151</v>
      </c>
      <c r="C17" s="423" t="s">
        <v>619</v>
      </c>
    </row>
    <row r="18" spans="1:3" ht="15.75">
      <c r="A18" s="13">
        <v>1</v>
      </c>
      <c r="B18" s="26" t="s">
        <v>967</v>
      </c>
      <c r="C18" s="420" t="s">
        <v>973</v>
      </c>
    </row>
    <row r="19" spans="1:3" ht="15.75">
      <c r="A19" s="13">
        <v>2</v>
      </c>
      <c r="B19" s="26" t="s">
        <v>974</v>
      </c>
      <c r="C19" s="420" t="s">
        <v>975</v>
      </c>
    </row>
    <row r="20" spans="1:3" ht="15.75">
      <c r="A20" s="13">
        <v>3</v>
      </c>
      <c r="B20" s="26" t="s">
        <v>976</v>
      </c>
      <c r="C20" s="420" t="s">
        <v>977</v>
      </c>
    </row>
    <row r="21" spans="1:3" ht="15.75">
      <c r="A21" s="13">
        <v>4</v>
      </c>
      <c r="B21" s="26" t="s">
        <v>978</v>
      </c>
      <c r="C21" s="420" t="s">
        <v>979</v>
      </c>
    </row>
    <row r="22" spans="1:3" ht="15.75">
      <c r="A22" s="13">
        <v>5</v>
      </c>
      <c r="B22" s="26" t="s">
        <v>980</v>
      </c>
      <c r="C22" s="420" t="s">
        <v>981</v>
      </c>
    </row>
    <row r="23" spans="1:3" ht="15.75">
      <c r="A23" s="13">
        <v>6</v>
      </c>
      <c r="B23" s="26" t="s">
        <v>982</v>
      </c>
      <c r="C23" s="420" t="s">
        <v>983</v>
      </c>
    </row>
    <row r="24" spans="1:3" ht="15.75">
      <c r="A24" s="13"/>
      <c r="B24" s="26"/>
      <c r="C24" s="420"/>
    </row>
    <row r="25" spans="1:3" ht="15.75">
      <c r="A25" s="13"/>
      <c r="B25" s="26"/>
      <c r="C25" s="420"/>
    </row>
    <row r="26" spans="1:3" ht="15.75">
      <c r="A26" s="13"/>
      <c r="B26" s="26"/>
      <c r="C26" s="420"/>
    </row>
    <row r="27" spans="1:3" ht="15.75" customHeight="1">
      <c r="A27" s="13"/>
      <c r="B27" s="26"/>
      <c r="C27" s="421"/>
    </row>
    <row r="28" spans="1:3" ht="15.75" customHeight="1">
      <c r="A28" s="13"/>
      <c r="B28" s="26"/>
      <c r="C28" s="27"/>
    </row>
    <row r="29" spans="1:3" ht="30" customHeight="1">
      <c r="A29" s="13"/>
      <c r="B29" s="796" t="s">
        <v>152</v>
      </c>
      <c r="C29" s="797"/>
    </row>
    <row r="30" spans="1:3">
      <c r="A30" s="13">
        <v>1</v>
      </c>
      <c r="B30" s="59" t="s">
        <v>984</v>
      </c>
      <c r="C30" s="661">
        <v>0.99878075215747519</v>
      </c>
    </row>
    <row r="31" spans="1:3" ht="15.75" customHeight="1">
      <c r="A31" s="13"/>
      <c r="B31" s="59"/>
      <c r="C31" s="60"/>
    </row>
    <row r="32" spans="1:3" ht="29.25" customHeight="1">
      <c r="A32" s="13"/>
      <c r="B32" s="796" t="s">
        <v>272</v>
      </c>
      <c r="C32" s="797"/>
    </row>
    <row r="33" spans="1:3">
      <c r="A33" s="664">
        <v>1</v>
      </c>
      <c r="B33" s="665" t="s">
        <v>985</v>
      </c>
      <c r="C33" s="666">
        <v>0.14592361705275336</v>
      </c>
    </row>
    <row r="34" spans="1:3">
      <c r="A34" s="662">
        <v>2</v>
      </c>
      <c r="B34" s="663" t="s">
        <v>986</v>
      </c>
      <c r="C34" s="667">
        <v>5.3193396514687331E-2</v>
      </c>
    </row>
    <row r="35" spans="1:3">
      <c r="A35" s="662">
        <v>3</v>
      </c>
      <c r="B35" s="663" t="s">
        <v>987</v>
      </c>
      <c r="C35" s="667">
        <v>5.0457138444385013E-2</v>
      </c>
    </row>
    <row r="36" spans="1:3">
      <c r="A36" s="662">
        <v>4</v>
      </c>
      <c r="B36" s="663" t="s">
        <v>988</v>
      </c>
      <c r="C36" s="667">
        <v>7.4128844640243247E-2</v>
      </c>
    </row>
    <row r="37" spans="1:3" ht="16.5" thickBot="1">
      <c r="A37" s="14"/>
      <c r="B37" s="61"/>
      <c r="C37" s="419"/>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49" customFormat="1" ht="15.75">
      <c r="A1" s="186" t="s">
        <v>188</v>
      </c>
      <c r="B1" s="747" t="str">
        <f>Info!C2</f>
        <v>სს თიბისი ბანკი</v>
      </c>
      <c r="C1" s="748"/>
      <c r="D1" s="748"/>
      <c r="E1" s="748"/>
    </row>
    <row r="2" spans="1:8" s="186" customFormat="1" ht="15.75" customHeight="1">
      <c r="A2" s="186" t="s">
        <v>189</v>
      </c>
      <c r="B2" s="727">
        <f>'1. key ratios'!B2</f>
        <v>44469</v>
      </c>
    </row>
    <row r="3" spans="1:8" s="20" customFormat="1" ht="15.75" customHeight="1"/>
    <row r="4" spans="1:8" s="20" customFormat="1" ht="15.75" customHeight="1" thickBot="1">
      <c r="A4" s="229" t="s">
        <v>410</v>
      </c>
      <c r="B4" s="230" t="s">
        <v>262</v>
      </c>
      <c r="C4" s="186"/>
      <c r="D4" s="186"/>
      <c r="E4" s="187" t="s">
        <v>93</v>
      </c>
    </row>
    <row r="5" spans="1:8" s="116" customFormat="1" ht="17.45" customHeight="1">
      <c r="A5" s="728"/>
      <c r="B5" s="328"/>
      <c r="C5" s="185" t="s">
        <v>0</v>
      </c>
      <c r="D5" s="185" t="s">
        <v>1</v>
      </c>
      <c r="E5" s="329" t="s">
        <v>2</v>
      </c>
    </row>
    <row r="6" spans="1:8" s="152" customFormat="1" ht="14.45" customHeight="1">
      <c r="A6" s="1"/>
      <c r="B6" s="798" t="s">
        <v>231</v>
      </c>
      <c r="C6" s="799" t="s">
        <v>230</v>
      </c>
      <c r="D6" s="800" t="s">
        <v>229</v>
      </c>
      <c r="E6" s="801"/>
      <c r="G6"/>
    </row>
    <row r="7" spans="1:8" s="152" customFormat="1" ht="99.6" customHeight="1">
      <c r="A7" s="729"/>
      <c r="B7" s="799"/>
      <c r="C7" s="799"/>
      <c r="D7" s="326" t="s">
        <v>228</v>
      </c>
      <c r="E7" s="327" t="s">
        <v>520</v>
      </c>
      <c r="G7"/>
    </row>
    <row r="8" spans="1:8">
      <c r="A8" s="330">
        <v>1</v>
      </c>
      <c r="B8" s="331" t="s">
        <v>154</v>
      </c>
      <c r="C8" s="332">
        <v>913735532.85000002</v>
      </c>
      <c r="D8" s="332"/>
      <c r="E8" s="333">
        <v>913735532.85000002</v>
      </c>
      <c r="F8" s="6"/>
      <c r="G8" s="6"/>
      <c r="H8" s="6"/>
    </row>
    <row r="9" spans="1:8">
      <c r="A9" s="330">
        <v>2</v>
      </c>
      <c r="B9" s="331" t="s">
        <v>155</v>
      </c>
      <c r="C9" s="332">
        <v>2462229481.8899999</v>
      </c>
      <c r="D9" s="332"/>
      <c r="E9" s="333">
        <v>2462229481.8899999</v>
      </c>
      <c r="F9" s="6"/>
      <c r="G9" s="6"/>
      <c r="H9" s="6"/>
    </row>
    <row r="10" spans="1:8">
      <c r="A10" s="330">
        <v>3</v>
      </c>
      <c r="B10" s="331" t="s">
        <v>227</v>
      </c>
      <c r="C10" s="332">
        <v>586135421.98000002</v>
      </c>
      <c r="D10" s="332"/>
      <c r="E10" s="333">
        <v>586135421.98000002</v>
      </c>
      <c r="F10" s="6"/>
      <c r="G10" s="6"/>
      <c r="H10" s="6"/>
    </row>
    <row r="11" spans="1:8">
      <c r="A11" s="330">
        <v>4</v>
      </c>
      <c r="B11" s="331" t="s">
        <v>185</v>
      </c>
      <c r="C11" s="332">
        <v>0</v>
      </c>
      <c r="D11" s="332"/>
      <c r="E11" s="333">
        <v>0</v>
      </c>
      <c r="F11" s="6"/>
      <c r="G11" s="6"/>
      <c r="H11" s="6"/>
    </row>
    <row r="12" spans="1:8">
      <c r="A12" s="330">
        <v>5</v>
      </c>
      <c r="B12" s="331" t="s">
        <v>157</v>
      </c>
      <c r="C12" s="332">
        <v>2236021655.2795763</v>
      </c>
      <c r="D12" s="332"/>
      <c r="E12" s="333">
        <v>2236021655.2795763</v>
      </c>
      <c r="F12" s="6"/>
      <c r="G12" s="6"/>
      <c r="H12" s="6"/>
    </row>
    <row r="13" spans="1:8">
      <c r="A13" s="330">
        <v>6.1</v>
      </c>
      <c r="B13" s="331" t="s">
        <v>158</v>
      </c>
      <c r="C13" s="334">
        <v>15725472159.879999</v>
      </c>
      <c r="D13" s="332"/>
      <c r="E13" s="333">
        <v>15725472159.879999</v>
      </c>
      <c r="F13" s="6"/>
      <c r="G13" s="6"/>
      <c r="H13" s="6"/>
    </row>
    <row r="14" spans="1:8">
      <c r="A14" s="330">
        <v>6.2</v>
      </c>
      <c r="B14" s="335" t="s">
        <v>159</v>
      </c>
      <c r="C14" s="334">
        <v>-744250787.32000005</v>
      </c>
      <c r="D14" s="332"/>
      <c r="E14" s="333">
        <v>-744250787.32000005</v>
      </c>
      <c r="F14" s="6"/>
      <c r="G14" s="6"/>
      <c r="H14" s="6"/>
    </row>
    <row r="15" spans="1:8">
      <c r="A15" s="330">
        <v>6</v>
      </c>
      <c r="B15" s="331" t="s">
        <v>226</v>
      </c>
      <c r="C15" s="332">
        <v>14981221372.559998</v>
      </c>
      <c r="D15" s="332"/>
      <c r="E15" s="333">
        <v>14981221372.559998</v>
      </c>
      <c r="F15" s="6"/>
      <c r="G15" s="6"/>
      <c r="H15" s="6"/>
    </row>
    <row r="16" spans="1:8">
      <c r="A16" s="330">
        <v>7</v>
      </c>
      <c r="B16" s="331" t="s">
        <v>161</v>
      </c>
      <c r="C16" s="332">
        <v>275132925.25</v>
      </c>
      <c r="D16" s="332"/>
      <c r="E16" s="333">
        <v>275132925.25</v>
      </c>
      <c r="F16" s="6"/>
      <c r="G16" s="6"/>
      <c r="H16" s="6"/>
    </row>
    <row r="17" spans="1:8">
      <c r="A17" s="330">
        <v>8</v>
      </c>
      <c r="B17" s="331" t="s">
        <v>162</v>
      </c>
      <c r="C17" s="332">
        <v>113085200.88000001</v>
      </c>
      <c r="D17" s="332"/>
      <c r="E17" s="333">
        <v>113085200.88000001</v>
      </c>
      <c r="F17" s="6"/>
      <c r="G17" s="6"/>
      <c r="H17" s="6"/>
    </row>
    <row r="18" spans="1:8">
      <c r="A18" s="330">
        <v>9</v>
      </c>
      <c r="B18" s="331" t="s">
        <v>163</v>
      </c>
      <c r="C18" s="332">
        <v>37792311.534411997</v>
      </c>
      <c r="D18" s="332">
        <v>7607943.8999999994</v>
      </c>
      <c r="E18" s="333">
        <v>30184367.634411998</v>
      </c>
      <c r="F18" s="6"/>
      <c r="G18" s="6"/>
      <c r="H18" s="6"/>
    </row>
    <row r="19" spans="1:8">
      <c r="A19" s="330">
        <v>10</v>
      </c>
      <c r="B19" s="331" t="s">
        <v>164</v>
      </c>
      <c r="C19" s="332">
        <v>653573472.48000002</v>
      </c>
      <c r="D19" s="332">
        <v>264320818.01999998</v>
      </c>
      <c r="E19" s="333">
        <v>389252654.46000004</v>
      </c>
      <c r="F19" s="6"/>
      <c r="G19" s="6"/>
      <c r="H19" s="6"/>
    </row>
    <row r="20" spans="1:8">
      <c r="A20" s="330">
        <v>11</v>
      </c>
      <c r="B20" s="331" t="s">
        <v>165</v>
      </c>
      <c r="C20" s="332">
        <v>717094486.15999997</v>
      </c>
      <c r="D20" s="332">
        <v>0</v>
      </c>
      <c r="E20" s="333">
        <v>717094486.15999997</v>
      </c>
      <c r="F20" s="6"/>
      <c r="G20" s="6"/>
      <c r="H20" s="6"/>
    </row>
    <row r="21" spans="1:8" ht="39" thickBot="1">
      <c r="A21" s="336"/>
      <c r="B21" s="337" t="s">
        <v>484</v>
      </c>
      <c r="C21" s="292">
        <f>SUM(C8:C12, C15:C20)</f>
        <v>22976021860.863987</v>
      </c>
      <c r="D21" s="292">
        <f>SUM(D8:D12, D15:D20)</f>
        <v>271928761.91999996</v>
      </c>
      <c r="E21" s="338">
        <f>SUM(E8:E12, E15:E20)</f>
        <v>22704093098.943985</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2" bestFit="1" customWidth="1"/>
    <col min="2" max="2" width="114.28515625" style="2" customWidth="1"/>
    <col min="3" max="3" width="14.28515625" bestFit="1"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s="749" customFormat="1" ht="15.75">
      <c r="A1" s="186" t="s">
        <v>188</v>
      </c>
      <c r="B1" s="747" t="str">
        <f>Info!C2</f>
        <v>სს თიბისი ბანკი</v>
      </c>
    </row>
    <row r="2" spans="1:6" s="186" customFormat="1" ht="15.75" customHeight="1">
      <c r="A2" s="186" t="s">
        <v>189</v>
      </c>
      <c r="B2" s="727">
        <f>'1. key ratios'!B2</f>
        <v>44469</v>
      </c>
      <c r="C2" s="749"/>
      <c r="D2" s="749"/>
      <c r="E2" s="749"/>
      <c r="F2" s="749"/>
    </row>
    <row r="3" spans="1:6" s="20" customFormat="1" ht="15.75" customHeight="1">
      <c r="C3"/>
      <c r="D3"/>
      <c r="E3"/>
      <c r="F3"/>
    </row>
    <row r="4" spans="1:6" s="20" customFormat="1" ht="26.25" thickBot="1">
      <c r="A4" s="20" t="s">
        <v>411</v>
      </c>
      <c r="B4" s="193" t="s">
        <v>265</v>
      </c>
      <c r="C4" s="187" t="s">
        <v>93</v>
      </c>
      <c r="D4"/>
      <c r="E4"/>
      <c r="F4"/>
    </row>
    <row r="5" spans="1:6" ht="26.25">
      <c r="A5" s="188">
        <v>1</v>
      </c>
      <c r="B5" s="189" t="s">
        <v>433</v>
      </c>
      <c r="C5" s="730">
        <f>'7. LI1'!E21</f>
        <v>22704093098.943985</v>
      </c>
      <c r="D5" s="651"/>
    </row>
    <row r="6" spans="1:6" s="178" customFormat="1">
      <c r="A6" s="115">
        <v>2.1</v>
      </c>
      <c r="B6" s="195" t="s">
        <v>266</v>
      </c>
      <c r="C6" s="254">
        <v>3524421741.0625062</v>
      </c>
      <c r="D6" s="651"/>
    </row>
    <row r="7" spans="1:6" s="4" customFormat="1" ht="25.5" outlineLevel="1">
      <c r="A7" s="194">
        <v>2.2000000000000002</v>
      </c>
      <c r="B7" s="190" t="s">
        <v>267</v>
      </c>
      <c r="C7" s="255">
        <v>4775143398.7771988</v>
      </c>
      <c r="D7" s="651"/>
    </row>
    <row r="8" spans="1:6" s="4" customFormat="1" ht="26.25">
      <c r="A8" s="194">
        <v>3</v>
      </c>
      <c r="B8" s="191" t="s">
        <v>434</v>
      </c>
      <c r="C8" s="731">
        <f>SUM(C5:C7)</f>
        <v>31003658238.783691</v>
      </c>
      <c r="D8" s="651"/>
    </row>
    <row r="9" spans="1:6" s="178" customFormat="1">
      <c r="A9" s="115">
        <v>4</v>
      </c>
      <c r="B9" s="198" t="s">
        <v>263</v>
      </c>
      <c r="C9" s="668">
        <v>265224102.40759498</v>
      </c>
      <c r="D9" s="651"/>
    </row>
    <row r="10" spans="1:6" s="4" customFormat="1" ht="25.5" outlineLevel="1">
      <c r="A10" s="194">
        <v>5.0999999999999996</v>
      </c>
      <c r="B10" s="190" t="s">
        <v>273</v>
      </c>
      <c r="C10" s="669">
        <v>-1974119426.1648664</v>
      </c>
      <c r="D10" s="651"/>
    </row>
    <row r="11" spans="1:6" s="4" customFormat="1" ht="25.5" outlineLevel="1">
      <c r="A11" s="194">
        <v>5.2</v>
      </c>
      <c r="B11" s="190" t="s">
        <v>274</v>
      </c>
      <c r="C11" s="669">
        <v>-4667627454.1214428</v>
      </c>
      <c r="D11" s="651"/>
    </row>
    <row r="12" spans="1:6" s="4" customFormat="1">
      <c r="A12" s="194">
        <v>6</v>
      </c>
      <c r="B12" s="196" t="s">
        <v>605</v>
      </c>
      <c r="C12" s="670">
        <v>25.691381</v>
      </c>
      <c r="D12" s="651"/>
    </row>
    <row r="13" spans="1:6" s="4" customFormat="1" ht="15.75" thickBot="1">
      <c r="A13" s="197">
        <v>7</v>
      </c>
      <c r="B13" s="192" t="s">
        <v>264</v>
      </c>
      <c r="C13" s="732">
        <f>SUM(C8:C12)</f>
        <v>24627135486.596355</v>
      </c>
      <c r="D13" s="651"/>
    </row>
    <row r="15" spans="1:6" ht="26.25">
      <c r="B15" s="22" t="s">
        <v>606</v>
      </c>
    </row>
    <row r="17" spans="2:9" s="2" customFormat="1">
      <c r="B17" s="65"/>
      <c r="C17" s="651"/>
      <c r="D17"/>
      <c r="E17"/>
      <c r="F17"/>
      <c r="G17"/>
      <c r="H17"/>
      <c r="I17"/>
    </row>
    <row r="18" spans="2:9" s="2" customFormat="1">
      <c r="B18" s="62"/>
      <c r="C18" s="651"/>
      <c r="D18"/>
      <c r="E18"/>
      <c r="F18"/>
      <c r="G18"/>
      <c r="H18"/>
      <c r="I18"/>
    </row>
    <row r="19" spans="2:9" s="2" customFormat="1">
      <c r="B19" s="62"/>
      <c r="C19" s="651"/>
      <c r="D19"/>
      <c r="E19"/>
      <c r="F19"/>
      <c r="G19"/>
      <c r="H19"/>
      <c r="I19"/>
    </row>
    <row r="20" spans="2:9" s="2" customFormat="1">
      <c r="B20" s="64"/>
      <c r="C20" s="651"/>
      <c r="D20"/>
      <c r="E20"/>
      <c r="F20"/>
      <c r="G20"/>
      <c r="H20"/>
      <c r="I20"/>
    </row>
    <row r="21" spans="2:9" s="2" customFormat="1">
      <c r="B21" s="63"/>
      <c r="C21" s="651"/>
      <c r="D21"/>
      <c r="E21"/>
      <c r="F21"/>
      <c r="G21"/>
      <c r="H21"/>
      <c r="I21"/>
    </row>
    <row r="22" spans="2:9" s="2" customFormat="1">
      <c r="B22" s="64"/>
      <c r="C22" s="651"/>
      <c r="D22"/>
      <c r="E22"/>
      <c r="F22"/>
      <c r="G22"/>
      <c r="H22"/>
      <c r="I22"/>
    </row>
    <row r="23" spans="2:9" s="2" customFormat="1">
      <c r="B23" s="63"/>
      <c r="C23" s="651"/>
      <c r="D23"/>
      <c r="E23"/>
      <c r="F23"/>
      <c r="G23"/>
      <c r="H23"/>
      <c r="I23"/>
    </row>
    <row r="24" spans="2:9" s="2" customFormat="1">
      <c r="B24" s="63"/>
      <c r="C24" s="651"/>
      <c r="D24"/>
      <c r="E24"/>
      <c r="F24"/>
      <c r="G24"/>
      <c r="H24"/>
      <c r="I24"/>
    </row>
    <row r="25" spans="2:9" s="2" customFormat="1">
      <c r="B25" s="63"/>
      <c r="C25" s="651"/>
      <c r="D25"/>
      <c r="E25"/>
      <c r="F25"/>
      <c r="G25"/>
      <c r="H25"/>
      <c r="I25"/>
    </row>
    <row r="26" spans="2:9" s="2" customFormat="1">
      <c r="B26" s="63"/>
      <c r="C26" s="651"/>
      <c r="D26"/>
      <c r="E26"/>
      <c r="F26"/>
      <c r="G26"/>
      <c r="H26"/>
      <c r="I26"/>
    </row>
    <row r="27" spans="2:9" s="2" customFormat="1">
      <c r="B27" s="63"/>
      <c r="C27" s="651"/>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rzOLw6e//Vm1AUgeZyIYFdDsByxsQbZSCPP5pYt1t0s=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1KfnF8JRGFwLWcM5UilB4jI1ypCQ+13zDOgm/zN4m2k=</DigestValue>
    </Reference>
  </SignedInfo>
  <SignatureValue>aCDiGbViRm/mXHfTZyfcIbf3kVW96sndIYnIm9tQ+OHYqLbhgrjt6cnwPgd0dU5QHWtfg5BtBLqN
gx5nET57DVBZIsXUj+NaEkXnp4lhqW169ogbbqb46rSoct7UaqLIFkXuDHw6gOS9nKDjn6Ed7IDq
X2rHWWPut6anL7GA4ddyTJwF11vmmjEayK2Dw55H1mpneNcImnNgw2B6ydmgDUvIikMlS8O3aN95
rE3DSZpURUSoOr70GvY12XEeF9O9vuVUJXXFSeWj22AMhvqbnJ7YRZ6RtKM04ZlJ2flgCO6JURVo
MqA0FiqDyMtCA4QcDtkxQt1bK7K+p2Wvt1Be9A==</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AmbTaHsCn+7Q3BgXlpoEMVUHDuIpOrpERC8BHUSVdVw=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bdI1LapDzIu+zKAU9h6F0dfpL61O3TxfeM5cAsXRt7U=</DigestValue>
      </Reference>
      <Reference URI="/xl/styles.xml?ContentType=application/vnd.openxmlformats-officedocument.spreadsheetml.styles+xml">
        <DigestMethod Algorithm="http://www.w3.org/2001/04/xmlenc#sha256"/>
        <DigestValue>r9gHOuWVUoEFYDI4gnDANmsIl3Ehn7PRVyLaPCce61Q=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lC54d/AgpksXBsq5zUkN/4Iwpkx+VOCEGCia/3m8z5w=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ppJO7V65eHEgVgS6gzJof0g0qO0q6tXPjuBdfHvKCEM=</DigestValue>
      </Reference>
      <Reference URI="/xl/worksheets/sheet10.xml?ContentType=application/vnd.openxmlformats-officedocument.spreadsheetml.worksheet+xml">
        <DigestMethod Algorithm="http://www.w3.org/2001/04/xmlenc#sha256"/>
        <DigestValue>yf2FjSmm8zTe1X9QVpkzMFSU03fkSp2l9bwqzdMvwB0=</DigestValue>
      </Reference>
      <Reference URI="/xl/worksheets/sheet11.xml?ContentType=application/vnd.openxmlformats-officedocument.spreadsheetml.worksheet+xml">
        <DigestMethod Algorithm="http://www.w3.org/2001/04/xmlenc#sha256"/>
        <DigestValue>o1h3HnaJ0wRN3m2TzOuzy7vGfgMXw4roYDrl9JXipTw=</DigestValue>
      </Reference>
      <Reference URI="/xl/worksheets/sheet12.xml?ContentType=application/vnd.openxmlformats-officedocument.spreadsheetml.worksheet+xml">
        <DigestMethod Algorithm="http://www.w3.org/2001/04/xmlenc#sha256"/>
        <DigestValue>8r5d2qp7M3ijU748Nvg949+wGMpRTfvvN/MUaZd5l5I=</DigestValue>
      </Reference>
      <Reference URI="/xl/worksheets/sheet13.xml?ContentType=application/vnd.openxmlformats-officedocument.spreadsheetml.worksheet+xml">
        <DigestMethod Algorithm="http://www.w3.org/2001/04/xmlenc#sha256"/>
        <DigestValue>tsBB/gxCK4GFUWOgS3uLMmBHEPGqw2DK9BpbB1c6REA=</DigestValue>
      </Reference>
      <Reference URI="/xl/worksheets/sheet14.xml?ContentType=application/vnd.openxmlformats-officedocument.spreadsheetml.worksheet+xml">
        <DigestMethod Algorithm="http://www.w3.org/2001/04/xmlenc#sha256"/>
        <DigestValue>V0nu4wvca8sQZRfaNcoX+DlGvRgFkNt0R9+o+/NlNs0=</DigestValue>
      </Reference>
      <Reference URI="/xl/worksheets/sheet15.xml?ContentType=application/vnd.openxmlformats-officedocument.spreadsheetml.worksheet+xml">
        <DigestMethod Algorithm="http://www.w3.org/2001/04/xmlenc#sha256"/>
        <DigestValue>zdTCEdCGaVObntGf6jo81MOBr5USVxf2xZKi1OcUDnk=</DigestValue>
      </Reference>
      <Reference URI="/xl/worksheets/sheet16.xml?ContentType=application/vnd.openxmlformats-officedocument.spreadsheetml.worksheet+xml">
        <DigestMethod Algorithm="http://www.w3.org/2001/04/xmlenc#sha256"/>
        <DigestValue>witeNfeTufhHDUJljsj6PG15Mw34krzBibzUn6vd0J0=</DigestValue>
      </Reference>
      <Reference URI="/xl/worksheets/sheet17.xml?ContentType=application/vnd.openxmlformats-officedocument.spreadsheetml.worksheet+xml">
        <DigestMethod Algorithm="http://www.w3.org/2001/04/xmlenc#sha256"/>
        <DigestValue>IshtkA67Arvj/38m7U1rha3hybI9xyQqNZUoJQ3vCpc=</DigestValue>
      </Reference>
      <Reference URI="/xl/worksheets/sheet18.xml?ContentType=application/vnd.openxmlformats-officedocument.spreadsheetml.worksheet+xml">
        <DigestMethod Algorithm="http://www.w3.org/2001/04/xmlenc#sha256"/>
        <DigestValue>E2lrfboDF2/HaRaLtZgQVAqvKYkoG1ZhSLrvLxW20Mg=</DigestValue>
      </Reference>
      <Reference URI="/xl/worksheets/sheet19.xml?ContentType=application/vnd.openxmlformats-officedocument.spreadsheetml.worksheet+xml">
        <DigestMethod Algorithm="http://www.w3.org/2001/04/xmlenc#sha256"/>
        <DigestValue>5CypgCbwkaaYiMYZchVnfnHIYeGP7wyRonOWSzXTiuk=</DigestValue>
      </Reference>
      <Reference URI="/xl/worksheets/sheet2.xml?ContentType=application/vnd.openxmlformats-officedocument.spreadsheetml.worksheet+xml">
        <DigestMethod Algorithm="http://www.w3.org/2001/04/xmlenc#sha256"/>
        <DigestValue>2TpahHM7d6UL5K8ayq4fhD65iGKXNqceRcvwERk4VRQ=</DigestValue>
      </Reference>
      <Reference URI="/xl/worksheets/sheet20.xml?ContentType=application/vnd.openxmlformats-officedocument.spreadsheetml.worksheet+xml">
        <DigestMethod Algorithm="http://www.w3.org/2001/04/xmlenc#sha256"/>
        <DigestValue>GxrM438QgQyYyghhSI8NsB4MtBuxIJz/BitRLiSb6bM=</DigestValue>
      </Reference>
      <Reference URI="/xl/worksheets/sheet21.xml?ContentType=application/vnd.openxmlformats-officedocument.spreadsheetml.worksheet+xml">
        <DigestMethod Algorithm="http://www.w3.org/2001/04/xmlenc#sha256"/>
        <DigestValue>mmX/pHUsqTtA9uIdU6hKmi+V923wAhWyVyafTLBg+as=</DigestValue>
      </Reference>
      <Reference URI="/xl/worksheets/sheet22.xml?ContentType=application/vnd.openxmlformats-officedocument.spreadsheetml.worksheet+xml">
        <DigestMethod Algorithm="http://www.w3.org/2001/04/xmlenc#sha256"/>
        <DigestValue>1ashVcRsmac/52Nb0CfAdQDwJp/sRCpFBj/O20CDAGE=</DigestValue>
      </Reference>
      <Reference URI="/xl/worksheets/sheet23.xml?ContentType=application/vnd.openxmlformats-officedocument.spreadsheetml.worksheet+xml">
        <DigestMethod Algorithm="http://www.w3.org/2001/04/xmlenc#sha256"/>
        <DigestValue>Yc/lURpmZ9pu00WcGtRkWsO/Fe4IZEAUHG9xaUa0x7g=</DigestValue>
      </Reference>
      <Reference URI="/xl/worksheets/sheet24.xml?ContentType=application/vnd.openxmlformats-officedocument.spreadsheetml.worksheet+xml">
        <DigestMethod Algorithm="http://www.w3.org/2001/04/xmlenc#sha256"/>
        <DigestValue>SL8w3qHeJWjlmuY0UlCNDyHEuuuLO6p3Z68vLZCil1Q=</DigestValue>
      </Reference>
      <Reference URI="/xl/worksheets/sheet25.xml?ContentType=application/vnd.openxmlformats-officedocument.spreadsheetml.worksheet+xml">
        <DigestMethod Algorithm="http://www.w3.org/2001/04/xmlenc#sha256"/>
        <DigestValue>OIAuuyCJERBHQnQWRo0K+aZ/JRXOFzRAe8Z3OTeCAYU=</DigestValue>
      </Reference>
      <Reference URI="/xl/worksheets/sheet26.xml?ContentType=application/vnd.openxmlformats-officedocument.spreadsheetml.worksheet+xml">
        <DigestMethod Algorithm="http://www.w3.org/2001/04/xmlenc#sha256"/>
        <DigestValue>Wmu8gkUeGjJy/3sAbddgKmulDbbEWEjhwGKaIf56boM=</DigestValue>
      </Reference>
      <Reference URI="/xl/worksheets/sheet27.xml?ContentType=application/vnd.openxmlformats-officedocument.spreadsheetml.worksheet+xml">
        <DigestMethod Algorithm="http://www.w3.org/2001/04/xmlenc#sha256"/>
        <DigestValue>4zkcms6Fy4v2mtJRuF62lBeK+XJAF3wWQo4tQam6jjs=</DigestValue>
      </Reference>
      <Reference URI="/xl/worksheets/sheet28.xml?ContentType=application/vnd.openxmlformats-officedocument.spreadsheetml.worksheet+xml">
        <DigestMethod Algorithm="http://www.w3.org/2001/04/xmlenc#sha256"/>
        <DigestValue>Lat0SvBePQmfwNhmOSsuXAHKP7Azdbr3HUUDaqj5aWE=</DigestValue>
      </Reference>
      <Reference URI="/xl/worksheets/sheet29.xml?ContentType=application/vnd.openxmlformats-officedocument.spreadsheetml.worksheet+xml">
        <DigestMethod Algorithm="http://www.w3.org/2001/04/xmlenc#sha256"/>
        <DigestValue>DZ1FT8tYRTXup+hxzNhupBsKPe3eTjbBi1gLXgOZ5jk=</DigestValue>
      </Reference>
      <Reference URI="/xl/worksheets/sheet3.xml?ContentType=application/vnd.openxmlformats-officedocument.spreadsheetml.worksheet+xml">
        <DigestMethod Algorithm="http://www.w3.org/2001/04/xmlenc#sha256"/>
        <DigestValue>3wvkO4p27jBk4XhGHZ2tWLB2V3UGs3tJ6z28YcRKugY=</DigestValue>
      </Reference>
      <Reference URI="/xl/worksheets/sheet30.xml?ContentType=application/vnd.openxmlformats-officedocument.spreadsheetml.worksheet+xml">
        <DigestMethod Algorithm="http://www.w3.org/2001/04/xmlenc#sha256"/>
        <DigestValue>UBR286MClTAaXFQozcmOxikhw0byk6i7m1UQDeP16HA=</DigestValue>
      </Reference>
      <Reference URI="/xl/worksheets/sheet4.xml?ContentType=application/vnd.openxmlformats-officedocument.spreadsheetml.worksheet+xml">
        <DigestMethod Algorithm="http://www.w3.org/2001/04/xmlenc#sha256"/>
        <DigestValue>nCR5utOujQ93OL5tQcu93vzl3+MPZfjuWigK0sUbe48=</DigestValue>
      </Reference>
      <Reference URI="/xl/worksheets/sheet5.xml?ContentType=application/vnd.openxmlformats-officedocument.spreadsheetml.worksheet+xml">
        <DigestMethod Algorithm="http://www.w3.org/2001/04/xmlenc#sha256"/>
        <DigestValue>XJEh4gGVMJyRkZRkfRle3QwWNLb17E7LX/rtsWiYvTk=</DigestValue>
      </Reference>
      <Reference URI="/xl/worksheets/sheet6.xml?ContentType=application/vnd.openxmlformats-officedocument.spreadsheetml.worksheet+xml">
        <DigestMethod Algorithm="http://www.w3.org/2001/04/xmlenc#sha256"/>
        <DigestValue>PZO/gmjhCGk1Ph6tH/sDiTnheMUZ13Ze+kUvx5g86v8=</DigestValue>
      </Reference>
      <Reference URI="/xl/worksheets/sheet7.xml?ContentType=application/vnd.openxmlformats-officedocument.spreadsheetml.worksheet+xml">
        <DigestMethod Algorithm="http://www.w3.org/2001/04/xmlenc#sha256"/>
        <DigestValue>4TOm64IuDlp8iYelRWHS6ldShl8PM8kYxrSlmdtoHAw=</DigestValue>
      </Reference>
      <Reference URI="/xl/worksheets/sheet8.xml?ContentType=application/vnd.openxmlformats-officedocument.spreadsheetml.worksheet+xml">
        <DigestMethod Algorithm="http://www.w3.org/2001/04/xmlenc#sha256"/>
        <DigestValue>ASf8+LqGUpyVnCtra2ZTwcWVoa9HI1vDHOHpWIPGnFQ=</DigestValue>
      </Reference>
      <Reference URI="/xl/worksheets/sheet9.xml?ContentType=application/vnd.openxmlformats-officedocument.spreadsheetml.worksheet+xml">
        <DigestMethod Algorithm="http://www.w3.org/2001/04/xmlenc#sha256"/>
        <DigestValue>Nn20iNKSxT6vNkUb2DBgrVqH5cAodlq09kdGthSj/tE=</DigestValue>
      </Reference>
    </Manifest>
    <SignatureProperties>
      <SignatureProperty Id="idSignatureTime" Target="#idPackageSignature">
        <mdssi:SignatureTime xmlns:mdssi="http://schemas.openxmlformats.org/package/2006/digital-signature">
          <mdssi:Format>YYYY-MM-DDThh:mm:ssTZD</mdssi:Format>
          <mdssi:Value>2023-02-27T09:36:01Z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2023-02-27T09:36:01Z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8PvFEeVr4m0AxP8tsyhAGHuBKCNM+k7oQHmb/ztxNQo=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vqIxPSoL7GBbIMMi6EjkjnjXjR6KROQzUi0nRAcnnJQ=</DigestValue>
    </Reference>
  </SignedInfo>
  <SignatureValue>aTDrmfg9HEBLBGG4be42uKRcMI/Ls0CNFc5gPioFExOzCKwihzJj5sD08T9b3wiOsg3acy168/RT
NQwZqDZSLO8aR6L5EXJf8X2y9mnWW9nzMC85sX+GCtfKdOQ5NcJqbMWDH4a7jggVjB8Ib15oDs2p
001MCYiAAIANiTCengPDyQXeHbVJxAgOfSiVAXI8Avy9xEHIwcQZuZ4S7Z4kBhTo0jvYneZV5IIN
eEwS3eiTVCiBa5ku6mwZBNCMRjOdHNg9Onkq9fHgFvDlzUZubs6Gqphp+jTngN5I3yGsgDaXe9sx
IO4x7bT+wKdmWuY6fI/wl65eBRBvnJRzRs45jw==</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AmbTaHsCn+7Q3BgXlpoEMVUHDuIpOrpERC8BHUSVdVw=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bdI1LapDzIu+zKAU9h6F0dfpL61O3TxfeM5cAsXRt7U=</DigestValue>
      </Reference>
      <Reference URI="/xl/styles.xml?ContentType=application/vnd.openxmlformats-officedocument.spreadsheetml.styles+xml">
        <DigestMethod Algorithm="http://www.w3.org/2001/04/xmlenc#sha256"/>
        <DigestValue>r9gHOuWVUoEFYDI4gnDANmsIl3Ehn7PRVyLaPCce61Q=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lC54d/AgpksXBsq5zUkN/4Iwpkx+VOCEGCia/3m8z5w=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ppJO7V65eHEgVgS6gzJof0g0qO0q6tXPjuBdfHvKCEM=</DigestValue>
      </Reference>
      <Reference URI="/xl/worksheets/sheet10.xml?ContentType=application/vnd.openxmlformats-officedocument.spreadsheetml.worksheet+xml">
        <DigestMethod Algorithm="http://www.w3.org/2001/04/xmlenc#sha256"/>
        <DigestValue>yf2FjSmm8zTe1X9QVpkzMFSU03fkSp2l9bwqzdMvwB0=</DigestValue>
      </Reference>
      <Reference URI="/xl/worksheets/sheet11.xml?ContentType=application/vnd.openxmlformats-officedocument.spreadsheetml.worksheet+xml">
        <DigestMethod Algorithm="http://www.w3.org/2001/04/xmlenc#sha256"/>
        <DigestValue>o1h3HnaJ0wRN3m2TzOuzy7vGfgMXw4roYDrl9JXipTw=</DigestValue>
      </Reference>
      <Reference URI="/xl/worksheets/sheet12.xml?ContentType=application/vnd.openxmlformats-officedocument.spreadsheetml.worksheet+xml">
        <DigestMethod Algorithm="http://www.w3.org/2001/04/xmlenc#sha256"/>
        <DigestValue>8r5d2qp7M3ijU748Nvg949+wGMpRTfvvN/MUaZd5l5I=</DigestValue>
      </Reference>
      <Reference URI="/xl/worksheets/sheet13.xml?ContentType=application/vnd.openxmlformats-officedocument.spreadsheetml.worksheet+xml">
        <DigestMethod Algorithm="http://www.w3.org/2001/04/xmlenc#sha256"/>
        <DigestValue>tsBB/gxCK4GFUWOgS3uLMmBHEPGqw2DK9BpbB1c6REA=</DigestValue>
      </Reference>
      <Reference URI="/xl/worksheets/sheet14.xml?ContentType=application/vnd.openxmlformats-officedocument.spreadsheetml.worksheet+xml">
        <DigestMethod Algorithm="http://www.w3.org/2001/04/xmlenc#sha256"/>
        <DigestValue>V0nu4wvca8sQZRfaNcoX+DlGvRgFkNt0R9+o+/NlNs0=</DigestValue>
      </Reference>
      <Reference URI="/xl/worksheets/sheet15.xml?ContentType=application/vnd.openxmlformats-officedocument.spreadsheetml.worksheet+xml">
        <DigestMethod Algorithm="http://www.w3.org/2001/04/xmlenc#sha256"/>
        <DigestValue>zdTCEdCGaVObntGf6jo81MOBr5USVxf2xZKi1OcUDnk=</DigestValue>
      </Reference>
      <Reference URI="/xl/worksheets/sheet16.xml?ContentType=application/vnd.openxmlformats-officedocument.spreadsheetml.worksheet+xml">
        <DigestMethod Algorithm="http://www.w3.org/2001/04/xmlenc#sha256"/>
        <DigestValue>witeNfeTufhHDUJljsj6PG15Mw34krzBibzUn6vd0J0=</DigestValue>
      </Reference>
      <Reference URI="/xl/worksheets/sheet17.xml?ContentType=application/vnd.openxmlformats-officedocument.spreadsheetml.worksheet+xml">
        <DigestMethod Algorithm="http://www.w3.org/2001/04/xmlenc#sha256"/>
        <DigestValue>IshtkA67Arvj/38m7U1rha3hybI9xyQqNZUoJQ3vCpc=</DigestValue>
      </Reference>
      <Reference URI="/xl/worksheets/sheet18.xml?ContentType=application/vnd.openxmlformats-officedocument.spreadsheetml.worksheet+xml">
        <DigestMethod Algorithm="http://www.w3.org/2001/04/xmlenc#sha256"/>
        <DigestValue>E2lrfboDF2/HaRaLtZgQVAqvKYkoG1ZhSLrvLxW20Mg=</DigestValue>
      </Reference>
      <Reference URI="/xl/worksheets/sheet19.xml?ContentType=application/vnd.openxmlformats-officedocument.spreadsheetml.worksheet+xml">
        <DigestMethod Algorithm="http://www.w3.org/2001/04/xmlenc#sha256"/>
        <DigestValue>5CypgCbwkaaYiMYZchVnfnHIYeGP7wyRonOWSzXTiuk=</DigestValue>
      </Reference>
      <Reference URI="/xl/worksheets/sheet2.xml?ContentType=application/vnd.openxmlformats-officedocument.spreadsheetml.worksheet+xml">
        <DigestMethod Algorithm="http://www.w3.org/2001/04/xmlenc#sha256"/>
        <DigestValue>2TpahHM7d6UL5K8ayq4fhD65iGKXNqceRcvwERk4VRQ=</DigestValue>
      </Reference>
      <Reference URI="/xl/worksheets/sheet20.xml?ContentType=application/vnd.openxmlformats-officedocument.spreadsheetml.worksheet+xml">
        <DigestMethod Algorithm="http://www.w3.org/2001/04/xmlenc#sha256"/>
        <DigestValue>GxrM438QgQyYyghhSI8NsB4MtBuxIJz/BitRLiSb6bM=</DigestValue>
      </Reference>
      <Reference URI="/xl/worksheets/sheet21.xml?ContentType=application/vnd.openxmlformats-officedocument.spreadsheetml.worksheet+xml">
        <DigestMethod Algorithm="http://www.w3.org/2001/04/xmlenc#sha256"/>
        <DigestValue>mmX/pHUsqTtA9uIdU6hKmi+V923wAhWyVyafTLBg+as=</DigestValue>
      </Reference>
      <Reference URI="/xl/worksheets/sheet22.xml?ContentType=application/vnd.openxmlformats-officedocument.spreadsheetml.worksheet+xml">
        <DigestMethod Algorithm="http://www.w3.org/2001/04/xmlenc#sha256"/>
        <DigestValue>1ashVcRsmac/52Nb0CfAdQDwJp/sRCpFBj/O20CDAGE=</DigestValue>
      </Reference>
      <Reference URI="/xl/worksheets/sheet23.xml?ContentType=application/vnd.openxmlformats-officedocument.spreadsheetml.worksheet+xml">
        <DigestMethod Algorithm="http://www.w3.org/2001/04/xmlenc#sha256"/>
        <DigestValue>Yc/lURpmZ9pu00WcGtRkWsO/Fe4IZEAUHG9xaUa0x7g=</DigestValue>
      </Reference>
      <Reference URI="/xl/worksheets/sheet24.xml?ContentType=application/vnd.openxmlformats-officedocument.spreadsheetml.worksheet+xml">
        <DigestMethod Algorithm="http://www.w3.org/2001/04/xmlenc#sha256"/>
        <DigestValue>SL8w3qHeJWjlmuY0UlCNDyHEuuuLO6p3Z68vLZCil1Q=</DigestValue>
      </Reference>
      <Reference URI="/xl/worksheets/sheet25.xml?ContentType=application/vnd.openxmlformats-officedocument.spreadsheetml.worksheet+xml">
        <DigestMethod Algorithm="http://www.w3.org/2001/04/xmlenc#sha256"/>
        <DigestValue>OIAuuyCJERBHQnQWRo0K+aZ/JRXOFzRAe8Z3OTeCAYU=</DigestValue>
      </Reference>
      <Reference URI="/xl/worksheets/sheet26.xml?ContentType=application/vnd.openxmlformats-officedocument.spreadsheetml.worksheet+xml">
        <DigestMethod Algorithm="http://www.w3.org/2001/04/xmlenc#sha256"/>
        <DigestValue>Wmu8gkUeGjJy/3sAbddgKmulDbbEWEjhwGKaIf56boM=</DigestValue>
      </Reference>
      <Reference URI="/xl/worksheets/sheet27.xml?ContentType=application/vnd.openxmlformats-officedocument.spreadsheetml.worksheet+xml">
        <DigestMethod Algorithm="http://www.w3.org/2001/04/xmlenc#sha256"/>
        <DigestValue>4zkcms6Fy4v2mtJRuF62lBeK+XJAF3wWQo4tQam6jjs=</DigestValue>
      </Reference>
      <Reference URI="/xl/worksheets/sheet28.xml?ContentType=application/vnd.openxmlformats-officedocument.spreadsheetml.worksheet+xml">
        <DigestMethod Algorithm="http://www.w3.org/2001/04/xmlenc#sha256"/>
        <DigestValue>Lat0SvBePQmfwNhmOSsuXAHKP7Azdbr3HUUDaqj5aWE=</DigestValue>
      </Reference>
      <Reference URI="/xl/worksheets/sheet29.xml?ContentType=application/vnd.openxmlformats-officedocument.spreadsheetml.worksheet+xml">
        <DigestMethod Algorithm="http://www.w3.org/2001/04/xmlenc#sha256"/>
        <DigestValue>DZ1FT8tYRTXup+hxzNhupBsKPe3eTjbBi1gLXgOZ5jk=</DigestValue>
      </Reference>
      <Reference URI="/xl/worksheets/sheet3.xml?ContentType=application/vnd.openxmlformats-officedocument.spreadsheetml.worksheet+xml">
        <DigestMethod Algorithm="http://www.w3.org/2001/04/xmlenc#sha256"/>
        <DigestValue>3wvkO4p27jBk4XhGHZ2tWLB2V3UGs3tJ6z28YcRKugY=</DigestValue>
      </Reference>
      <Reference URI="/xl/worksheets/sheet30.xml?ContentType=application/vnd.openxmlformats-officedocument.spreadsheetml.worksheet+xml">
        <DigestMethod Algorithm="http://www.w3.org/2001/04/xmlenc#sha256"/>
        <DigestValue>UBR286MClTAaXFQozcmOxikhw0byk6i7m1UQDeP16HA=</DigestValue>
      </Reference>
      <Reference URI="/xl/worksheets/sheet4.xml?ContentType=application/vnd.openxmlformats-officedocument.spreadsheetml.worksheet+xml">
        <DigestMethod Algorithm="http://www.w3.org/2001/04/xmlenc#sha256"/>
        <DigestValue>nCR5utOujQ93OL5tQcu93vzl3+MPZfjuWigK0sUbe48=</DigestValue>
      </Reference>
      <Reference URI="/xl/worksheets/sheet5.xml?ContentType=application/vnd.openxmlformats-officedocument.spreadsheetml.worksheet+xml">
        <DigestMethod Algorithm="http://www.w3.org/2001/04/xmlenc#sha256"/>
        <DigestValue>XJEh4gGVMJyRkZRkfRle3QwWNLb17E7LX/rtsWiYvTk=</DigestValue>
      </Reference>
      <Reference URI="/xl/worksheets/sheet6.xml?ContentType=application/vnd.openxmlformats-officedocument.spreadsheetml.worksheet+xml">
        <DigestMethod Algorithm="http://www.w3.org/2001/04/xmlenc#sha256"/>
        <DigestValue>PZO/gmjhCGk1Ph6tH/sDiTnheMUZ13Ze+kUvx5g86v8=</DigestValue>
      </Reference>
      <Reference URI="/xl/worksheets/sheet7.xml?ContentType=application/vnd.openxmlformats-officedocument.spreadsheetml.worksheet+xml">
        <DigestMethod Algorithm="http://www.w3.org/2001/04/xmlenc#sha256"/>
        <DigestValue>4TOm64IuDlp8iYelRWHS6ldShl8PM8kYxrSlmdtoHAw=</DigestValue>
      </Reference>
      <Reference URI="/xl/worksheets/sheet8.xml?ContentType=application/vnd.openxmlformats-officedocument.spreadsheetml.worksheet+xml">
        <DigestMethod Algorithm="http://www.w3.org/2001/04/xmlenc#sha256"/>
        <DigestValue>ASf8+LqGUpyVnCtra2ZTwcWVoa9HI1vDHOHpWIPGnFQ=</DigestValue>
      </Reference>
      <Reference URI="/xl/worksheets/sheet9.xml?ContentType=application/vnd.openxmlformats-officedocument.spreadsheetml.worksheet+xml">
        <DigestMethod Algorithm="http://www.w3.org/2001/04/xmlenc#sha256"/>
        <DigestValue>Nn20iNKSxT6vNkUb2DBgrVqH5cAodlq09kdGthSj/tE=</DigestValue>
      </Reference>
    </Manifest>
    <SignatureProperties>
      <SignatureProperty Id="idSignatureTime" Target="#idPackageSignature">
        <mdssi:SignatureTime xmlns:mdssi="http://schemas.openxmlformats.org/package/2006/digital-signature">
          <mdssi:Format>YYYY-MM-DDThh:mm:ssTZD</mdssi:Format>
          <mdssi:Value>2023-02-27T09:36:20Z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2023-02-27T09:36:20Z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2023-02-24T10:07:21Z</dcterms:modified>
  <cp:contentStatus/>
</cp:coreProperties>
</file>