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0" tabRatio="919" activeTab="1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79" r:id="rId12"/>
    <sheet name="11. CRWA" sheetId="35" r:id="rId13"/>
    <sheet name="12. CRM" sheetId="64" r:id="rId14"/>
    <sheet name="13. CRME" sheetId="74" r:id="rId15"/>
    <sheet name="14. LCR" sheetId="36" r:id="rId16"/>
    <sheet name="15. CCR" sheetId="37"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11">#REF!</definedName>
    <definedName name="ACC_DBS" localSheetId="4">#REF!</definedName>
    <definedName name="ACC_DBS" localSheetId="10">#REF!</definedName>
    <definedName name="ACC_DBS">#REF!</definedName>
    <definedName name="ACC_ISO" localSheetId="11">#REF!</definedName>
    <definedName name="ACC_ISO" localSheetId="4">#REF!</definedName>
    <definedName name="ACC_ISO" localSheetId="10">#REF!</definedName>
    <definedName name="ACC_ISO">#REF!</definedName>
    <definedName name="ACC_SALDO" localSheetId="11">#REF!</definedName>
    <definedName name="ACC_SALDO" localSheetId="4">#REF!</definedName>
    <definedName name="ACC_SALDO" localSheetId="10">#REF!</definedName>
    <definedName name="ACC_SALDO">#REF!</definedName>
    <definedName name="BS_BALACC" localSheetId="11">#REF!</definedName>
    <definedName name="BS_BALACC" localSheetId="4">#REF!</definedName>
    <definedName name="BS_BALACC" localSheetId="10">#REF!</definedName>
    <definedName name="BS_BALACC">#REF!</definedName>
    <definedName name="BS_BALANCE" localSheetId="11">#REF!</definedName>
    <definedName name="BS_BALANCE" localSheetId="4">#REF!</definedName>
    <definedName name="BS_BALANCE" localSheetId="10">#REF!</definedName>
    <definedName name="BS_BALANCE">#REF!</definedName>
    <definedName name="BS_CR" localSheetId="11">#REF!</definedName>
    <definedName name="BS_CR" localSheetId="4">#REF!</definedName>
    <definedName name="BS_CR" localSheetId="10">#REF!</definedName>
    <definedName name="BS_CR">#REF!</definedName>
    <definedName name="BS_CR_EQU" localSheetId="11">#REF!</definedName>
    <definedName name="BS_CR_EQU" localSheetId="4">#REF!</definedName>
    <definedName name="BS_CR_EQU" localSheetId="10">#REF!</definedName>
    <definedName name="BS_CR_EQU">#REF!</definedName>
    <definedName name="BS_DB" localSheetId="11">#REF!</definedName>
    <definedName name="BS_DB" localSheetId="4">#REF!</definedName>
    <definedName name="BS_DB" localSheetId="10">#REF!</definedName>
    <definedName name="BS_DB">#REF!</definedName>
    <definedName name="BS_DB_EQU" localSheetId="11">#REF!</definedName>
    <definedName name="BS_DB_EQU" localSheetId="4">#REF!</definedName>
    <definedName name="BS_DB_EQU" localSheetId="10">#REF!</definedName>
    <definedName name="BS_DB_EQU">#REF!</definedName>
    <definedName name="BS_DT" localSheetId="11">#REF!</definedName>
    <definedName name="BS_DT" localSheetId="4">#REF!</definedName>
    <definedName name="BS_DT" localSheetId="10">#REF!</definedName>
    <definedName name="BS_DT">#REF!</definedName>
    <definedName name="BS_ISO" localSheetId="11">#REF!</definedName>
    <definedName name="BS_ISO" localSheetId="4">#REF!</definedName>
    <definedName name="BS_ISO" localSheetId="10">#REF!</definedName>
    <definedName name="BS_ISO">#REF!</definedName>
    <definedName name="CurrentDate" localSheetId="11">#REF!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7" l="1"/>
  <c r="B2" i="36"/>
  <c r="B2" i="74"/>
  <c r="B2" i="64"/>
  <c r="B2" i="35"/>
  <c r="B2" i="79"/>
  <c r="B2" i="28"/>
  <c r="B2" i="73"/>
  <c r="E16" i="72"/>
  <c r="E20" i="72"/>
  <c r="E15" i="72"/>
  <c r="E12" i="72"/>
  <c r="E10" i="72"/>
  <c r="E8" i="72"/>
  <c r="B2" i="72"/>
  <c r="B2" i="52"/>
  <c r="B2" i="71"/>
  <c r="E18" i="72" l="1"/>
  <c r="E17" i="72"/>
  <c r="E19" i="72"/>
  <c r="E9" i="72"/>
  <c r="E11" i="72"/>
  <c r="E13" i="72"/>
  <c r="E14" i="72"/>
  <c r="B2" i="75"/>
  <c r="B2" i="53"/>
  <c r="C40" i="75" l="1"/>
  <c r="D40" i="75"/>
  <c r="D45" i="75"/>
  <c r="C45" i="75"/>
  <c r="D32" i="75"/>
  <c r="C32" i="75"/>
  <c r="D22" i="75"/>
  <c r="C22" i="75"/>
  <c r="D16" i="75"/>
  <c r="C16" i="75"/>
  <c r="D13" i="75"/>
  <c r="C13" i="75"/>
  <c r="D7" i="75"/>
  <c r="C7" i="75"/>
  <c r="C19" i="75" l="1"/>
  <c r="D19" i="75"/>
  <c r="H21" i="74"/>
  <c r="H20" i="74"/>
  <c r="H19" i="74"/>
  <c r="H18" i="74"/>
  <c r="H17" i="74"/>
  <c r="H16" i="74"/>
  <c r="H15" i="74"/>
  <c r="H14" i="74"/>
  <c r="H13" i="74"/>
  <c r="H12" i="74"/>
  <c r="H11" i="74"/>
  <c r="H10" i="74"/>
  <c r="H9" i="74"/>
  <c r="C22" i="74"/>
  <c r="H8" i="74"/>
  <c r="C14" i="79"/>
  <c r="C44" i="79"/>
  <c r="C34" i="79"/>
  <c r="B2" i="62"/>
  <c r="B1" i="6"/>
  <c r="B1" i="62" s="1"/>
  <c r="C22" i="79" l="1"/>
  <c r="G14" i="62"/>
  <c r="F14" i="62"/>
  <c r="D14" i="62"/>
  <c r="C14" i="62"/>
  <c r="D6" i="71" l="1"/>
  <c r="C6" i="71"/>
  <c r="D13" i="71" l="1"/>
  <c r="C13" i="71"/>
  <c r="E8" i="37" l="1"/>
  <c r="N16" i="37"/>
  <c r="N17" i="37"/>
  <c r="N18" i="37"/>
  <c r="N19" i="37"/>
  <c r="N20" i="37"/>
  <c r="N15" i="37"/>
  <c r="N13" i="37"/>
  <c r="N10" i="37"/>
  <c r="N9" i="37"/>
  <c r="N11" i="37"/>
  <c r="N12" i="37"/>
  <c r="E19" i="37"/>
  <c r="E18" i="37"/>
  <c r="E17" i="37"/>
  <c r="E16" i="37"/>
  <c r="E15" i="37"/>
  <c r="C14" i="37"/>
  <c r="E12" i="37"/>
  <c r="E11" i="37"/>
  <c r="E10" i="37"/>
  <c r="E9" i="37"/>
  <c r="M7" i="37"/>
  <c r="L7" i="37"/>
  <c r="J7" i="37"/>
  <c r="I7" i="37"/>
  <c r="H7" i="37"/>
  <c r="G7" i="37"/>
  <c r="F7" i="37"/>
  <c r="C7" i="37"/>
  <c r="E14" i="37" l="1"/>
  <c r="N14" i="37"/>
  <c r="E7" i="37"/>
  <c r="C21" i="37"/>
  <c r="N8" i="37"/>
  <c r="E21" i="37" l="1"/>
  <c r="N7" i="37"/>
  <c r="K7" i="37"/>
  <c r="N21" i="37" l="1"/>
  <c r="E21" i="72"/>
  <c r="C5" i="73" l="1"/>
  <c r="C21" i="72"/>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G61" i="53" l="1"/>
  <c r="F61" i="53"/>
  <c r="D61" i="53"/>
  <c r="C61" i="53"/>
  <c r="G53" i="53"/>
  <c r="F53" i="53"/>
  <c r="D53" i="53"/>
  <c r="C53" i="53"/>
  <c r="G34" i="53"/>
  <c r="F34" i="53"/>
  <c r="D34" i="53"/>
  <c r="C34" i="53"/>
  <c r="C45" i="53" l="1"/>
  <c r="D45" i="53"/>
  <c r="F45" i="53"/>
  <c r="G45" i="53"/>
  <c r="C54" i="53"/>
  <c r="G30" i="53"/>
  <c r="F30" i="53"/>
  <c r="D30" i="53"/>
  <c r="C30" i="53"/>
  <c r="G9" i="53"/>
  <c r="F9" i="53"/>
  <c r="D9" i="53"/>
  <c r="C9" i="53"/>
  <c r="D31" i="62"/>
  <c r="C31" i="62"/>
  <c r="C20" i="62"/>
  <c r="D41" i="62" l="1"/>
  <c r="C41" i="62"/>
  <c r="D22" i="53"/>
  <c r="F22" i="53"/>
  <c r="F54" i="53"/>
  <c r="C22" i="53"/>
  <c r="G54" i="53"/>
  <c r="G22" i="53"/>
  <c r="D54" i="53"/>
  <c r="D31" i="53"/>
  <c r="C31" i="53"/>
  <c r="G31" i="62"/>
  <c r="F31" i="62"/>
  <c r="F20" i="62"/>
  <c r="G20" i="62"/>
  <c r="D20" i="62"/>
  <c r="F41" i="62" l="1"/>
  <c r="D56" i="53"/>
  <c r="E22" i="53"/>
  <c r="G41" i="62"/>
  <c r="F31" i="53"/>
  <c r="C56" i="53"/>
  <c r="H22" i="53"/>
  <c r="G31" i="53"/>
  <c r="E41" i="62"/>
  <c r="E31" i="62"/>
  <c r="D22" i="74"/>
  <c r="E22" i="74"/>
  <c r="H22" i="74" l="1"/>
  <c r="G56" i="53"/>
  <c r="D63" i="53"/>
  <c r="F56" i="53"/>
  <c r="C63" i="53"/>
  <c r="C8" i="73"/>
  <c r="C43" i="28"/>
  <c r="C13" i="73" l="1"/>
  <c r="F63" i="53"/>
  <c r="D65" i="53"/>
  <c r="G63" i="53"/>
  <c r="C65" i="53"/>
  <c r="C31" i="28"/>
  <c r="D67" i="53" l="1"/>
  <c r="G65" i="53"/>
  <c r="C30" i="28"/>
  <c r="F65" i="53"/>
  <c r="C67" i="53"/>
  <c r="C21" i="64"/>
  <c r="D21" i="64"/>
  <c r="E21" i="64"/>
  <c r="F21" i="64"/>
  <c r="G21" i="64"/>
  <c r="H21" i="64"/>
  <c r="I21" i="64"/>
  <c r="J21" i="64"/>
  <c r="K21" i="64"/>
  <c r="L21" i="64"/>
  <c r="M21" i="64"/>
  <c r="N21" i="64"/>
  <c r="O21" i="64"/>
  <c r="P21" i="64"/>
  <c r="Q21" i="64"/>
  <c r="R21" i="64"/>
  <c r="S21" i="64"/>
  <c r="F67" i="53" l="1"/>
  <c r="G67" i="53"/>
  <c r="V8" i="64"/>
  <c r="V10" i="64"/>
  <c r="V11" i="64"/>
  <c r="V12" i="64"/>
  <c r="V13" i="64"/>
  <c r="V14" i="64"/>
  <c r="V15" i="64"/>
  <c r="V16" i="64"/>
  <c r="V17" i="64"/>
  <c r="V18" i="64"/>
  <c r="V19" i="64"/>
  <c r="V20" i="64"/>
  <c r="V21" i="64" l="1"/>
  <c r="C47" i="28" l="1"/>
  <c r="C35" i="28"/>
  <c r="C12" i="28"/>
  <c r="C41" i="28" l="1"/>
  <c r="C52" i="28"/>
  <c r="C6" i="28"/>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28" i="28" l="1"/>
  <c r="E14" i="62"/>
  <c r="H14" i="62"/>
  <c r="F40" i="75" l="1"/>
  <c r="G40" i="75" l="1"/>
  <c r="H10" i="75"/>
  <c r="H18" i="75"/>
  <c r="H34" i="75"/>
  <c r="H38" i="75"/>
  <c r="F45" i="75"/>
  <c r="H46" i="75"/>
  <c r="H50" i="75"/>
  <c r="G13" i="75"/>
  <c r="H11" i="75"/>
  <c r="H27" i="75"/>
  <c r="H31" i="75"/>
  <c r="H43" i="75"/>
  <c r="H51" i="75"/>
  <c r="G22" i="75"/>
  <c r="F7" i="75"/>
  <c r="H8" i="75"/>
  <c r="H12" i="75"/>
  <c r="H20" i="75"/>
  <c r="H24" i="75"/>
  <c r="H28" i="75"/>
  <c r="H36" i="75"/>
  <c r="H44" i="75"/>
  <c r="H48" i="75"/>
  <c r="H52" i="75"/>
  <c r="G7" i="75"/>
  <c r="F13" i="75"/>
  <c r="H14" i="75"/>
  <c r="H26" i="75"/>
  <c r="H30" i="75"/>
  <c r="H42" i="75"/>
  <c r="G45" i="75"/>
  <c r="H15" i="75"/>
  <c r="F22" i="75"/>
  <c r="H23" i="75"/>
  <c r="H35" i="75"/>
  <c r="H39" i="75"/>
  <c r="H47" i="75"/>
  <c r="H9" i="75"/>
  <c r="F16" i="75"/>
  <c r="H17" i="75"/>
  <c r="H21" i="75"/>
  <c r="H25" i="75"/>
  <c r="H29" i="75"/>
  <c r="F32" i="75"/>
  <c r="H33" i="75"/>
  <c r="H37" i="75"/>
  <c r="H41" i="75"/>
  <c r="H49" i="75"/>
  <c r="H53" i="75"/>
  <c r="G16" i="75"/>
  <c r="G32" i="75"/>
  <c r="H7" i="75" l="1"/>
  <c r="F19" i="75"/>
  <c r="H22" i="75"/>
  <c r="H32" i="75"/>
  <c r="H16" i="75"/>
  <c r="H13" i="75"/>
  <c r="G19" i="75"/>
  <c r="H40" i="75"/>
  <c r="H45" i="75"/>
  <c r="H19" i="75" l="1"/>
</calcChain>
</file>

<file path=xl/sharedStrings.xml><?xml version="1.0" encoding="utf-8"?>
<sst xmlns="http://schemas.openxmlformats.org/spreadsheetml/2006/main" count="717" uniqueCount="478">
  <si>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</si>
  <si>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</si>
  <si>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</si>
  <si>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</si>
  <si>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</si>
  <si>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</si>
  <si>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</si>
  <si>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</si>
  <si>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</si>
  <si>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</si>
  <si>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</si>
  <si>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</si>
  <si>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</si>
  <si>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</si>
  <si>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</si>
  <si>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</si>
  <si>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</si>
  <si>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</si>
  <si>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</si>
  <si>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</si>
  <si>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</si>
  <si>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</si>
  <si>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</si>
  <si>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</si>
  <si>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</si>
  <si>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</si>
  <si>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</si>
  <si>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</si>
  <si>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</si>
  <si>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</si>
  <si>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</si>
  <si>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</si>
  <si>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</si>
  <si>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</si>
  <si>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</si>
  <si>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</si>
  <si>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</si>
  <si>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</si>
  <si>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</si>
  <si>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</si>
  <si>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</si>
  <si>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</si>
  <si>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</si>
  <si>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</si>
  <si>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</si>
  <si>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</si>
  <si>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</si>
  <si>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</si>
  <si>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</si>
  <si>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</si>
  <si>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</si>
  <si>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</si>
  <si>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</si>
  <si>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</si>
  <si>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</si>
  <si>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</si>
  <si>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</si>
  <si>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</si>
  <si>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</si>
  <si>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</si>
  <si>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</si>
  <si>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</si>
  <si>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</si>
  <si>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</si>
  <si>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</si>
  <si>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</si>
  <si>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</si>
  <si>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</si>
  <si>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</si>
  <si>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</si>
  <si>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</si>
  <si>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</si>
  <si>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</si>
  <si>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</si>
  <si>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</si>
  <si>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</si>
  <si>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</si>
  <si>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</si>
  <si>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</si>
  <si>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</si>
  <si>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</si>
  <si>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</si>
  <si>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</si>
  <si>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</si>
  <si>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</si>
  <si>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</si>
  <si>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</si>
  <si>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</si>
  <si>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</si>
  <si>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</si>
  <si>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</si>
  <si>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</si>
  <si>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</si>
  <si>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</si>
  <si>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</si>
  <si>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</si>
  <si>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</si>
  <si>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</si>
  <si>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</si>
  <si>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</si>
  <si>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</si>
  <si>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</si>
  <si>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</si>
  <si>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</si>
  <si>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</si>
  <si>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</si>
  <si>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</si>
  <si>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</si>
  <si>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</si>
  <si>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</si>
  <si>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</si>
  <si>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</si>
  <si>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</si>
  <si>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</si>
  <si>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</si>
  <si>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</si>
  <si>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</si>
  <si>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</si>
  <si>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</si>
  <si>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</si>
  <si>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</si>
  <si>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</si>
  <si>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</si>
  <si>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</si>
  <si>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</si>
  <si>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</si>
  <si>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</si>
  <si>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</si>
  <si>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</si>
  <si>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</si>
  <si>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</si>
  <si>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</si>
  <si>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</si>
  <si>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</si>
  <si>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</si>
  <si>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</si>
  <si>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</si>
  <si>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</si>
  <si>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</si>
  <si>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</si>
  <si>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</si>
  <si>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</si>
  <si>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</si>
  <si>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</si>
  <si>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</si>
  <si>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</si>
  <si>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</si>
  <si>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</si>
  <si>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</si>
  <si>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</si>
  <si>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</si>
  <si>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</si>
  <si>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</si>
  <si>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</si>
  <si>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</si>
  <si>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</si>
  <si>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</si>
  <si>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</si>
  <si>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</si>
  <si>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</si>
  <si>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</si>
  <si>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</si>
  <si>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</si>
  <si>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</si>
  <si>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</si>
  <si>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</si>
  <si>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</si>
  <si>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</si>
  <si>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</si>
  <si>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</si>
  <si>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</si>
  <si>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</si>
  <si>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</si>
  <si>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</si>
  <si>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</si>
  <si>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</si>
  <si>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</si>
  <si>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</si>
  <si>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</si>
  <si>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</si>
  <si>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</si>
  <si>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</si>
  <si>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</si>
  <si>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</si>
  <si>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</si>
  <si>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</si>
  <si>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</si>
  <si>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</si>
  <si>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</si>
  <si>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</si>
  <si>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</si>
  <si>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</si>
  <si>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</si>
  <si>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</si>
  <si>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</si>
  <si>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</si>
  <si>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</si>
  <si>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</si>
  <si>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</si>
  <si>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</si>
  <si>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</si>
  <si>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</si>
  <si>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</si>
  <si>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</si>
  <si>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</si>
  <si>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</si>
  <si>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</si>
  <si>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</si>
  <si>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</si>
  <si>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</si>
  <si>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</si>
  <si>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</si>
  <si>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</si>
  <si>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</si>
  <si>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</si>
  <si>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</si>
  <si>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</si>
  <si>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</si>
  <si>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</si>
  <si>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</si>
  <si>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</si>
  <si>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</si>
  <si>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</si>
  <si>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</si>
  <si>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</si>
  <si>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</si>
  <si>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</si>
  <si>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</si>
  <si>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</si>
  <si>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</si>
  <si>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</si>
  <si>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</si>
  <si>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</si>
  <si>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</si>
  <si>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</si>
  <si>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</si>
  <si>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</si>
  <si>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</si>
  <si>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</si>
  <si>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</si>
  <si>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</si>
  <si>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</si>
  <si>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</si>
  <si>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</si>
  <si>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</si>
  <si>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</si>
  <si>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</si>
  <si>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</si>
  <si>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</si>
  <si>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</si>
  <si>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</si>
  <si>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</si>
  <si>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</si>
  <si>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</si>
  <si>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</si>
  <si>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</si>
  <si>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</si>
  <si>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</si>
  <si>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</si>
  <si>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</si>
  <si>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</si>
  <si>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</si>
  <si>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</si>
  <si>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</si>
  <si>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</si>
  <si>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</si>
  <si>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</si>
  <si>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</si>
  <si>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</si>
  <si>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</si>
  <si>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</si>
  <si>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</si>
  <si>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</si>
  <si>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</si>
  <si>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</si>
  <si>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</si>
  <si>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</si>
  <si>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</si>
  <si>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</si>
  <si>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</si>
  <si>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</si>
  <si>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</si>
  <si>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</si>
  <si>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</si>
  <si>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</si>
  <si>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</si>
  <si>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</si>
  <si>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</si>
  <si>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</si>
  <si>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</si>
  <si>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</si>
  <si>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</si>
  <si>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</si>
  <si>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</si>
  <si>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</si>
  <si>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</si>
  <si>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</si>
  <si>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</si>
  <si>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</si>
  <si>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</si>
  <si>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</si>
  <si>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</si>
  <si>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</si>
  <si>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</si>
  <si>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</si>
  <si>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</si>
  <si>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</si>
  <si>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</si>
  <si>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</si>
  <si>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</si>
  <si>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</si>
  <si>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</si>
  <si>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</si>
  <si>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</si>
  <si>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</si>
  <si>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</si>
  <si>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</si>
  <si>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</si>
  <si>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</si>
  <si>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</si>
  <si>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</si>
  <si>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</si>
  <si>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</si>
  <si>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</si>
  <si>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</si>
  <si>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</si>
  <si>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</si>
  <si>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</si>
  <si>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</si>
  <si>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</si>
  <si>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</si>
  <si>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</si>
  <si>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</si>
  <si>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</si>
  <si>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</si>
  <si>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</si>
  <si>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</si>
  <si>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</si>
  <si>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</si>
  <si>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</si>
  <si>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</si>
  <si>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</si>
  <si>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</si>
  <si>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</si>
  <si>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</si>
  <si>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</si>
  <si>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</si>
  <si>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</si>
  <si>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</si>
  <si>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</si>
  <si>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</si>
  <si>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</si>
  <si>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</si>
  <si>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</si>
  <si>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</si>
  <si>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</si>
  <si>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</si>
  <si>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</si>
  <si>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</si>
  <si>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</si>
  <si>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</si>
  <si>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</si>
  <si>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</si>
  <si>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</si>
  <si>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</si>
  <si>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</si>
  <si>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</si>
  <si>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</si>
  <si>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</si>
  <si>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</si>
  <si>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</si>
  <si>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</si>
  <si>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</si>
  <si>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</si>
  <si>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</si>
  <si>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</si>
  <si>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</si>
  <si>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</si>
  <si>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</si>
  <si>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</si>
  <si>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</si>
  <si>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</si>
  <si>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</si>
  <si>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</si>
  <si>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</si>
  <si>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</si>
  <si>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</si>
  <si>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</si>
  <si>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</si>
  <si>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</si>
  <si>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</si>
  <si>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</si>
  <si>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</si>
  <si>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</si>
  <si>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</si>
  <si>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</si>
  <si>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</si>
  <si>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</si>
  <si>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</si>
  <si>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</si>
  <si>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</si>
  <si>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</si>
  <si>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</si>
  <si>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</si>
  <si>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</si>
  <si>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</si>
  <si>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</si>
  <si>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</si>
  <si>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</si>
  <si>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</si>
  <si>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</si>
  <si>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</si>
  <si>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</si>
  <si>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</si>
  <si>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</si>
  <si>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</si>
  <si>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</si>
  <si>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</si>
  <si>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</si>
  <si>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</si>
  <si>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</si>
  <si>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</si>
  <si>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</si>
  <si>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</si>
  <si>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</si>
  <si>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</si>
  <si>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</si>
  <si>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</si>
  <si>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</si>
  <si>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</si>
  <si>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</si>
  <si>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</si>
  <si>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</si>
  <si>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</si>
  <si>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</si>
  <si>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</si>
  <si>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</si>
  <si>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</si>
  <si>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</si>
  <si>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</si>
  <si>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</si>
  <si>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</si>
  <si>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</si>
  <si>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მამუკა ხაზარაძე</t>
  </si>
  <si>
    <t>ბადრი ჯაფარიძე</t>
  </si>
  <si>
    <t>ვახტანგ ბუცხრიკიძე</t>
  </si>
  <si>
    <t>TBC Bank Group PLC</t>
  </si>
  <si>
    <t>European Bank for Reconstruction and Development</t>
  </si>
  <si>
    <t>JPMorgan Asset Management</t>
  </si>
  <si>
    <t>Schroder Investment Management</t>
  </si>
  <si>
    <t>Dunross &amp; Co.</t>
  </si>
  <si>
    <t>სს თიბისი ბანკი</t>
  </si>
  <si>
    <t>www.tbcbank.com.ge</t>
  </si>
  <si>
    <t>(Capital), N 39</t>
  </si>
  <si>
    <t>მათ შორის 10%–ზე მეტი წილის ფლობა კომერციული დაწესებულებების სააქციო კაპიტალში</t>
  </si>
  <si>
    <t>(Capital), N 17</t>
  </si>
  <si>
    <t>მათ შორის ინსტრუმენტები, რომლებიც აკმაყოფილებენ დამატებითი პირველადი კაპიტალის კრიტერიუმებს</t>
  </si>
  <si>
    <t xml:space="preserve"> (Capital), N 27</t>
  </si>
  <si>
    <t>(Capital), N 37</t>
  </si>
  <si>
    <t>(Capital), N2</t>
  </si>
  <si>
    <t>(Capital), N 3</t>
  </si>
  <si>
    <t>(Capital), N 5</t>
  </si>
  <si>
    <t>(Capital), N6</t>
  </si>
  <si>
    <t xml:space="preserve">(Capital), N 4, 8 </t>
  </si>
  <si>
    <t>(Capital), N10</t>
  </si>
  <si>
    <t>X</t>
  </si>
  <si>
    <t>ნიკოლოზ ენუქიძე</t>
  </si>
  <si>
    <t>სტეფან უილკე</t>
  </si>
  <si>
    <t>სტეფანო მარსალია</t>
  </si>
  <si>
    <t>ერიკ რაჯენდრა</t>
  </si>
  <si>
    <t>ნიკოლას დომინიკ ჰააგი</t>
  </si>
  <si>
    <t>პაატა ღაძაძე</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</si>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</sst>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sz val="11"/>
      <color rgb="FFFF0000"/>
      <name val="Calibri"/>
      <family val="2"/>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9"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3" applyNumberFormat="0" applyAlignment="0" applyProtection="0">
      <alignment horizontal="left" vertical="center"/>
    </xf>
    <xf numFmtId="0" fontId="55" fillId="0" borderId="33" applyNumberFormat="0" applyAlignment="0" applyProtection="0">
      <alignment horizontal="left" vertical="center"/>
    </xf>
    <xf numFmtId="168" fontId="55" fillId="0" borderId="33"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9"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7"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0" fontId="70" fillId="0" borderId="47"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0" fontId="70"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8"/>
    <xf numFmtId="169" fontId="27" fillId="0" borderId="48"/>
    <xf numFmtId="168"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7" fillId="0" borderId="0"/>
    <xf numFmtId="0" fontId="6"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6"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6"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68" fontId="6" fillId="0" borderId="0"/>
    <xf numFmtId="0" fontId="77" fillId="0" borderId="0"/>
    <xf numFmtId="168"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7"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9"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9"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9"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26" fillId="0" borderId="52"/>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89" applyNumberFormat="0" applyFill="0" applyAlignment="0" applyProtection="0"/>
    <xf numFmtId="168" fontId="95" fillId="0" borderId="89" applyNumberFormat="0" applyFill="0" applyAlignment="0" applyProtection="0"/>
    <xf numFmtId="169" fontId="95" fillId="0" borderId="89" applyNumberFormat="0" applyFill="0" applyAlignment="0" applyProtection="0"/>
    <xf numFmtId="168" fontId="95" fillId="0" borderId="89" applyNumberFormat="0" applyFill="0" applyAlignment="0" applyProtection="0"/>
    <xf numFmtId="168" fontId="95" fillId="0" borderId="89" applyNumberFormat="0" applyFill="0" applyAlignment="0" applyProtection="0"/>
    <xf numFmtId="169" fontId="95" fillId="0" borderId="89" applyNumberFormat="0" applyFill="0" applyAlignment="0" applyProtection="0"/>
    <xf numFmtId="168" fontId="95" fillId="0" borderId="89" applyNumberFormat="0" applyFill="0" applyAlignment="0" applyProtection="0"/>
    <xf numFmtId="168" fontId="95" fillId="0" borderId="89" applyNumberFormat="0" applyFill="0" applyAlignment="0" applyProtection="0"/>
    <xf numFmtId="169" fontId="95" fillId="0" borderId="89" applyNumberFormat="0" applyFill="0" applyAlignment="0" applyProtection="0"/>
    <xf numFmtId="168" fontId="95" fillId="0" borderId="89" applyNumberFormat="0" applyFill="0" applyAlignment="0" applyProtection="0"/>
    <xf numFmtId="168" fontId="95" fillId="0" borderId="89" applyNumberFormat="0" applyFill="0" applyAlignment="0" applyProtection="0"/>
    <xf numFmtId="169" fontId="95" fillId="0" borderId="89" applyNumberFormat="0" applyFill="0" applyAlignment="0" applyProtection="0"/>
    <xf numFmtId="168" fontId="95"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169" fontId="95"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168" fontId="95"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168" fontId="95"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0" fontId="48" fillId="0" borderId="89" applyNumberFormat="0" applyFill="0" applyAlignment="0" applyProtection="0"/>
    <xf numFmtId="188" fontId="2" fillId="70" borderId="83" applyFont="0">
      <alignment horizontal="right" vertical="center"/>
    </xf>
    <xf numFmtId="3" fontId="2" fillId="70" borderId="83" applyFont="0">
      <alignment horizontal="right" vertical="center"/>
    </xf>
    <xf numFmtId="0" fontId="84" fillId="64" borderId="88" applyNumberFormat="0" applyAlignment="0" applyProtection="0"/>
    <xf numFmtId="168" fontId="86" fillId="64" borderId="88" applyNumberFormat="0" applyAlignment="0" applyProtection="0"/>
    <xf numFmtId="169" fontId="86" fillId="64" borderId="88" applyNumberFormat="0" applyAlignment="0" applyProtection="0"/>
    <xf numFmtId="168" fontId="86" fillId="64" borderId="88" applyNumberFormat="0" applyAlignment="0" applyProtection="0"/>
    <xf numFmtId="168" fontId="86" fillId="64" borderId="88" applyNumberFormat="0" applyAlignment="0" applyProtection="0"/>
    <xf numFmtId="169" fontId="86" fillId="64" borderId="88" applyNumberFormat="0" applyAlignment="0" applyProtection="0"/>
    <xf numFmtId="168" fontId="86" fillId="64" borderId="88" applyNumberFormat="0" applyAlignment="0" applyProtection="0"/>
    <xf numFmtId="168" fontId="86" fillId="64" borderId="88" applyNumberFormat="0" applyAlignment="0" applyProtection="0"/>
    <xf numFmtId="169" fontId="86" fillId="64" borderId="88" applyNumberFormat="0" applyAlignment="0" applyProtection="0"/>
    <xf numFmtId="168" fontId="86" fillId="64" borderId="88" applyNumberFormat="0" applyAlignment="0" applyProtection="0"/>
    <xf numFmtId="168" fontId="86" fillId="64" borderId="88" applyNumberFormat="0" applyAlignment="0" applyProtection="0"/>
    <xf numFmtId="169" fontId="86" fillId="64" borderId="88" applyNumberFormat="0" applyAlignment="0" applyProtection="0"/>
    <xf numFmtId="168" fontId="86"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169" fontId="86"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168" fontId="86"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168" fontId="86"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0" fontId="84"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 fillId="74" borderId="87" applyNumberFormat="0" applyFont="0" applyAlignment="0" applyProtection="0"/>
    <xf numFmtId="0" fontId="28"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0" fontId="28" fillId="74" borderId="87" applyNumberFormat="0" applyFont="0" applyAlignment="0" applyProtection="0"/>
    <xf numFmtId="3" fontId="2" fillId="72" borderId="83" applyFont="0">
      <alignment horizontal="right" vertical="center"/>
      <protection locked="0"/>
    </xf>
    <xf numFmtId="0" fontId="67" fillId="43" borderId="86" applyNumberFormat="0" applyAlignment="0" applyProtection="0"/>
    <xf numFmtId="168" fontId="69" fillId="43" borderId="86" applyNumberFormat="0" applyAlignment="0" applyProtection="0"/>
    <xf numFmtId="169" fontId="69" fillId="43" borderId="86" applyNumberFormat="0" applyAlignment="0" applyProtection="0"/>
    <xf numFmtId="168" fontId="69" fillId="43" borderId="86" applyNumberFormat="0" applyAlignment="0" applyProtection="0"/>
    <xf numFmtId="168" fontId="69" fillId="43" borderId="86" applyNumberFormat="0" applyAlignment="0" applyProtection="0"/>
    <xf numFmtId="169" fontId="69" fillId="43" borderId="86" applyNumberFormat="0" applyAlignment="0" applyProtection="0"/>
    <xf numFmtId="168" fontId="69" fillId="43" borderId="86" applyNumberFormat="0" applyAlignment="0" applyProtection="0"/>
    <xf numFmtId="168" fontId="69" fillId="43" borderId="86" applyNumberFormat="0" applyAlignment="0" applyProtection="0"/>
    <xf numFmtId="169" fontId="69" fillId="43" borderId="86" applyNumberFormat="0" applyAlignment="0" applyProtection="0"/>
    <xf numFmtId="168" fontId="69" fillId="43" borderId="86" applyNumberFormat="0" applyAlignment="0" applyProtection="0"/>
    <xf numFmtId="168" fontId="69" fillId="43" borderId="86" applyNumberFormat="0" applyAlignment="0" applyProtection="0"/>
    <xf numFmtId="169" fontId="69" fillId="43" borderId="86" applyNumberFormat="0" applyAlignment="0" applyProtection="0"/>
    <xf numFmtId="168" fontId="69"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169" fontId="69"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168" fontId="69"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168" fontId="69"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67"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3" fillId="70" borderId="84" applyFont="0" applyBorder="0">
      <alignment horizontal="center" wrapText="1"/>
    </xf>
    <xf numFmtId="168" fontId="55" fillId="0" borderId="81">
      <alignment horizontal="left" vertical="center"/>
    </xf>
    <xf numFmtId="0" fontId="55" fillId="0" borderId="81">
      <alignment horizontal="left" vertical="center"/>
    </xf>
    <xf numFmtId="0" fontId="55" fillId="0" borderId="81">
      <alignment horizontal="left" vertical="center"/>
    </xf>
    <xf numFmtId="0" fontId="2" fillId="69" borderId="83" applyNumberFormat="0" applyFont="0" applyBorder="0" applyProtection="0">
      <alignment horizontal="center" vertical="center"/>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7" fillId="0" borderId="83" applyNumberFormat="0" applyAlignment="0">
      <alignment horizontal="right"/>
      <protection locked="0"/>
    </xf>
    <xf numFmtId="0" fontId="39" fillId="64" borderId="86" applyNumberFormat="0" applyAlignment="0" applyProtection="0"/>
    <xf numFmtId="168" fontId="41" fillId="64" borderId="86" applyNumberFormat="0" applyAlignment="0" applyProtection="0"/>
    <xf numFmtId="169" fontId="41" fillId="64" borderId="86" applyNumberFormat="0" applyAlignment="0" applyProtection="0"/>
    <xf numFmtId="168" fontId="41" fillId="64" borderId="86" applyNumberFormat="0" applyAlignment="0" applyProtection="0"/>
    <xf numFmtId="168" fontId="41" fillId="64" borderId="86" applyNumberFormat="0" applyAlignment="0" applyProtection="0"/>
    <xf numFmtId="169" fontId="41" fillId="64" borderId="86" applyNumberFormat="0" applyAlignment="0" applyProtection="0"/>
    <xf numFmtId="168" fontId="41" fillId="64" borderId="86" applyNumberFormat="0" applyAlignment="0" applyProtection="0"/>
    <xf numFmtId="168" fontId="41" fillId="64" borderId="86" applyNumberFormat="0" applyAlignment="0" applyProtection="0"/>
    <xf numFmtId="169" fontId="41" fillId="64" borderId="86" applyNumberFormat="0" applyAlignment="0" applyProtection="0"/>
    <xf numFmtId="168" fontId="41" fillId="64" borderId="86" applyNumberFormat="0" applyAlignment="0" applyProtection="0"/>
    <xf numFmtId="168" fontId="41" fillId="64" borderId="86" applyNumberFormat="0" applyAlignment="0" applyProtection="0"/>
    <xf numFmtId="169" fontId="41" fillId="64" borderId="86" applyNumberFormat="0" applyAlignment="0" applyProtection="0"/>
    <xf numFmtId="168" fontId="41"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169" fontId="41"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168" fontId="41"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168" fontId="41"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39" fillId="64" borderId="86" applyNumberFormat="0" applyAlignment="0" applyProtection="0"/>
    <xf numFmtId="0" fontId="1" fillId="0" borderId="0"/>
    <xf numFmtId="169" fontId="27" fillId="37" borderId="0"/>
  </cellStyleXfs>
  <cellXfs count="532">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applyBorder="1" applyAlignment="1">
      <alignment horizontal="center"/>
    </xf>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0"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4" fillId="0" borderId="12" xfId="0" applyFont="1" applyBorder="1" applyAlignment="1">
      <alignment wrapText="1"/>
    </xf>
    <xf numFmtId="0" fontId="18" fillId="0" borderId="12" xfId="0" applyFont="1" applyBorder="1" applyAlignment="1">
      <alignment horizontal="right" wrapText="1"/>
    </xf>
    <xf numFmtId="0" fontId="23" fillId="36" borderId="15" xfId="0" applyFont="1" applyFill="1" applyBorder="1" applyAlignment="1">
      <alignment wrapText="1"/>
    </xf>
    <xf numFmtId="0" fontId="3" fillId="0" borderId="21" xfId="0" applyFont="1" applyBorder="1"/>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1" xfId="0" applyFont="1" applyFill="1" applyBorder="1" applyAlignment="1">
      <alignment horizontal="left" vertical="center" indent="1"/>
    </xf>
    <xf numFmtId="0" fontId="19" fillId="0" borderId="22" xfId="0" applyFont="1" applyFill="1" applyBorder="1" applyAlignment="1">
      <alignment horizontal="center" vertical="center" wrapText="1"/>
    </xf>
    <xf numFmtId="0" fontId="19" fillId="0" borderId="21" xfId="0" applyFont="1" applyFill="1" applyBorder="1" applyAlignment="1">
      <alignment horizontal="left" indent="1"/>
    </xf>
    <xf numFmtId="38" fontId="19" fillId="0" borderId="22" xfId="0" applyNumberFormat="1" applyFont="1" applyFill="1" applyBorder="1" applyAlignment="1" applyProtection="1">
      <alignment horizontal="right"/>
      <protection locked="0"/>
    </xf>
    <xf numFmtId="0" fontId="19" fillId="0" borderId="24" xfId="0" applyFont="1" applyFill="1" applyBorder="1" applyAlignment="1">
      <alignment horizontal="left" vertical="center" indent="1"/>
    </xf>
    <xf numFmtId="0" fontId="20" fillId="0" borderId="25" xfId="0" applyFont="1" applyFill="1" applyBorder="1" applyAlignment="1"/>
    <xf numFmtId="0" fontId="3" fillId="0" borderId="57" xfId="0" applyFont="1" applyBorder="1"/>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167" fontId="24" fillId="0" borderId="64" xfId="0" applyNumberFormat="1" applyFont="1" applyBorder="1" applyAlignment="1">
      <alignment horizontal="center"/>
    </xf>
    <xf numFmtId="167" fontId="18" fillId="0" borderId="64" xfId="0" applyNumberFormat="1" applyFont="1" applyBorder="1" applyAlignment="1">
      <alignment horizontal="center"/>
    </xf>
    <xf numFmtId="167" fontId="24" fillId="0" borderId="66" xfId="0" applyNumberFormat="1" applyFont="1" applyBorder="1" applyAlignment="1">
      <alignment horizontal="center"/>
    </xf>
    <xf numFmtId="167" fontId="23" fillId="36" borderId="59" xfId="0" applyNumberFormat="1" applyFont="1" applyFill="1" applyBorder="1" applyAlignment="1">
      <alignment horizontal="center"/>
    </xf>
    <xf numFmtId="167" fontId="24" fillId="0" borderId="63" xfId="0" applyNumberFormat="1" applyFont="1" applyBorder="1" applyAlignment="1">
      <alignment horizontal="center"/>
    </xf>
    <xf numFmtId="0" fontId="24" fillId="0" borderId="24" xfId="0" applyFont="1" applyBorder="1" applyAlignment="1">
      <alignment horizontal="center"/>
    </xf>
    <xf numFmtId="0" fontId="23" fillId="36" borderId="60" xfId="0" applyFont="1" applyFill="1" applyBorder="1" applyAlignment="1">
      <alignment wrapText="1"/>
    </xf>
    <xf numFmtId="167" fontId="23"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xf numFmtId="0" fontId="3" fillId="0" borderId="67"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2"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3" xfId="0" applyFont="1" applyBorder="1" applyAlignment="1">
      <alignment vertical="center" wrapText="1"/>
    </xf>
    <xf numFmtId="0" fontId="4"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68"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7"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67" fontId="17" fillId="76" borderId="64" xfId="0" applyNumberFormat="1" applyFont="1" applyFill="1" applyBorder="1" applyAlignment="1">
      <alignment horizontal="center"/>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2"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6" fillId="2" borderId="3" xfId="0" applyNumberFormat="1" applyFont="1" applyFill="1" applyBorder="1" applyAlignment="1" applyProtection="1">
      <alignment vertical="center"/>
      <protection locked="0"/>
    </xf>
    <xf numFmtId="193" fontId="16" fillId="2" borderId="22"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16" fillId="2" borderId="25" xfId="0" applyNumberFormat="1" applyFont="1" applyFill="1" applyBorder="1" applyAlignment="1" applyProtection="1">
      <alignment vertical="center"/>
      <protection locked="0"/>
    </xf>
    <xf numFmtId="193" fontId="16"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2"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2" xfId="0" applyNumberFormat="1" applyFont="1" applyFill="1" applyBorder="1" applyAlignment="1" applyProtection="1">
      <alignment horizontal="right"/>
    </xf>
    <xf numFmtId="193" fontId="7" fillId="36" borderId="25" xfId="7"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7" fillId="36" borderId="22"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7" fillId="0" borderId="22"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2"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2"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7" fillId="36" borderId="22"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5" xfId="0" applyNumberFormat="1" applyFont="1" applyFill="1" applyBorder="1" applyAlignment="1">
      <alignment horizontal="right"/>
    </xf>
    <xf numFmtId="193" fontId="7" fillId="36" borderId="26"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2" fillId="36" borderId="25"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 borderId="22" xfId="2" applyNumberFormat="1" applyFont="1" applyFill="1" applyBorder="1" applyAlignment="1" applyProtection="1">
      <alignment vertical="top"/>
      <protection locked="0"/>
    </xf>
    <xf numFmtId="193" fontId="5" fillId="36" borderId="22" xfId="2" applyNumberFormat="1" applyFont="1" applyFill="1" applyBorder="1" applyAlignment="1" applyProtection="1">
      <alignment vertical="top" wrapText="1"/>
    </xf>
    <xf numFmtId="193" fontId="5" fillId="3" borderId="22" xfId="2" applyNumberFormat="1" applyFont="1" applyFill="1" applyBorder="1" applyAlignment="1" applyProtection="1">
      <alignment vertical="top" wrapText="1"/>
      <protection locked="0"/>
    </xf>
    <xf numFmtId="193" fontId="5" fillId="36" borderId="22" xfId="2" applyNumberFormat="1" applyFont="1" applyFill="1" applyBorder="1" applyAlignment="1" applyProtection="1">
      <alignment vertical="top" wrapText="1"/>
      <protection locked="0"/>
    </xf>
    <xf numFmtId="193" fontId="5" fillId="36" borderId="26" xfId="2" applyNumberFormat="1" applyFont="1" applyFill="1" applyBorder="1" applyAlignment="1" applyProtection="1">
      <alignment vertical="top" wrapText="1"/>
    </xf>
    <xf numFmtId="193" fontId="24" fillId="0" borderId="13" xfId="0" applyNumberFormat="1" applyFont="1" applyBorder="1" applyAlignment="1">
      <alignment vertical="center"/>
    </xf>
    <xf numFmtId="193" fontId="18" fillId="0" borderId="13" xfId="0" applyNumberFormat="1" applyFont="1" applyBorder="1" applyAlignment="1">
      <alignment vertical="center"/>
    </xf>
    <xf numFmtId="193" fontId="24" fillId="0" borderId="14" xfId="0" applyNumberFormat="1" applyFont="1" applyBorder="1" applyAlignment="1">
      <alignment vertical="center"/>
    </xf>
    <xf numFmtId="193" fontId="23" fillId="36" borderId="16" xfId="0" applyNumberFormat="1" applyFont="1" applyFill="1" applyBorder="1" applyAlignment="1">
      <alignment vertical="center"/>
    </xf>
    <xf numFmtId="193" fontId="24" fillId="0" borderId="17" xfId="0" applyNumberFormat="1" applyFont="1" applyBorder="1" applyAlignment="1">
      <alignment vertical="center"/>
    </xf>
    <xf numFmtId="193" fontId="18" fillId="0" borderId="14" xfId="0" applyNumberFormat="1" applyFont="1" applyBorder="1" applyAlignment="1">
      <alignment vertical="center"/>
    </xf>
    <xf numFmtId="193" fontId="23" fillId="36" borderId="61" xfId="0" applyNumberFormat="1" applyFont="1" applyFill="1" applyBorder="1" applyAlignment="1">
      <alignment vertical="center"/>
    </xf>
    <xf numFmtId="193" fontId="24" fillId="36" borderId="13" xfId="0" applyNumberFormat="1" applyFont="1" applyFill="1" applyBorder="1" applyAlignment="1">
      <alignment vertical="center"/>
    </xf>
    <xf numFmtId="193" fontId="3" fillId="0" borderId="3" xfId="0" applyNumberFormat="1" applyFont="1" applyBorder="1" applyAlignment="1"/>
    <xf numFmtId="193" fontId="3" fillId="36" borderId="25" xfId="0" applyNumberFormat="1" applyFont="1" applyFill="1" applyBorder="1"/>
    <xf numFmtId="193" fontId="3" fillId="0" borderId="21" xfId="0" applyNumberFormat="1" applyFont="1" applyBorder="1" applyAlignment="1"/>
    <xf numFmtId="193" fontId="3" fillId="0" borderId="22"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4" fillId="0" borderId="0" xfId="0" applyNumberFormat="1" applyFont="1"/>
    <xf numFmtId="0" fontId="3" fillId="0" borderId="29" xfId="0" applyFont="1" applyBorder="1" applyAlignment="1">
      <alignment horizontal="center" vertical="center"/>
    </xf>
    <xf numFmtId="193" fontId="3" fillId="0" borderId="8" xfId="0" applyNumberFormat="1" applyFont="1" applyBorder="1" applyAlignment="1"/>
    <xf numFmtId="0" fontId="3" fillId="0" borderId="29" xfId="0" applyFont="1" applyBorder="1" applyAlignment="1">
      <alignment wrapText="1"/>
    </xf>
    <xf numFmtId="193" fontId="3" fillId="0" borderId="8" xfId="0" applyNumberFormat="1" applyFont="1" applyBorder="1"/>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6"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167"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69" fontId="27" fillId="37" borderId="0" xfId="20" applyBorder="1"/>
    <xf numFmtId="169" fontId="27" fillId="37" borderId="76" xfId="20" applyBorder="1"/>
    <xf numFmtId="193" fontId="7" fillId="2" borderId="22" xfId="0" applyNumberFormat="1" applyFont="1" applyFill="1" applyBorder="1" applyAlignment="1" applyProtection="1">
      <alignment vertical="center"/>
      <protection locked="0"/>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3" xfId="0" applyFont="1" applyFill="1" applyBorder="1" applyAlignment="1">
      <alignment vertical="center"/>
    </xf>
    <xf numFmtId="0" fontId="4" fillId="0" borderId="83" xfId="0" applyFont="1" applyFill="1" applyBorder="1" applyAlignment="1">
      <alignment vertical="center"/>
    </xf>
    <xf numFmtId="0" fontId="3" fillId="0" borderId="19" xfId="0" applyFont="1" applyFill="1" applyBorder="1" applyAlignment="1">
      <alignment vertical="center"/>
    </xf>
    <xf numFmtId="0" fontId="3" fillId="0" borderId="78" xfId="0" applyFont="1" applyFill="1" applyBorder="1" applyAlignment="1">
      <alignment vertical="center"/>
    </xf>
    <xf numFmtId="0" fontId="3" fillId="0" borderId="80" xfId="0" applyFont="1" applyFill="1" applyBorder="1" applyAlignment="1">
      <alignment vertical="center"/>
    </xf>
    <xf numFmtId="0" fontId="3" fillId="0" borderId="18"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3" xfId="0" applyFont="1" applyFill="1" applyBorder="1" applyAlignment="1">
      <alignment horizontal="center" vertical="center"/>
    </xf>
    <xf numFmtId="169" fontId="27" fillId="37" borderId="33" xfId="20" applyBorder="1"/>
    <xf numFmtId="169" fontId="27" fillId="37" borderId="95" xfId="20" applyBorder="1"/>
    <xf numFmtId="169" fontId="27" fillId="37" borderId="85" xfId="20" applyBorder="1"/>
    <xf numFmtId="169" fontId="27" fillId="37" borderId="58" xfId="20" applyBorder="1"/>
    <xf numFmtId="0" fontId="3" fillId="3" borderId="67" xfId="0" applyFont="1" applyFill="1" applyBorder="1" applyAlignment="1">
      <alignment horizontal="center" vertical="center"/>
    </xf>
    <xf numFmtId="0" fontId="3" fillId="3" borderId="0" xfId="0" applyFont="1" applyFill="1" applyBorder="1" applyAlignment="1">
      <alignment vertical="center"/>
    </xf>
    <xf numFmtId="0" fontId="3" fillId="0" borderId="73" xfId="0" applyFont="1" applyFill="1" applyBorder="1" applyAlignment="1">
      <alignment horizontal="center" vertical="center"/>
    </xf>
    <xf numFmtId="0" fontId="3" fillId="3" borderId="81" xfId="0" applyFont="1" applyFill="1" applyBorder="1" applyAlignment="1">
      <alignment vertical="center"/>
    </xf>
    <xf numFmtId="0" fontId="12" fillId="3" borderId="96" xfId="0" applyFont="1" applyFill="1" applyBorder="1" applyAlignment="1">
      <alignment horizontal="left"/>
    </xf>
    <xf numFmtId="0" fontId="12" fillId="3" borderId="97" xfId="0" applyFont="1" applyFill="1" applyBorder="1" applyAlignment="1">
      <alignment horizontal="left"/>
    </xf>
    <xf numFmtId="0" fontId="3" fillId="0" borderId="0" xfId="0" applyFont="1"/>
    <xf numFmtId="0" fontId="3" fillId="0" borderId="0" xfId="0" applyFont="1" applyFill="1"/>
    <xf numFmtId="0" fontId="3" fillId="0" borderId="83"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4" fillId="3" borderId="99" xfId="0" applyFont="1" applyFill="1" applyBorder="1" applyAlignment="1">
      <alignment vertical="center"/>
    </xf>
    <xf numFmtId="0" fontId="3" fillId="0" borderId="100" xfId="0" applyFont="1" applyFill="1" applyBorder="1" applyAlignment="1">
      <alignment horizontal="center" vertical="center"/>
    </xf>
    <xf numFmtId="0" fontId="4" fillId="0" borderId="25" xfId="0" applyFont="1" applyFill="1" applyBorder="1" applyAlignment="1">
      <alignment vertical="center"/>
    </xf>
    <xf numFmtId="169" fontId="27" fillId="37" borderId="27" xfId="20" applyBorder="1"/>
    <xf numFmtId="0" fontId="3" fillId="0" borderId="7" xfId="0" applyFont="1" applyFill="1" applyBorder="1" applyAlignment="1">
      <alignment horizontal="center" vertical="center" wrapText="1"/>
    </xf>
    <xf numFmtId="0" fontId="3" fillId="0" borderId="68"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3" fillId="0" borderId="82" xfId="0" applyFont="1" applyBorder="1" applyAlignment="1">
      <alignment vertical="center" wrapText="1"/>
    </xf>
    <xf numFmtId="167" fontId="3" fillId="0" borderId="83" xfId="0" applyNumberFormat="1" applyFont="1" applyBorder="1" applyAlignment="1">
      <alignment horizontal="center" vertical="center"/>
    </xf>
    <xf numFmtId="167" fontId="3" fillId="0" borderId="98" xfId="0" applyNumberFormat="1" applyFont="1" applyBorder="1" applyAlignment="1">
      <alignment horizontal="center" vertical="center"/>
    </xf>
    <xf numFmtId="167" fontId="12" fillId="0" borderId="83" xfId="0" applyNumberFormat="1" applyFont="1" applyBorder="1" applyAlignment="1">
      <alignment horizontal="center" vertical="center"/>
    </xf>
    <xf numFmtId="0" fontId="12" fillId="0" borderId="82" xfId="0" applyFont="1" applyBorder="1" applyAlignment="1">
      <alignment vertical="center" wrapText="1"/>
    </xf>
    <xf numFmtId="0" fontId="0" fillId="0" borderId="24" xfId="0" applyBorder="1"/>
    <xf numFmtId="0" fontId="4" fillId="36" borderId="101" xfId="0" applyFont="1" applyFill="1" applyBorder="1" applyAlignment="1">
      <alignment vertical="center" wrapText="1"/>
    </xf>
    <xf numFmtId="167" fontId="4"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100" xfId="0" applyFont="1" applyFill="1" applyBorder="1" applyAlignment="1">
      <alignment horizontal="left" vertical="center" wrapText="1"/>
    </xf>
    <xf numFmtId="0" fontId="4" fillId="36" borderId="83" xfId="0" applyFont="1" applyFill="1" applyBorder="1" applyAlignment="1">
      <alignment horizontal="left" vertical="center" wrapText="1"/>
    </xf>
    <xf numFmtId="0" fontId="4" fillId="36" borderId="98" xfId="0" applyFont="1" applyFill="1" applyBorder="1" applyAlignment="1">
      <alignment horizontal="left" vertical="center" wrapText="1"/>
    </xf>
    <xf numFmtId="0" fontId="3" fillId="0" borderId="100" xfId="0" applyFont="1" applyFill="1" applyBorder="1" applyAlignment="1">
      <alignment horizontal="right" vertical="center" wrapText="1"/>
    </xf>
    <xf numFmtId="0" fontId="3" fillId="0" borderId="83" xfId="0" applyFont="1" applyFill="1" applyBorder="1" applyAlignment="1">
      <alignment horizontal="left" vertical="center" wrapText="1"/>
    </xf>
    <xf numFmtId="0" fontId="107" fillId="0" borderId="100" xfId="0" applyFont="1" applyFill="1" applyBorder="1" applyAlignment="1">
      <alignment horizontal="right" vertical="center" wrapText="1"/>
    </xf>
    <xf numFmtId="0" fontId="107" fillId="0" borderId="83" xfId="0" applyFont="1" applyFill="1" applyBorder="1" applyAlignment="1">
      <alignment horizontal="left" vertical="center" wrapText="1"/>
    </xf>
    <xf numFmtId="0" fontId="107" fillId="0" borderId="98" xfId="0" applyFont="1" applyFill="1" applyBorder="1" applyAlignment="1">
      <alignment horizontal="left" vertical="center" wrapText="1"/>
    </xf>
    <xf numFmtId="9" fontId="4" fillId="36" borderId="83" xfId="20961" applyFont="1" applyFill="1" applyBorder="1" applyAlignment="1">
      <alignment horizontal="left" vertical="center" wrapText="1"/>
    </xf>
    <xf numFmtId="0" fontId="4" fillId="36" borderId="83" xfId="0" applyFont="1" applyFill="1" applyBorder="1" applyAlignment="1">
      <alignment horizontal="center" vertical="center" wrapText="1"/>
    </xf>
    <xf numFmtId="0" fontId="4" fillId="36" borderId="98" xfId="0" applyFont="1" applyFill="1" applyBorder="1" applyAlignment="1">
      <alignment horizontal="center" vertical="center" wrapText="1"/>
    </xf>
    <xf numFmtId="0" fontId="4" fillId="0" borderId="100" xfId="0" applyFont="1" applyFill="1" applyBorder="1" applyAlignment="1">
      <alignment horizontal="left" vertical="center" wrapText="1"/>
    </xf>
    <xf numFmtId="9" fontId="107" fillId="0" borderId="83" xfId="20961" applyFont="1" applyFill="1" applyBorder="1" applyAlignment="1">
      <alignment horizontal="left" vertical="center" wrapText="1"/>
    </xf>
    <xf numFmtId="0" fontId="4" fillId="0" borderId="98"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7" fillId="0" borderId="0" xfId="0" applyFont="1" applyFill="1" applyAlignment="1">
      <alignment horizontal="left" vertical="center"/>
    </xf>
    <xf numFmtId="49" fontId="108" fillId="0" borderId="24" xfId="5" applyNumberFormat="1" applyFont="1" applyFill="1" applyBorder="1" applyAlignment="1" applyProtection="1">
      <alignment horizontal="left" vertical="center"/>
      <protection locked="0"/>
    </xf>
    <xf numFmtId="0" fontId="109" fillId="0" borderId="25" xfId="9" applyFont="1" applyFill="1" applyBorder="1" applyAlignment="1" applyProtection="1">
      <alignment horizontal="left" vertical="center" wrapText="1"/>
      <protection locked="0"/>
    </xf>
    <xf numFmtId="9" fontId="109" fillId="0" borderId="25" xfId="20961" applyFont="1" applyFill="1" applyBorder="1" applyAlignment="1" applyProtection="1">
      <alignment horizontal="left" vertical="center"/>
    </xf>
    <xf numFmtId="37" fontId="5" fillId="0" borderId="26" xfId="1" applyNumberFormat="1" applyFont="1" applyFill="1" applyBorder="1" applyAlignment="1" applyProtection="1">
      <alignment horizontal="left" vertical="center"/>
    </xf>
    <xf numFmtId="0" fontId="21" fillId="0" borderId="100" xfId="0" applyFont="1" applyBorder="1" applyAlignment="1">
      <alignment horizontal="center" vertical="center" wrapText="1"/>
    </xf>
    <xf numFmtId="0" fontId="21" fillId="0" borderId="83" xfId="0" applyFont="1" applyBorder="1" applyAlignment="1">
      <alignment vertical="center" wrapText="1"/>
    </xf>
    <xf numFmtId="3" fontId="22" fillId="36" borderId="83" xfId="0" applyNumberFormat="1" applyFont="1" applyFill="1" applyBorder="1" applyAlignment="1">
      <alignment vertical="center" wrapText="1"/>
    </xf>
    <xf numFmtId="3" fontId="22" fillId="36" borderId="98" xfId="0" applyNumberFormat="1" applyFont="1" applyFill="1" applyBorder="1" applyAlignment="1">
      <alignment vertical="center" wrapText="1"/>
    </xf>
    <xf numFmtId="14" fontId="5" fillId="3" borderId="83" xfId="8" quotePrefix="1" applyNumberFormat="1" applyFont="1" applyFill="1" applyBorder="1" applyAlignment="1" applyProtection="1">
      <alignment horizontal="left" vertical="center" wrapText="1" indent="2"/>
      <protection locked="0"/>
    </xf>
    <xf numFmtId="3" fontId="22" fillId="0" borderId="83" xfId="0" applyNumberFormat="1" applyFont="1" applyBorder="1" applyAlignment="1">
      <alignment vertical="center" wrapText="1"/>
    </xf>
    <xf numFmtId="3" fontId="22" fillId="0" borderId="98" xfId="0" applyNumberFormat="1" applyFont="1" applyBorder="1" applyAlignment="1">
      <alignment vertical="center" wrapText="1"/>
    </xf>
    <xf numFmtId="14" fontId="5" fillId="3" borderId="83" xfId="8" quotePrefix="1" applyNumberFormat="1" applyFont="1" applyFill="1" applyBorder="1" applyAlignment="1" applyProtection="1">
      <alignment horizontal="left" vertical="center" wrapText="1" indent="3"/>
      <protection locked="0"/>
    </xf>
    <xf numFmtId="3" fontId="22" fillId="0" borderId="83" xfId="0" applyNumberFormat="1" applyFont="1" applyFill="1" applyBorder="1" applyAlignment="1">
      <alignment vertical="center" wrapText="1"/>
    </xf>
    <xf numFmtId="0" fontId="21" fillId="0" borderId="83" xfId="0" applyFont="1" applyFill="1" applyBorder="1" applyAlignment="1">
      <alignment horizontal="left" vertical="center" wrapText="1" indent="2"/>
    </xf>
    <xf numFmtId="0" fontId="9" fillId="0" borderId="83" xfId="17" applyFill="1" applyBorder="1" applyAlignment="1" applyProtection="1"/>
    <xf numFmtId="49" fontId="107" fillId="0" borderId="100" xfId="0" applyNumberFormat="1" applyFont="1" applyFill="1" applyBorder="1" applyAlignment="1">
      <alignment horizontal="right" vertical="center" wrapText="1"/>
    </xf>
    <xf numFmtId="0" fontId="5" fillId="3" borderId="83" xfId="20960" applyFont="1" applyFill="1" applyBorder="1" applyAlignment="1" applyProtection="1"/>
    <xf numFmtId="0" fontId="104" fillId="0" borderId="83" xfId="20960" applyFont="1" applyFill="1" applyBorder="1" applyAlignment="1" applyProtection="1">
      <alignment horizontal="center" vertical="center"/>
    </xf>
    <xf numFmtId="0" fontId="3" fillId="0" borderId="83" xfId="0" applyFont="1" applyBorder="1"/>
    <xf numFmtId="0" fontId="9" fillId="0" borderId="83" xfId="17" applyFill="1" applyBorder="1" applyAlignment="1" applyProtection="1">
      <alignment horizontal="left" vertical="center" wrapText="1"/>
    </xf>
    <xf numFmtId="49" fontId="107" fillId="0" borderId="83" xfId="0" applyNumberFormat="1" applyFont="1" applyFill="1" applyBorder="1" applyAlignment="1">
      <alignment horizontal="right" vertical="center" wrapText="1"/>
    </xf>
    <xf numFmtId="0" fontId="9" fillId="0" borderId="83" xfId="17" applyFill="1" applyBorder="1" applyAlignment="1" applyProtection="1">
      <alignment horizontal="left" vertical="center"/>
    </xf>
    <xf numFmtId="0" fontId="9" fillId="0" borderId="83" xfId="17" applyBorder="1" applyAlignment="1" applyProtection="1"/>
    <xf numFmtId="0" fontId="3" fillId="0" borderId="83" xfId="0" applyFont="1" applyFill="1" applyBorder="1"/>
    <xf numFmtId="0" fontId="21" fillId="0" borderId="100" xfId="0" applyFont="1" applyFill="1" applyBorder="1" applyAlignment="1">
      <alignment horizontal="center" vertical="center" wrapText="1"/>
    </xf>
    <xf numFmtId="0" fontId="21" fillId="0" borderId="83" xfId="0" applyFont="1" applyFill="1" applyBorder="1" applyAlignment="1">
      <alignment vertical="center" wrapText="1"/>
    </xf>
    <xf numFmtId="3" fontId="22" fillId="0" borderId="98" xfId="0" applyNumberFormat="1" applyFont="1" applyFill="1" applyBorder="1" applyAlignment="1">
      <alignment vertical="center" wrapText="1"/>
    </xf>
    <xf numFmtId="0" fontId="3" fillId="0" borderId="65" xfId="0" applyFont="1" applyFill="1" applyBorder="1" applyAlignment="1">
      <alignment horizontal="center" vertical="center" wrapText="1"/>
    </xf>
    <xf numFmtId="10" fontId="3" fillId="0" borderId="3" xfId="20961" applyNumberFormat="1" applyFont="1" applyFill="1" applyBorder="1" applyAlignment="1" applyProtection="1">
      <alignment horizontal="right" vertical="center" wrapText="1"/>
      <protection locked="0"/>
    </xf>
    <xf numFmtId="10" fontId="3" fillId="0" borderId="3" xfId="20961" applyNumberFormat="1" applyFont="1" applyBorder="1" applyAlignment="1" applyProtection="1">
      <alignment vertical="center" wrapText="1"/>
      <protection locked="0"/>
    </xf>
    <xf numFmtId="10" fontId="3" fillId="0" borderId="22" xfId="20961" applyNumberFormat="1" applyFont="1" applyBorder="1" applyAlignment="1" applyProtection="1">
      <alignment vertical="center" wrapText="1"/>
      <protection locked="0"/>
    </xf>
    <xf numFmtId="10" fontId="7" fillId="2" borderId="3" xfId="20961" applyNumberFormat="1" applyFont="1" applyFill="1" applyBorder="1" applyAlignment="1" applyProtection="1">
      <alignment vertical="center"/>
      <protection locked="0"/>
    </xf>
    <xf numFmtId="10" fontId="16" fillId="2" borderId="3" xfId="20961" applyNumberFormat="1" applyFont="1" applyFill="1" applyBorder="1" applyAlignment="1" applyProtection="1">
      <alignment vertical="center"/>
      <protection locked="0"/>
    </xf>
    <xf numFmtId="10" fontId="16" fillId="2" borderId="22" xfId="20961" applyNumberFormat="1" applyFont="1" applyFill="1" applyBorder="1" applyAlignment="1" applyProtection="1">
      <alignment vertical="center"/>
      <protection locked="0"/>
    </xf>
    <xf numFmtId="10" fontId="7" fillId="2" borderId="22" xfId="20961" applyNumberFormat="1" applyFont="1" applyFill="1" applyBorder="1" applyAlignment="1" applyProtection="1">
      <alignment vertical="center"/>
      <protection locked="0"/>
    </xf>
    <xf numFmtId="10" fontId="7" fillId="2" borderId="25" xfId="20961" applyNumberFormat="1" applyFont="1" applyFill="1" applyBorder="1" applyAlignment="1" applyProtection="1">
      <alignment vertical="center"/>
      <protection locked="0"/>
    </xf>
    <xf numFmtId="10" fontId="16" fillId="2" borderId="25" xfId="20961" applyNumberFormat="1" applyFont="1" applyFill="1" applyBorder="1" applyAlignment="1" applyProtection="1">
      <alignment vertical="center"/>
      <protection locked="0"/>
    </xf>
    <xf numFmtId="193" fontId="0" fillId="0" borderId="0" xfId="0" applyNumberFormat="1"/>
    <xf numFmtId="193" fontId="10" fillId="0" borderId="0" xfId="0" applyNumberFormat="1" applyFont="1"/>
    <xf numFmtId="3" fontId="10" fillId="0" borderId="0" xfId="0" applyNumberFormat="1" applyFont="1"/>
    <xf numFmtId="10" fontId="3" fillId="0" borderId="23" xfId="20961" applyNumberFormat="1" applyFont="1" applyBorder="1" applyAlignment="1"/>
    <xf numFmtId="0" fontId="9" fillId="0" borderId="3" xfId="17" applyBorder="1" applyAlignment="1" applyProtection="1"/>
    <xf numFmtId="14" fontId="5" fillId="0" borderId="0" xfId="0" applyNumberFormat="1" applyFont="1"/>
    <xf numFmtId="14" fontId="3" fillId="0" borderId="0" xfId="0" applyNumberFormat="1" applyFont="1"/>
    <xf numFmtId="14" fontId="0" fillId="0" borderId="0" xfId="0" applyNumberFormat="1"/>
    <xf numFmtId="164" fontId="3" fillId="0" borderId="98" xfId="7" applyNumberFormat="1" applyFont="1" applyFill="1" applyBorder="1" applyAlignment="1">
      <alignment horizontal="left" vertical="center" wrapText="1"/>
    </xf>
    <xf numFmtId="164" fontId="107" fillId="0" borderId="98" xfId="7" applyNumberFormat="1" applyFont="1" applyFill="1" applyBorder="1" applyAlignment="1">
      <alignment horizontal="left" vertical="center" wrapText="1"/>
    </xf>
    <xf numFmtId="14" fontId="7" fillId="0" borderId="0" xfId="11" applyNumberFormat="1" applyFont="1" applyFill="1" applyBorder="1" applyAlignment="1" applyProtection="1"/>
    <xf numFmtId="0" fontId="24" fillId="0" borderId="100" xfId="0" applyFont="1" applyBorder="1" applyAlignment="1">
      <alignment horizontal="center"/>
    </xf>
    <xf numFmtId="0" fontId="24" fillId="0" borderId="103" xfId="0" applyFont="1" applyBorder="1" applyAlignment="1">
      <alignment wrapText="1"/>
    </xf>
    <xf numFmtId="193" fontId="24" fillId="0" borderId="104" xfId="0" applyNumberFormat="1" applyFont="1" applyBorder="1" applyAlignment="1">
      <alignment vertical="center"/>
    </xf>
    <xf numFmtId="167" fontId="24" fillId="0" borderId="105" xfId="0" applyNumberFormat="1" applyFont="1" applyBorder="1" applyAlignment="1">
      <alignment horizontal="center"/>
    </xf>
    <xf numFmtId="167" fontId="10" fillId="0" borderId="0" xfId="0" applyNumberFormat="1" applyFont="1" applyAlignment="1"/>
    <xf numFmtId="193" fontId="10" fillId="0" borderId="0" xfId="0" applyNumberFormat="1" applyFont="1" applyAlignment="1"/>
    <xf numFmtId="10" fontId="3" fillId="0" borderId="77" xfId="20961" applyNumberFormat="1" applyFont="1" applyFill="1" applyBorder="1" applyAlignment="1">
      <alignment vertical="center"/>
    </xf>
    <xf numFmtId="10" fontId="3" fillId="0" borderId="94" xfId="20961" applyNumberFormat="1" applyFont="1" applyFill="1" applyBorder="1" applyAlignment="1">
      <alignment vertical="center"/>
    </xf>
    <xf numFmtId="164" fontId="3" fillId="3" borderId="81" xfId="7" applyNumberFormat="1" applyFont="1" applyFill="1" applyBorder="1" applyAlignment="1">
      <alignment vertical="center"/>
    </xf>
    <xf numFmtId="164" fontId="3" fillId="3" borderId="23" xfId="7" applyNumberFormat="1" applyFont="1" applyFill="1" applyBorder="1" applyAlignment="1">
      <alignment vertical="center"/>
    </xf>
    <xf numFmtId="164" fontId="27" fillId="37" borderId="0" xfId="7" applyNumberFormat="1" applyFont="1" applyFill="1" applyBorder="1"/>
    <xf numFmtId="164" fontId="3" fillId="0" borderId="56" xfId="7" applyNumberFormat="1" applyFont="1" applyFill="1" applyBorder="1" applyAlignment="1">
      <alignment vertical="center"/>
    </xf>
    <xf numFmtId="164" fontId="3" fillId="0" borderId="68" xfId="7" applyNumberFormat="1" applyFont="1" applyFill="1" applyBorder="1" applyAlignment="1">
      <alignment vertical="center"/>
    </xf>
    <xf numFmtId="164" fontId="3" fillId="0" borderId="83" xfId="7" applyNumberFormat="1" applyFont="1" applyFill="1" applyBorder="1" applyAlignment="1">
      <alignment vertical="center"/>
    </xf>
    <xf numFmtId="164" fontId="3" fillId="0" borderId="84"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0" xfId="0"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79" xfId="7" applyNumberFormat="1" applyFont="1" applyFill="1" applyBorder="1" applyAlignment="1">
      <alignment vertical="center"/>
    </xf>
    <xf numFmtId="164" fontId="3" fillId="0" borderId="92" xfId="7" applyNumberFormat="1" applyFont="1" applyFill="1" applyBorder="1" applyAlignment="1">
      <alignment vertical="center"/>
    </xf>
    <xf numFmtId="164" fontId="3" fillId="0" borderId="22" xfId="7" applyNumberFormat="1" applyFont="1" applyBorder="1" applyAlignment="1"/>
    <xf numFmtId="164" fontId="3" fillId="36" borderId="26" xfId="7" applyNumberFormat="1" applyFont="1" applyFill="1" applyBorder="1"/>
    <xf numFmtId="193" fontId="8" fillId="0" borderId="83" xfId="0" applyNumberFormat="1" applyFont="1" applyFill="1" applyBorder="1" applyAlignment="1" applyProtection="1">
      <alignment horizontal="right"/>
    </xf>
    <xf numFmtId="9" fontId="3" fillId="36" borderId="25" xfId="20961" applyNumberFormat="1" applyFont="1" applyFill="1" applyBorder="1"/>
    <xf numFmtId="0" fontId="110" fillId="0" borderId="0" xfId="0" applyFont="1" applyFill="1"/>
    <xf numFmtId="0" fontId="105" fillId="0" borderId="70" xfId="0" applyFont="1" applyBorder="1" applyAlignment="1">
      <alignment horizontal="left" vertical="center" wrapText="1"/>
    </xf>
    <xf numFmtId="0" fontId="105" fillId="0" borderId="69"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3"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xf>
    <xf numFmtId="0" fontId="3" fillId="0" borderId="23" xfId="0" applyFont="1" applyFill="1" applyBorder="1" applyAlignment="1">
      <alignment horizontal="center"/>
    </xf>
    <xf numFmtId="0" fontId="4" fillId="36" borderId="102"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99" xfId="0" applyFont="1" applyFill="1" applyBorder="1" applyAlignment="1">
      <alignment horizontal="center" vertical="center" wrapText="1"/>
    </xf>
    <xf numFmtId="0" fontId="4" fillId="36" borderId="82" xfId="0" applyFont="1" applyFill="1" applyBorder="1" applyAlignment="1">
      <alignment horizontal="center" vertical="center" wrapText="1"/>
    </xf>
    <xf numFmtId="0" fontId="102" fillId="3" borderId="71" xfId="13" applyFont="1" applyFill="1" applyBorder="1" applyAlignment="1" applyProtection="1">
      <alignment horizontal="center" vertical="center" wrapText="1"/>
      <protection locked="0"/>
    </xf>
    <xf numFmtId="0" fontId="102" fillId="3" borderId="68"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74" xfId="1" applyNumberFormat="1" applyFont="1" applyFill="1" applyBorder="1" applyAlignment="1" applyProtection="1">
      <alignment horizontal="center" vertical="center" wrapText="1"/>
      <protection locked="0"/>
    </xf>
    <xf numFmtId="164" fontId="13" fillId="0" borderId="75"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bcbank.com.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12" sqref="C1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90" t="s">
        <v>259</v>
      </c>
      <c r="C1" s="95"/>
    </row>
    <row r="2" spans="1:3" s="187" customFormat="1" ht="15.75">
      <c r="A2" s="234">
        <v>1</v>
      </c>
      <c r="B2" s="188" t="s">
        <v>260</v>
      </c>
      <c r="C2" s="185" t="s">
        <v>451</v>
      </c>
    </row>
    <row r="3" spans="1:3" s="187" customFormat="1" ht="15.75">
      <c r="A3" s="234">
        <v>2</v>
      </c>
      <c r="B3" s="189" t="s">
        <v>261</v>
      </c>
      <c r="C3" s="185" t="s">
        <v>443</v>
      </c>
    </row>
    <row r="4" spans="1:3" s="187" customFormat="1" ht="15.75">
      <c r="A4" s="234">
        <v>3</v>
      </c>
      <c r="B4" s="189" t="s">
        <v>262</v>
      </c>
      <c r="C4" s="185" t="s">
        <v>445</v>
      </c>
    </row>
    <row r="5" spans="1:3" s="187" customFormat="1" ht="15.75">
      <c r="A5" s="235">
        <v>4</v>
      </c>
      <c r="B5" s="192" t="s">
        <v>263</v>
      </c>
      <c r="C5" s="445" t="s">
        <v>452</v>
      </c>
    </row>
    <row r="6" spans="1:3" s="191" customFormat="1" ht="65.25" customHeight="1">
      <c r="A6" s="481" t="s">
        <v>377</v>
      </c>
      <c r="B6" s="482"/>
      <c r="C6" s="482"/>
    </row>
    <row r="7" spans="1:3">
      <c r="A7" s="420" t="s">
        <v>333</v>
      </c>
      <c r="B7" s="421" t="s">
        <v>264</v>
      </c>
    </row>
    <row r="8" spans="1:3">
      <c r="A8" s="422">
        <v>1</v>
      </c>
      <c r="B8" s="418" t="s">
        <v>231</v>
      </c>
    </row>
    <row r="9" spans="1:3">
      <c r="A9" s="422">
        <v>2</v>
      </c>
      <c r="B9" s="418" t="s">
        <v>265</v>
      </c>
    </row>
    <row r="10" spans="1:3">
      <c r="A10" s="422">
        <v>3</v>
      </c>
      <c r="B10" s="418" t="s">
        <v>266</v>
      </c>
    </row>
    <row r="11" spans="1:3">
      <c r="A11" s="422">
        <v>4</v>
      </c>
      <c r="B11" s="418" t="s">
        <v>267</v>
      </c>
      <c r="C11" s="186"/>
    </row>
    <row r="12" spans="1:3">
      <c r="A12" s="422">
        <v>5</v>
      </c>
      <c r="B12" s="418" t="s">
        <v>195</v>
      </c>
    </row>
    <row r="13" spans="1:3">
      <c r="A13" s="422">
        <v>6</v>
      </c>
      <c r="B13" s="423" t="s">
        <v>156</v>
      </c>
    </row>
    <row r="14" spans="1:3">
      <c r="A14" s="422">
        <v>7</v>
      </c>
      <c r="B14" s="418" t="s">
        <v>268</v>
      </c>
    </row>
    <row r="15" spans="1:3">
      <c r="A15" s="422">
        <v>8</v>
      </c>
      <c r="B15" s="418" t="s">
        <v>272</v>
      </c>
    </row>
    <row r="16" spans="1:3">
      <c r="A16" s="422">
        <v>9</v>
      </c>
      <c r="B16" s="418" t="s">
        <v>94</v>
      </c>
    </row>
    <row r="17" spans="1:2">
      <c r="A17" s="424" t="s">
        <v>432</v>
      </c>
      <c r="B17" s="418" t="s">
        <v>409</v>
      </c>
    </row>
    <row r="18" spans="1:2">
      <c r="A18" s="422">
        <v>10</v>
      </c>
      <c r="B18" s="418" t="s">
        <v>275</v>
      </c>
    </row>
    <row r="19" spans="1:2">
      <c r="A19" s="422">
        <v>11</v>
      </c>
      <c r="B19" s="423" t="s">
        <v>255</v>
      </c>
    </row>
    <row r="20" spans="1:2">
      <c r="A20" s="422">
        <v>12</v>
      </c>
      <c r="B20" s="423" t="s">
        <v>252</v>
      </c>
    </row>
    <row r="21" spans="1:2">
      <c r="A21" s="422">
        <v>13</v>
      </c>
      <c r="B21" s="425" t="s">
        <v>369</v>
      </c>
    </row>
    <row r="22" spans="1:2">
      <c r="A22" s="422">
        <v>14</v>
      </c>
      <c r="B22" s="426" t="s">
        <v>398</v>
      </c>
    </row>
    <row r="23" spans="1:2">
      <c r="A23" s="427">
        <v>15</v>
      </c>
      <c r="B23" s="423"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23" sqref="C23"/>
    </sheetView>
  </sheetViews>
  <sheetFormatPr defaultRowHeight="15"/>
  <cols>
    <col min="1" max="1" width="9.5703125" style="5" bestFit="1" customWidth="1"/>
    <col min="2" max="2" width="132.42578125" style="2" customWidth="1"/>
    <col min="3" max="3" width="18.42578125" style="2" customWidth="1"/>
  </cols>
  <sheetData>
    <row r="1" spans="1:6" ht="15.75">
      <c r="A1" s="15" t="s">
        <v>196</v>
      </c>
      <c r="B1" t="s">
        <v>451</v>
      </c>
      <c r="D1" s="2"/>
      <c r="E1" s="2"/>
      <c r="F1" s="2"/>
    </row>
    <row r="2" spans="1:6" s="19" customFormat="1" ht="15.75" customHeight="1">
      <c r="A2" s="19" t="s">
        <v>197</v>
      </c>
      <c r="B2" s="448">
        <f>'1. key ratios'!B2</f>
        <v>43281</v>
      </c>
    </row>
    <row r="3" spans="1:6" s="19" customFormat="1" ht="15.75" customHeight="1"/>
    <row r="4" spans="1:6" ht="15.75" thickBot="1">
      <c r="A4" s="5" t="s">
        <v>342</v>
      </c>
      <c r="B4" s="62" t="s">
        <v>94</v>
      </c>
    </row>
    <row r="5" spans="1:6">
      <c r="A5" s="141" t="s">
        <v>32</v>
      </c>
      <c r="B5" s="142"/>
      <c r="C5" s="143" t="s">
        <v>33</v>
      </c>
    </row>
    <row r="6" spans="1:6">
      <c r="A6" s="144">
        <v>1</v>
      </c>
      <c r="B6" s="85" t="s">
        <v>34</v>
      </c>
      <c r="C6" s="282">
        <f>SUM(C7:C11)</f>
        <v>1646950977.1117702</v>
      </c>
      <c r="E6" s="441"/>
      <c r="F6" s="441"/>
    </row>
    <row r="7" spans="1:6">
      <c r="A7" s="144">
        <v>2</v>
      </c>
      <c r="B7" s="82" t="s">
        <v>35</v>
      </c>
      <c r="C7" s="283">
        <v>21015907.600000001</v>
      </c>
      <c r="E7" s="441"/>
      <c r="F7" s="441"/>
    </row>
    <row r="8" spans="1:6">
      <c r="A8" s="144">
        <v>3</v>
      </c>
      <c r="B8" s="76" t="s">
        <v>36</v>
      </c>
      <c r="C8" s="283">
        <v>521190198.81999999</v>
      </c>
      <c r="E8" s="441"/>
      <c r="F8" s="441"/>
    </row>
    <row r="9" spans="1:6">
      <c r="A9" s="144">
        <v>4</v>
      </c>
      <c r="B9" s="76" t="s">
        <v>37</v>
      </c>
      <c r="C9" s="283">
        <v>64889518.829999998</v>
      </c>
      <c r="E9" s="441"/>
      <c r="F9" s="441"/>
    </row>
    <row r="10" spans="1:6">
      <c r="A10" s="144">
        <v>5</v>
      </c>
      <c r="B10" s="76" t="s">
        <v>38</v>
      </c>
      <c r="C10" s="283">
        <v>15457384.380000001</v>
      </c>
      <c r="E10" s="441"/>
      <c r="F10" s="441"/>
    </row>
    <row r="11" spans="1:6">
      <c r="A11" s="144">
        <v>6</v>
      </c>
      <c r="B11" s="83" t="s">
        <v>39</v>
      </c>
      <c r="C11" s="283">
        <v>1024397967.48177</v>
      </c>
      <c r="E11" s="441"/>
      <c r="F11" s="441"/>
    </row>
    <row r="12" spans="1:6" s="4" customFormat="1">
      <c r="A12" s="144">
        <v>7</v>
      </c>
      <c r="B12" s="85" t="s">
        <v>40</v>
      </c>
      <c r="C12" s="284">
        <f>SUM(C13:C27)</f>
        <v>193753230.29000002</v>
      </c>
      <c r="D12"/>
      <c r="E12" s="441"/>
      <c r="F12" s="441"/>
    </row>
    <row r="13" spans="1:6" s="4" customFormat="1">
      <c r="A13" s="144">
        <v>8</v>
      </c>
      <c r="B13" s="84" t="s">
        <v>41</v>
      </c>
      <c r="C13" s="285">
        <v>64889518.829999998</v>
      </c>
      <c r="D13"/>
      <c r="E13" s="441"/>
      <c r="F13" s="441"/>
    </row>
    <row r="14" spans="1:6" s="4" customFormat="1" ht="25.5">
      <c r="A14" s="144">
        <v>9</v>
      </c>
      <c r="B14" s="77" t="s">
        <v>42</v>
      </c>
      <c r="C14" s="285">
        <v>0</v>
      </c>
      <c r="D14"/>
      <c r="E14" s="441"/>
      <c r="F14" s="441"/>
    </row>
    <row r="15" spans="1:6" s="4" customFormat="1">
      <c r="A15" s="144">
        <v>10</v>
      </c>
      <c r="B15" s="78" t="s">
        <v>43</v>
      </c>
      <c r="C15" s="285">
        <v>107583877.34</v>
      </c>
      <c r="D15"/>
      <c r="E15" s="441"/>
      <c r="F15" s="441"/>
    </row>
    <row r="16" spans="1:6" s="4" customFormat="1">
      <c r="A16" s="144">
        <v>11</v>
      </c>
      <c r="B16" s="79" t="s">
        <v>44</v>
      </c>
      <c r="C16" s="285">
        <v>0</v>
      </c>
      <c r="D16"/>
      <c r="E16" s="441"/>
      <c r="F16" s="441"/>
    </row>
    <row r="17" spans="1:6" s="4" customFormat="1">
      <c r="A17" s="144">
        <v>12</v>
      </c>
      <c r="B17" s="78" t="s">
        <v>45</v>
      </c>
      <c r="C17" s="285">
        <v>0</v>
      </c>
      <c r="D17"/>
      <c r="E17" s="441"/>
      <c r="F17" s="441"/>
    </row>
    <row r="18" spans="1:6" s="4" customFormat="1">
      <c r="A18" s="144">
        <v>13</v>
      </c>
      <c r="B18" s="78" t="s">
        <v>46</v>
      </c>
      <c r="C18" s="285">
        <v>0</v>
      </c>
      <c r="D18"/>
      <c r="E18" s="441"/>
      <c r="F18" s="441"/>
    </row>
    <row r="19" spans="1:6" s="4" customFormat="1">
      <c r="A19" s="144">
        <v>14</v>
      </c>
      <c r="B19" s="78" t="s">
        <v>47</v>
      </c>
      <c r="C19" s="285">
        <v>0</v>
      </c>
      <c r="D19"/>
      <c r="E19" s="441"/>
      <c r="F19" s="441"/>
    </row>
    <row r="20" spans="1:6" s="4" customFormat="1" ht="25.5">
      <c r="A20" s="144">
        <v>15</v>
      </c>
      <c r="B20" s="78" t="s">
        <v>48</v>
      </c>
      <c r="C20" s="285">
        <v>0</v>
      </c>
      <c r="D20"/>
      <c r="E20" s="441"/>
      <c r="F20" s="441"/>
    </row>
    <row r="21" spans="1:6" s="4" customFormat="1" ht="25.5">
      <c r="A21" s="144">
        <v>16</v>
      </c>
      <c r="B21" s="77" t="s">
        <v>49</v>
      </c>
      <c r="C21" s="285">
        <v>0</v>
      </c>
      <c r="D21"/>
      <c r="E21" s="441"/>
      <c r="F21" s="441"/>
    </row>
    <row r="22" spans="1:6" s="4" customFormat="1">
      <c r="A22" s="144">
        <v>17</v>
      </c>
      <c r="B22" s="145" t="s">
        <v>50</v>
      </c>
      <c r="C22" s="285">
        <v>21279834.120000001</v>
      </c>
      <c r="D22"/>
      <c r="E22" s="441"/>
      <c r="F22" s="441"/>
    </row>
    <row r="23" spans="1:6" s="4" customFormat="1" ht="25.5">
      <c r="A23" s="144">
        <v>18</v>
      </c>
      <c r="B23" s="77" t="s">
        <v>51</v>
      </c>
      <c r="C23" s="285">
        <v>0</v>
      </c>
      <c r="D23"/>
      <c r="E23" s="441"/>
      <c r="F23" s="441"/>
    </row>
    <row r="24" spans="1:6" s="4" customFormat="1" ht="25.5">
      <c r="A24" s="144">
        <v>19</v>
      </c>
      <c r="B24" s="77" t="s">
        <v>52</v>
      </c>
      <c r="C24" s="285">
        <v>0</v>
      </c>
      <c r="D24"/>
      <c r="E24" s="441"/>
      <c r="F24" s="441"/>
    </row>
    <row r="25" spans="1:6" s="4" customFormat="1" ht="25.5">
      <c r="A25" s="144">
        <v>20</v>
      </c>
      <c r="B25" s="80" t="s">
        <v>53</v>
      </c>
      <c r="C25" s="285">
        <v>0</v>
      </c>
      <c r="D25"/>
      <c r="E25" s="441"/>
      <c r="F25" s="441"/>
    </row>
    <row r="26" spans="1:6" s="4" customFormat="1">
      <c r="A26" s="144">
        <v>21</v>
      </c>
      <c r="B26" s="80" t="s">
        <v>54</v>
      </c>
      <c r="C26" s="285">
        <v>0</v>
      </c>
      <c r="D26"/>
      <c r="E26" s="441"/>
      <c r="F26" s="441"/>
    </row>
    <row r="27" spans="1:6" s="4" customFormat="1" ht="25.5">
      <c r="A27" s="144">
        <v>22</v>
      </c>
      <c r="B27" s="80" t="s">
        <v>55</v>
      </c>
      <c r="C27" s="285">
        <v>0</v>
      </c>
      <c r="D27"/>
      <c r="E27" s="441"/>
      <c r="F27" s="441"/>
    </row>
    <row r="28" spans="1:6" s="4" customFormat="1">
      <c r="A28" s="144">
        <v>23</v>
      </c>
      <c r="B28" s="86" t="s">
        <v>29</v>
      </c>
      <c r="C28" s="284">
        <f>C6-C12</f>
        <v>1453197746.8217702</v>
      </c>
      <c r="D28"/>
      <c r="E28" s="441"/>
      <c r="F28" s="441"/>
    </row>
    <row r="29" spans="1:6" s="4" customFormat="1">
      <c r="A29" s="146"/>
      <c r="B29" s="81"/>
      <c r="C29" s="285"/>
      <c r="D29"/>
      <c r="E29" s="441"/>
      <c r="F29" s="441"/>
    </row>
    <row r="30" spans="1:6" s="4" customFormat="1">
      <c r="A30" s="146">
        <v>24</v>
      </c>
      <c r="B30" s="86" t="s">
        <v>56</v>
      </c>
      <c r="C30" s="284">
        <f>C31+C34</f>
        <v>45659200</v>
      </c>
      <c r="D30"/>
      <c r="E30" s="441"/>
      <c r="F30" s="441"/>
    </row>
    <row r="31" spans="1:6" s="4" customFormat="1">
      <c r="A31" s="146">
        <v>25</v>
      </c>
      <c r="B31" s="76" t="s">
        <v>57</v>
      </c>
      <c r="C31" s="286">
        <f>C32+C33</f>
        <v>45659200</v>
      </c>
      <c r="D31"/>
      <c r="E31" s="441"/>
      <c r="F31" s="441"/>
    </row>
    <row r="32" spans="1:6" s="4" customFormat="1">
      <c r="A32" s="146">
        <v>26</v>
      </c>
      <c r="B32" s="183" t="s">
        <v>58</v>
      </c>
      <c r="C32" s="285">
        <v>0</v>
      </c>
      <c r="D32"/>
      <c r="E32" s="441"/>
      <c r="F32" s="441"/>
    </row>
    <row r="33" spans="1:6" s="4" customFormat="1">
      <c r="A33" s="146">
        <v>27</v>
      </c>
      <c r="B33" s="183" t="s">
        <v>59</v>
      </c>
      <c r="C33" s="285">
        <v>45659200</v>
      </c>
      <c r="D33"/>
      <c r="E33" s="441"/>
      <c r="F33" s="441"/>
    </row>
    <row r="34" spans="1:6" s="4" customFormat="1">
      <c r="A34" s="146">
        <v>28</v>
      </c>
      <c r="B34" s="76" t="s">
        <v>60</v>
      </c>
      <c r="C34" s="285">
        <v>0</v>
      </c>
      <c r="D34"/>
      <c r="E34" s="441"/>
      <c r="F34" s="441"/>
    </row>
    <row r="35" spans="1:6" s="4" customFormat="1">
      <c r="A35" s="146">
        <v>29</v>
      </c>
      <c r="B35" s="86" t="s">
        <v>61</v>
      </c>
      <c r="C35" s="284">
        <f>SUM(C36:C40)</f>
        <v>0</v>
      </c>
      <c r="D35"/>
      <c r="E35" s="441"/>
      <c r="F35" s="441"/>
    </row>
    <row r="36" spans="1:6" s="4" customFormat="1">
      <c r="A36" s="146">
        <v>30</v>
      </c>
      <c r="B36" s="77" t="s">
        <v>62</v>
      </c>
      <c r="C36" s="285">
        <v>0</v>
      </c>
      <c r="D36"/>
      <c r="E36" s="441"/>
      <c r="F36" s="441"/>
    </row>
    <row r="37" spans="1:6" s="4" customFormat="1">
      <c r="A37" s="146">
        <v>31</v>
      </c>
      <c r="B37" s="78" t="s">
        <v>63</v>
      </c>
      <c r="C37" s="285">
        <v>0</v>
      </c>
      <c r="D37"/>
      <c r="E37" s="441"/>
      <c r="F37" s="441"/>
    </row>
    <row r="38" spans="1:6" s="4" customFormat="1" ht="25.5">
      <c r="A38" s="146">
        <v>32</v>
      </c>
      <c r="B38" s="77" t="s">
        <v>64</v>
      </c>
      <c r="C38" s="285">
        <v>0</v>
      </c>
      <c r="D38"/>
      <c r="E38" s="441"/>
      <c r="F38" s="441"/>
    </row>
    <row r="39" spans="1:6" s="4" customFormat="1" ht="25.5">
      <c r="A39" s="146">
        <v>33</v>
      </c>
      <c r="B39" s="77" t="s">
        <v>52</v>
      </c>
      <c r="C39" s="285">
        <v>0</v>
      </c>
      <c r="D39"/>
      <c r="E39" s="441"/>
      <c r="F39" s="441"/>
    </row>
    <row r="40" spans="1:6" s="4" customFormat="1" ht="25.5">
      <c r="A40" s="146">
        <v>34</v>
      </c>
      <c r="B40" s="80" t="s">
        <v>65</v>
      </c>
      <c r="C40" s="285">
        <v>0</v>
      </c>
      <c r="D40"/>
      <c r="E40" s="441"/>
      <c r="F40" s="441"/>
    </row>
    <row r="41" spans="1:6" s="4" customFormat="1">
      <c r="A41" s="146">
        <v>35</v>
      </c>
      <c r="B41" s="86" t="s">
        <v>30</v>
      </c>
      <c r="C41" s="284">
        <f>C30-C35</f>
        <v>45659200</v>
      </c>
      <c r="D41"/>
      <c r="E41" s="441"/>
      <c r="F41" s="441"/>
    </row>
    <row r="42" spans="1:6" s="4" customFormat="1">
      <c r="A42" s="146"/>
      <c r="B42" s="81"/>
      <c r="C42" s="285"/>
      <c r="D42"/>
      <c r="E42" s="441"/>
      <c r="F42" s="441"/>
    </row>
    <row r="43" spans="1:6" s="4" customFormat="1">
      <c r="A43" s="146">
        <v>36</v>
      </c>
      <c r="B43" s="87" t="s">
        <v>66</v>
      </c>
      <c r="C43" s="284">
        <f>SUM(C44:C46)</f>
        <v>409540798.41636682</v>
      </c>
      <c r="D43"/>
      <c r="E43" s="441"/>
      <c r="F43" s="441"/>
    </row>
    <row r="44" spans="1:6" s="4" customFormat="1">
      <c r="A44" s="146">
        <v>37</v>
      </c>
      <c r="B44" s="76" t="s">
        <v>67</v>
      </c>
      <c r="C44" s="285">
        <v>285064481.81999999</v>
      </c>
      <c r="D44"/>
      <c r="E44" s="441"/>
      <c r="F44" s="441"/>
    </row>
    <row r="45" spans="1:6" s="4" customFormat="1">
      <c r="A45" s="146">
        <v>38</v>
      </c>
      <c r="B45" s="76" t="s">
        <v>68</v>
      </c>
      <c r="C45" s="285">
        <v>0</v>
      </c>
      <c r="D45"/>
      <c r="E45" s="441"/>
      <c r="F45" s="441"/>
    </row>
    <row r="46" spans="1:6" s="4" customFormat="1">
      <c r="A46" s="146">
        <v>39</v>
      </c>
      <c r="B46" s="76" t="s">
        <v>69</v>
      </c>
      <c r="C46" s="285">
        <v>124476316.59636684</v>
      </c>
      <c r="D46"/>
      <c r="E46" s="441"/>
      <c r="F46" s="441"/>
    </row>
    <row r="47" spans="1:6" s="4" customFormat="1">
      <c r="A47" s="146">
        <v>40</v>
      </c>
      <c r="B47" s="87" t="s">
        <v>70</v>
      </c>
      <c r="C47" s="284">
        <f>SUM(C48:C51)</f>
        <v>0</v>
      </c>
      <c r="D47"/>
      <c r="E47" s="441"/>
      <c r="F47" s="441"/>
    </row>
    <row r="48" spans="1:6" s="4" customFormat="1">
      <c r="A48" s="146">
        <v>41</v>
      </c>
      <c r="B48" s="77" t="s">
        <v>71</v>
      </c>
      <c r="C48" s="285">
        <v>0</v>
      </c>
      <c r="D48"/>
      <c r="E48" s="441"/>
      <c r="F48" s="441"/>
    </row>
    <row r="49" spans="1:6" s="4" customFormat="1">
      <c r="A49" s="146">
        <v>42</v>
      </c>
      <c r="B49" s="78" t="s">
        <v>72</v>
      </c>
      <c r="C49" s="285">
        <v>0</v>
      </c>
      <c r="D49"/>
      <c r="E49" s="441"/>
      <c r="F49" s="441"/>
    </row>
    <row r="50" spans="1:6" s="4" customFormat="1" ht="25.5">
      <c r="A50" s="146">
        <v>43</v>
      </c>
      <c r="B50" s="77" t="s">
        <v>73</v>
      </c>
      <c r="C50" s="285">
        <v>0</v>
      </c>
      <c r="D50"/>
      <c r="E50" s="441"/>
      <c r="F50" s="441"/>
    </row>
    <row r="51" spans="1:6" s="4" customFormat="1" ht="25.5">
      <c r="A51" s="146">
        <v>44</v>
      </c>
      <c r="B51" s="77" t="s">
        <v>52</v>
      </c>
      <c r="C51" s="285">
        <v>0</v>
      </c>
      <c r="D51"/>
      <c r="E51" s="441"/>
      <c r="F51" s="441"/>
    </row>
    <row r="52" spans="1:6" s="4" customFormat="1" ht="15.75" thickBot="1">
      <c r="A52" s="147">
        <v>45</v>
      </c>
      <c r="B52" s="148" t="s">
        <v>31</v>
      </c>
      <c r="C52" s="287">
        <f>C43-C47</f>
        <v>409540798.41636682</v>
      </c>
      <c r="D52"/>
      <c r="E52" s="441"/>
      <c r="F52" s="441"/>
    </row>
    <row r="55" spans="1:6">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15"/>
    </sheetView>
  </sheetViews>
  <sheetFormatPr defaultColWidth="9.140625" defaultRowHeight="12.75"/>
  <cols>
    <col min="1" max="1" width="10.85546875" style="357" bestFit="1" customWidth="1"/>
    <col min="2" max="2" width="59" style="357" customWidth="1"/>
    <col min="3" max="3" width="16.7109375" style="357" bestFit="1" customWidth="1"/>
    <col min="4" max="4" width="14.28515625" style="357" bestFit="1" customWidth="1"/>
    <col min="5" max="16384" width="9.140625" style="357"/>
  </cols>
  <sheetData>
    <row r="1" spans="1:4" ht="15.75">
      <c r="A1" s="15" t="s">
        <v>196</v>
      </c>
      <c r="B1" t="s">
        <v>451</v>
      </c>
    </row>
    <row r="2" spans="1:4" s="19" customFormat="1" ht="15.75" customHeight="1">
      <c r="A2" s="19" t="s">
        <v>197</v>
      </c>
      <c r="B2" s="448">
        <v>43190</v>
      </c>
    </row>
    <row r="3" spans="1:4" s="19" customFormat="1" ht="15.75" customHeight="1"/>
    <row r="4" spans="1:4" ht="13.5" thickBot="1">
      <c r="A4" s="358" t="s">
        <v>408</v>
      </c>
      <c r="B4" s="400" t="s">
        <v>409</v>
      </c>
    </row>
    <row r="5" spans="1:4" s="401" customFormat="1">
      <c r="A5" s="504" t="s">
        <v>410</v>
      </c>
      <c r="B5" s="505"/>
      <c r="C5" s="384" t="s">
        <v>411</v>
      </c>
      <c r="D5" s="385" t="s">
        <v>412</v>
      </c>
    </row>
    <row r="6" spans="1:4" s="402" customFormat="1">
      <c r="A6" s="386">
        <v>1</v>
      </c>
      <c r="B6" s="387" t="s">
        <v>413</v>
      </c>
      <c r="C6" s="387"/>
      <c r="D6" s="388"/>
    </row>
    <row r="7" spans="1:4" s="402" customFormat="1">
      <c r="A7" s="389" t="s">
        <v>414</v>
      </c>
      <c r="B7" s="390" t="s">
        <v>415</v>
      </c>
      <c r="C7" s="390"/>
      <c r="D7" s="449"/>
    </row>
    <row r="8" spans="1:4" s="402" customFormat="1">
      <c r="A8" s="389" t="s">
        <v>416</v>
      </c>
      <c r="B8" s="390" t="s">
        <v>417</v>
      </c>
      <c r="C8" s="390"/>
      <c r="D8" s="449"/>
    </row>
    <row r="9" spans="1:4" s="402" customFormat="1">
      <c r="A9" s="389" t="s">
        <v>418</v>
      </c>
      <c r="B9" s="390" t="s">
        <v>419</v>
      </c>
      <c r="C9" s="390"/>
      <c r="D9" s="449"/>
    </row>
    <row r="10" spans="1:4" s="402" customFormat="1">
      <c r="A10" s="386" t="s">
        <v>420</v>
      </c>
      <c r="B10" s="387" t="s">
        <v>421</v>
      </c>
      <c r="C10" s="387"/>
      <c r="D10" s="388"/>
    </row>
    <row r="11" spans="1:4" s="403" customFormat="1">
      <c r="A11" s="391" t="s">
        <v>422</v>
      </c>
      <c r="B11" s="392" t="s">
        <v>423</v>
      </c>
      <c r="C11" s="392"/>
      <c r="D11" s="450"/>
    </row>
    <row r="12" spans="1:4" s="403" customFormat="1">
      <c r="A12" s="391" t="s">
        <v>424</v>
      </c>
      <c r="B12" s="392" t="s">
        <v>425</v>
      </c>
      <c r="C12" s="392"/>
      <c r="D12" s="450"/>
    </row>
    <row r="13" spans="1:4" s="403" customFormat="1">
      <c r="A13" s="391" t="s">
        <v>426</v>
      </c>
      <c r="B13" s="392" t="s">
        <v>427</v>
      </c>
      <c r="C13" s="392"/>
      <c r="D13" s="450"/>
    </row>
    <row r="14" spans="1:4" s="402" customFormat="1">
      <c r="A14" s="386" t="s">
        <v>428</v>
      </c>
      <c r="B14" s="387" t="s">
        <v>429</v>
      </c>
      <c r="C14" s="394"/>
      <c r="D14" s="388"/>
    </row>
    <row r="15" spans="1:4" s="402" customFormat="1">
      <c r="A15" s="419" t="s">
        <v>433</v>
      </c>
      <c r="B15" s="392" t="s">
        <v>436</v>
      </c>
      <c r="C15" s="392"/>
      <c r="D15" s="393"/>
    </row>
    <row r="16" spans="1:4" s="402" customFormat="1">
      <c r="A16" s="419" t="s">
        <v>434</v>
      </c>
      <c r="B16" s="392" t="s">
        <v>437</v>
      </c>
      <c r="C16" s="392"/>
      <c r="D16" s="393"/>
    </row>
    <row r="17" spans="1:6" s="402" customFormat="1">
      <c r="A17" s="419" t="s">
        <v>435</v>
      </c>
      <c r="B17" s="392" t="s">
        <v>438</v>
      </c>
      <c r="C17" s="392"/>
      <c r="D17" s="393"/>
    </row>
    <row r="18" spans="1:6" s="401" customFormat="1">
      <c r="A18" s="506" t="s">
        <v>430</v>
      </c>
      <c r="B18" s="507"/>
      <c r="C18" s="395" t="s">
        <v>411</v>
      </c>
      <c r="D18" s="396" t="s">
        <v>412</v>
      </c>
    </row>
    <row r="19" spans="1:6" s="402" customFormat="1">
      <c r="A19" s="397">
        <v>4</v>
      </c>
      <c r="B19" s="392" t="s">
        <v>29</v>
      </c>
      <c r="C19" s="398">
        <v>0</v>
      </c>
      <c r="D19" s="399"/>
    </row>
    <row r="20" spans="1:6" s="402" customFormat="1">
      <c r="A20" s="397">
        <v>5</v>
      </c>
      <c r="B20" s="392" t="s">
        <v>95</v>
      </c>
      <c r="C20" s="398">
        <v>0</v>
      </c>
      <c r="D20" s="399"/>
    </row>
    <row r="21" spans="1:6" s="402" customFormat="1" ht="13.5" thickBot="1">
      <c r="A21" s="404" t="s">
        <v>431</v>
      </c>
      <c r="B21" s="405" t="s">
        <v>94</v>
      </c>
      <c r="C21" s="406">
        <v>0</v>
      </c>
      <c r="D21" s="407"/>
    </row>
    <row r="22" spans="1:6">
      <c r="F22" s="358"/>
    </row>
  </sheetData>
  <mergeCells count="2">
    <mergeCell ref="A5:B5"/>
    <mergeCell ref="A18:B18"/>
  </mergeCells>
  <conditionalFormatting sqref="C21">
    <cfRule type="cellIs" dxfId="2"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Normal="100" workbookViewId="0">
      <pane xSplit="1" ySplit="5" topLeftCell="B30" activePane="bottomRight" state="frozen"/>
      <selection pane="topRight" activeCell="B1" sqref="B1"/>
      <selection pane="bottomLeft" activeCell="A5" sqref="A5"/>
      <selection pane="bottomRight" activeCell="E18" sqref="E18"/>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9">
      <c r="A1" s="15" t="s">
        <v>196</v>
      </c>
      <c r="B1" s="17" t="s">
        <v>451</v>
      </c>
      <c r="E1" s="357"/>
      <c r="F1" s="357"/>
    </row>
    <row r="2" spans="1:9" s="19" customFormat="1" ht="15.75" customHeight="1">
      <c r="A2" s="19" t="s">
        <v>197</v>
      </c>
      <c r="B2" s="451">
        <f>'1. key ratios'!B2</f>
        <v>43281</v>
      </c>
    </row>
    <row r="3" spans="1:9" s="19" customFormat="1" ht="15.75" customHeight="1">
      <c r="A3" s="24"/>
    </row>
    <row r="4" spans="1:9" s="19" customFormat="1" ht="15.75" customHeight="1" thickBot="1">
      <c r="A4" s="19" t="s">
        <v>343</v>
      </c>
      <c r="B4" s="207" t="s">
        <v>275</v>
      </c>
      <c r="D4" s="209" t="s">
        <v>100</v>
      </c>
    </row>
    <row r="5" spans="1:9" ht="38.25">
      <c r="A5" s="157" t="s">
        <v>32</v>
      </c>
      <c r="B5" s="158" t="s">
        <v>239</v>
      </c>
      <c r="C5" s="431" t="s">
        <v>243</v>
      </c>
      <c r="D5" s="208" t="s">
        <v>276</v>
      </c>
    </row>
    <row r="6" spans="1:9">
      <c r="A6" s="452">
        <v>1</v>
      </c>
      <c r="B6" s="453" t="s">
        <v>161</v>
      </c>
      <c r="C6" s="454">
        <v>429601065.33490002</v>
      </c>
      <c r="D6" s="455"/>
      <c r="E6" s="6"/>
      <c r="I6" s="441"/>
    </row>
    <row r="7" spans="1:9">
      <c r="A7" s="452">
        <v>2</v>
      </c>
      <c r="B7" s="88" t="s">
        <v>162</v>
      </c>
      <c r="C7" s="288">
        <v>1412990947.5046999</v>
      </c>
      <c r="D7" s="149"/>
      <c r="E7" s="6"/>
      <c r="I7" s="441"/>
    </row>
    <row r="8" spans="1:9">
      <c r="A8" s="452">
        <v>3</v>
      </c>
      <c r="B8" s="88" t="s">
        <v>163</v>
      </c>
      <c r="C8" s="288">
        <v>801124220.22219992</v>
      </c>
      <c r="D8" s="149"/>
      <c r="E8" s="6"/>
      <c r="I8" s="441"/>
    </row>
    <row r="9" spans="1:9">
      <c r="A9" s="452">
        <v>4</v>
      </c>
      <c r="B9" s="88" t="s">
        <v>192</v>
      </c>
      <c r="C9" s="288">
        <v>0</v>
      </c>
      <c r="D9" s="149"/>
      <c r="E9" s="6"/>
      <c r="I9" s="441"/>
    </row>
    <row r="10" spans="1:9">
      <c r="A10" s="452">
        <v>5</v>
      </c>
      <c r="B10" s="88" t="s">
        <v>164</v>
      </c>
      <c r="C10" s="288">
        <v>1265412187.6557</v>
      </c>
      <c r="D10" s="149"/>
      <c r="E10" s="6"/>
      <c r="I10" s="441"/>
    </row>
    <row r="11" spans="1:9">
      <c r="A11" s="452">
        <v>6.1</v>
      </c>
      <c r="B11" s="88" t="s">
        <v>165</v>
      </c>
      <c r="C11" s="289">
        <v>8869777555.8341007</v>
      </c>
      <c r="D11" s="150"/>
      <c r="E11" s="6"/>
      <c r="I11" s="441"/>
    </row>
    <row r="12" spans="1:9">
      <c r="A12" s="452">
        <v>6.2</v>
      </c>
      <c r="B12" s="89" t="s">
        <v>166</v>
      </c>
      <c r="C12" s="289">
        <v>-391551045.5</v>
      </c>
      <c r="D12" s="150"/>
      <c r="E12" s="6"/>
      <c r="I12" s="441"/>
    </row>
    <row r="13" spans="1:9" ht="30">
      <c r="A13" s="452" t="s">
        <v>376</v>
      </c>
      <c r="B13" s="90" t="s">
        <v>69</v>
      </c>
      <c r="C13" s="289">
        <v>124476316.59636684</v>
      </c>
      <c r="D13" s="237" t="s">
        <v>453</v>
      </c>
      <c r="E13" s="6"/>
      <c r="I13" s="441"/>
    </row>
    <row r="14" spans="1:9">
      <c r="A14" s="452">
        <v>6</v>
      </c>
      <c r="B14" s="88" t="s">
        <v>167</v>
      </c>
      <c r="C14" s="295">
        <f>C11+C12</f>
        <v>8478226510.3341007</v>
      </c>
      <c r="D14" s="150"/>
      <c r="E14" s="6"/>
      <c r="I14" s="441"/>
    </row>
    <row r="15" spans="1:9">
      <c r="A15" s="452">
        <v>7</v>
      </c>
      <c r="B15" s="88" t="s">
        <v>168</v>
      </c>
      <c r="C15" s="288">
        <v>103051820.49589998</v>
      </c>
      <c r="D15" s="149"/>
      <c r="E15" s="6"/>
      <c r="I15" s="441"/>
    </row>
    <row r="16" spans="1:9">
      <c r="A16" s="452">
        <v>8</v>
      </c>
      <c r="B16" s="88" t="s">
        <v>169</v>
      </c>
      <c r="C16" s="288">
        <v>57750110.859999999</v>
      </c>
      <c r="D16" s="149"/>
      <c r="E16" s="6"/>
      <c r="I16" s="441"/>
    </row>
    <row r="17" spans="1:9">
      <c r="A17" s="452">
        <v>9</v>
      </c>
      <c r="B17" s="88" t="s">
        <v>170</v>
      </c>
      <c r="C17" s="288">
        <v>42750633.280000001</v>
      </c>
      <c r="D17" s="149"/>
      <c r="E17" s="6"/>
      <c r="I17" s="441"/>
    </row>
    <row r="18" spans="1:9">
      <c r="A18" s="452">
        <v>9.1</v>
      </c>
      <c r="B18" s="90" t="s">
        <v>454</v>
      </c>
      <c r="C18" s="289">
        <v>21279834.120000001</v>
      </c>
      <c r="D18" s="237" t="s">
        <v>455</v>
      </c>
      <c r="E18" s="6"/>
      <c r="I18" s="441"/>
    </row>
    <row r="19" spans="1:9">
      <c r="A19" s="452">
        <v>10</v>
      </c>
      <c r="B19" s="88" t="s">
        <v>171</v>
      </c>
      <c r="C19" s="288">
        <v>488744144.12</v>
      </c>
      <c r="D19" s="149"/>
      <c r="E19" s="6"/>
      <c r="I19" s="441"/>
    </row>
    <row r="20" spans="1:9">
      <c r="A20" s="452">
        <v>10.1</v>
      </c>
      <c r="B20" s="90" t="s">
        <v>242</v>
      </c>
      <c r="C20" s="288">
        <v>107583877.34</v>
      </c>
      <c r="D20" s="237" t="s">
        <v>464</v>
      </c>
      <c r="E20" s="6"/>
      <c r="I20" s="441"/>
    </row>
    <row r="21" spans="1:9">
      <c r="A21" s="452">
        <v>11</v>
      </c>
      <c r="B21" s="91" t="s">
        <v>172</v>
      </c>
      <c r="C21" s="290">
        <v>145633124.44420001</v>
      </c>
      <c r="D21" s="151"/>
      <c r="E21" s="6"/>
      <c r="I21" s="441"/>
    </row>
    <row r="22" spans="1:9">
      <c r="A22" s="452">
        <v>12</v>
      </c>
      <c r="B22" s="93" t="s">
        <v>173</v>
      </c>
      <c r="C22" s="291">
        <f>SUM(C6:C10,C14:C17,C19,C21)</f>
        <v>13225284764.251703</v>
      </c>
      <c r="D22" s="152"/>
      <c r="E22" s="6"/>
      <c r="I22" s="441"/>
    </row>
    <row r="23" spans="1:9">
      <c r="A23" s="452">
        <v>13</v>
      </c>
      <c r="B23" s="88" t="s">
        <v>174</v>
      </c>
      <c r="C23" s="292">
        <v>209500354.29419997</v>
      </c>
      <c r="D23" s="153"/>
      <c r="E23" s="6"/>
      <c r="I23" s="441"/>
    </row>
    <row r="24" spans="1:9">
      <c r="A24" s="452">
        <v>14</v>
      </c>
      <c r="B24" s="88" t="s">
        <v>175</v>
      </c>
      <c r="C24" s="288">
        <v>2467160870.3348198</v>
      </c>
      <c r="D24" s="149"/>
      <c r="E24" s="6"/>
      <c r="I24" s="441"/>
    </row>
    <row r="25" spans="1:9">
      <c r="A25" s="452">
        <v>15</v>
      </c>
      <c r="B25" s="88" t="s">
        <v>176</v>
      </c>
      <c r="C25" s="288">
        <v>2555483273.5977001</v>
      </c>
      <c r="D25" s="149"/>
      <c r="E25" s="6"/>
      <c r="I25" s="441"/>
    </row>
    <row r="26" spans="1:9">
      <c r="A26" s="452">
        <v>16</v>
      </c>
      <c r="B26" s="88" t="s">
        <v>177</v>
      </c>
      <c r="C26" s="288">
        <v>2977861649.9524002</v>
      </c>
      <c r="D26" s="149"/>
      <c r="E26" s="6"/>
      <c r="I26" s="441"/>
    </row>
    <row r="27" spans="1:9">
      <c r="A27" s="452">
        <v>17</v>
      </c>
      <c r="B27" s="88" t="s">
        <v>178</v>
      </c>
      <c r="C27" s="288">
        <v>0</v>
      </c>
      <c r="D27" s="149"/>
      <c r="E27" s="6"/>
      <c r="I27" s="441"/>
    </row>
    <row r="28" spans="1:9">
      <c r="A28" s="452">
        <v>18</v>
      </c>
      <c r="B28" s="88" t="s">
        <v>179</v>
      </c>
      <c r="C28" s="288">
        <v>2707620770.9499998</v>
      </c>
      <c r="D28" s="149"/>
      <c r="E28" s="6"/>
      <c r="I28" s="441"/>
    </row>
    <row r="29" spans="1:9">
      <c r="A29" s="452">
        <v>19</v>
      </c>
      <c r="B29" s="88" t="s">
        <v>180</v>
      </c>
      <c r="C29" s="288">
        <v>57646084.352999993</v>
      </c>
      <c r="D29" s="149"/>
      <c r="E29" s="6"/>
      <c r="I29" s="441"/>
    </row>
    <row r="30" spans="1:9">
      <c r="A30" s="452">
        <v>20</v>
      </c>
      <c r="B30" s="88" t="s">
        <v>102</v>
      </c>
      <c r="C30" s="288">
        <v>168964485.26859999</v>
      </c>
      <c r="D30" s="149"/>
      <c r="E30" s="6"/>
      <c r="I30" s="441"/>
    </row>
    <row r="31" spans="1:9">
      <c r="A31" s="452">
        <v>21</v>
      </c>
      <c r="B31" s="91" t="s">
        <v>181</v>
      </c>
      <c r="C31" s="290">
        <v>434096304.55000001</v>
      </c>
      <c r="D31" s="151"/>
      <c r="E31" s="6"/>
      <c r="I31" s="441"/>
    </row>
    <row r="32" spans="1:9" ht="30">
      <c r="A32" s="452">
        <v>21.1</v>
      </c>
      <c r="B32" s="91" t="s">
        <v>456</v>
      </c>
      <c r="C32" s="290">
        <v>45659200</v>
      </c>
      <c r="D32" s="237" t="s">
        <v>457</v>
      </c>
      <c r="E32" s="6"/>
      <c r="I32" s="441"/>
    </row>
    <row r="33" spans="1:9">
      <c r="A33" s="452">
        <v>21.2</v>
      </c>
      <c r="B33" s="92" t="s">
        <v>241</v>
      </c>
      <c r="C33" s="293">
        <v>285064481.81999999</v>
      </c>
      <c r="D33" s="237" t="s">
        <v>458</v>
      </c>
      <c r="E33" s="6"/>
      <c r="I33" s="441"/>
    </row>
    <row r="34" spans="1:9">
      <c r="A34" s="452">
        <v>22</v>
      </c>
      <c r="B34" s="93" t="s">
        <v>182</v>
      </c>
      <c r="C34" s="291">
        <f>SUM(C23:C31)</f>
        <v>11578333793.30072</v>
      </c>
      <c r="D34" s="152"/>
      <c r="E34" s="6"/>
      <c r="I34" s="441"/>
    </row>
    <row r="35" spans="1:9">
      <c r="A35" s="452">
        <v>23</v>
      </c>
      <c r="B35" s="91" t="s">
        <v>183</v>
      </c>
      <c r="C35" s="288">
        <v>21015907.600000001</v>
      </c>
      <c r="D35" s="237" t="s">
        <v>459</v>
      </c>
      <c r="E35" s="6"/>
      <c r="I35" s="441"/>
    </row>
    <row r="36" spans="1:9">
      <c r="A36" s="452">
        <v>24</v>
      </c>
      <c r="B36" s="91" t="s">
        <v>184</v>
      </c>
      <c r="C36" s="288">
        <v>0</v>
      </c>
      <c r="D36" s="149"/>
      <c r="E36" s="6"/>
      <c r="I36" s="441"/>
    </row>
    <row r="37" spans="1:9">
      <c r="A37" s="452">
        <v>25</v>
      </c>
      <c r="B37" s="91" t="s">
        <v>240</v>
      </c>
      <c r="C37" s="288">
        <v>0</v>
      </c>
      <c r="D37" s="149"/>
      <c r="E37" s="6"/>
      <c r="I37" s="441"/>
    </row>
    <row r="38" spans="1:9">
      <c r="A38" s="452">
        <v>26</v>
      </c>
      <c r="B38" s="91" t="s">
        <v>186</v>
      </c>
      <c r="C38" s="288">
        <v>536647583.19999999</v>
      </c>
      <c r="D38" s="149"/>
      <c r="E38" s="6"/>
      <c r="I38" s="441"/>
    </row>
    <row r="39" spans="1:9" ht="30">
      <c r="A39" s="452">
        <v>26.1</v>
      </c>
      <c r="B39" s="91" t="s">
        <v>36</v>
      </c>
      <c r="C39" s="288">
        <v>521190198.81999999</v>
      </c>
      <c r="D39" s="237" t="s">
        <v>460</v>
      </c>
      <c r="E39" s="6"/>
      <c r="I39" s="441"/>
    </row>
    <row r="40" spans="1:9">
      <c r="A40" s="452">
        <v>26.2</v>
      </c>
      <c r="B40" s="91" t="s">
        <v>38</v>
      </c>
      <c r="C40" s="288">
        <v>15457384.380000001</v>
      </c>
      <c r="D40" s="237" t="s">
        <v>461</v>
      </c>
      <c r="E40" s="6"/>
      <c r="I40" s="441"/>
    </row>
    <row r="41" spans="1:9">
      <c r="A41" s="452">
        <v>27</v>
      </c>
      <c r="B41" s="91" t="s">
        <v>187</v>
      </c>
      <c r="C41" s="288">
        <v>0</v>
      </c>
      <c r="D41" s="149"/>
      <c r="E41" s="6"/>
      <c r="I41" s="441"/>
    </row>
    <row r="42" spans="1:9">
      <c r="A42" s="452">
        <v>28</v>
      </c>
      <c r="B42" s="91" t="s">
        <v>188</v>
      </c>
      <c r="C42" s="288">
        <v>1024397967.9687874</v>
      </c>
      <c r="D42" s="237" t="s">
        <v>462</v>
      </c>
      <c r="E42" s="6"/>
      <c r="I42" s="441"/>
    </row>
    <row r="43" spans="1:9">
      <c r="A43" s="452">
        <v>29</v>
      </c>
      <c r="B43" s="91" t="s">
        <v>41</v>
      </c>
      <c r="C43" s="288">
        <v>64889518.829999998</v>
      </c>
      <c r="D43" s="237" t="s">
        <v>463</v>
      </c>
      <c r="E43" s="6"/>
      <c r="I43" s="441"/>
    </row>
    <row r="44" spans="1:9" ht="16.5" thickBot="1">
      <c r="A44" s="154">
        <v>30</v>
      </c>
      <c r="B44" s="155" t="s">
        <v>189</v>
      </c>
      <c r="C44" s="294">
        <f>C35+C36+C37+C41+C42+C43+C38</f>
        <v>1646950977.5987875</v>
      </c>
      <c r="D44" s="156"/>
      <c r="E44" s="6"/>
      <c r="I44" s="44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8"/>
  <sheetViews>
    <sheetView workbookViewId="0">
      <pane xSplit="2" ySplit="7" topLeftCell="C8" activePane="bottomRight" state="frozen"/>
      <selection pane="topRight" activeCell="C1" sqref="C1"/>
      <selection pane="bottomLeft" activeCell="A8" sqref="A8"/>
      <selection pane="bottomRight" activeCell="H25" sqref="H25"/>
    </sheetView>
  </sheetViews>
  <sheetFormatPr defaultColWidth="9.140625" defaultRowHeight="12.75"/>
  <cols>
    <col min="1" max="1" width="10.5703125" style="2" bestFit="1" customWidth="1"/>
    <col min="2" max="2" width="95" style="2" customWidth="1"/>
    <col min="3" max="3" width="12.7109375" style="2" bestFit="1" customWidth="1"/>
    <col min="4" max="4" width="2.42578125" style="2" customWidth="1"/>
    <col min="5" max="5" width="11.28515625" style="2" bestFit="1" customWidth="1"/>
    <col min="6" max="6" width="9.28515625" style="2"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0.28515625" style="2" customWidth="1"/>
    <col min="13" max="13" width="12.7109375" style="2" bestFit="1" customWidth="1"/>
    <col min="14" max="14" width="11.28515625" style="2" customWidth="1"/>
    <col min="15" max="15" width="11.28515625" style="2" bestFit="1" customWidth="1"/>
    <col min="16" max="16" width="7.85546875" style="2" customWidth="1"/>
    <col min="17" max="17" width="10.28515625" style="2" bestFit="1" customWidth="1"/>
    <col min="18" max="18" width="2.42578125" style="2" customWidth="1"/>
    <col min="19" max="19" width="33" style="2" bestFit="1" customWidth="1"/>
    <col min="20" max="16384" width="9.140625" style="10"/>
  </cols>
  <sheetData>
    <row r="1" spans="1:20" ht="15">
      <c r="A1" s="2" t="s">
        <v>196</v>
      </c>
      <c r="B1" t="s">
        <v>451</v>
      </c>
    </row>
    <row r="2" spans="1:20" ht="15">
      <c r="A2" s="2" t="s">
        <v>197</v>
      </c>
      <c r="B2" s="448">
        <f>'1. key ratios'!B2</f>
        <v>43281</v>
      </c>
    </row>
    <row r="4" spans="1:20" ht="39" thickBot="1">
      <c r="A4" s="72" t="s">
        <v>344</v>
      </c>
      <c r="B4" s="322" t="s">
        <v>366</v>
      </c>
    </row>
    <row r="5" spans="1:20">
      <c r="A5" s="137"/>
      <c r="B5" s="140"/>
      <c r="C5" s="119" t="s">
        <v>0</v>
      </c>
      <c r="D5" s="119" t="s">
        <v>1</v>
      </c>
      <c r="E5" s="119" t="s">
        <v>2</v>
      </c>
      <c r="F5" s="119" t="s">
        <v>3</v>
      </c>
      <c r="G5" s="119" t="s">
        <v>4</v>
      </c>
      <c r="H5" s="119" t="s">
        <v>10</v>
      </c>
      <c r="I5" s="119" t="s">
        <v>244</v>
      </c>
      <c r="J5" s="119" t="s">
        <v>245</v>
      </c>
      <c r="K5" s="119" t="s">
        <v>246</v>
      </c>
      <c r="L5" s="119" t="s">
        <v>247</v>
      </c>
      <c r="M5" s="119" t="s">
        <v>248</v>
      </c>
      <c r="N5" s="119" t="s">
        <v>249</v>
      </c>
      <c r="O5" s="119" t="s">
        <v>353</v>
      </c>
      <c r="P5" s="119" t="s">
        <v>354</v>
      </c>
      <c r="Q5" s="119" t="s">
        <v>355</v>
      </c>
      <c r="R5" s="313" t="s">
        <v>356</v>
      </c>
      <c r="S5" s="120" t="s">
        <v>357</v>
      </c>
    </row>
    <row r="6" spans="1:20" ht="46.5" customHeight="1">
      <c r="A6" s="160"/>
      <c r="B6" s="512" t="s">
        <v>358</v>
      </c>
      <c r="C6" s="510">
        <v>0</v>
      </c>
      <c r="D6" s="511"/>
      <c r="E6" s="510">
        <v>0.2</v>
      </c>
      <c r="F6" s="511"/>
      <c r="G6" s="510">
        <v>0.35</v>
      </c>
      <c r="H6" s="511"/>
      <c r="I6" s="510">
        <v>0.5</v>
      </c>
      <c r="J6" s="511"/>
      <c r="K6" s="510">
        <v>0.75</v>
      </c>
      <c r="L6" s="511"/>
      <c r="M6" s="510">
        <v>1</v>
      </c>
      <c r="N6" s="511"/>
      <c r="O6" s="510">
        <v>1.5</v>
      </c>
      <c r="P6" s="511"/>
      <c r="Q6" s="510">
        <v>2.5</v>
      </c>
      <c r="R6" s="511"/>
      <c r="S6" s="508" t="s">
        <v>256</v>
      </c>
    </row>
    <row r="7" spans="1:20">
      <c r="A7" s="160"/>
      <c r="B7" s="513"/>
      <c r="C7" s="321" t="s">
        <v>351</v>
      </c>
      <c r="D7" s="321" t="s">
        <v>352</v>
      </c>
      <c r="E7" s="321" t="s">
        <v>351</v>
      </c>
      <c r="F7" s="321" t="s">
        <v>352</v>
      </c>
      <c r="G7" s="321" t="s">
        <v>351</v>
      </c>
      <c r="H7" s="321" t="s">
        <v>352</v>
      </c>
      <c r="I7" s="321" t="s">
        <v>351</v>
      </c>
      <c r="J7" s="321" t="s">
        <v>352</v>
      </c>
      <c r="K7" s="321" t="s">
        <v>351</v>
      </c>
      <c r="L7" s="321" t="s">
        <v>352</v>
      </c>
      <c r="M7" s="321" t="s">
        <v>351</v>
      </c>
      <c r="N7" s="321" t="s">
        <v>352</v>
      </c>
      <c r="O7" s="321" t="s">
        <v>351</v>
      </c>
      <c r="P7" s="321" t="s">
        <v>352</v>
      </c>
      <c r="Q7" s="321" t="s">
        <v>351</v>
      </c>
      <c r="R7" s="321" t="s">
        <v>352</v>
      </c>
      <c r="S7" s="509"/>
    </row>
    <row r="8" spans="1:20" s="164" customFormat="1">
      <c r="A8" s="123">
        <v>1</v>
      </c>
      <c r="B8" s="182" t="s">
        <v>224</v>
      </c>
      <c r="C8" s="296">
        <v>1015558178.1200001</v>
      </c>
      <c r="D8" s="296">
        <v>0</v>
      </c>
      <c r="E8" s="296">
        <v>171075345.9858</v>
      </c>
      <c r="F8" s="314">
        <v>0</v>
      </c>
      <c r="G8" s="296">
        <v>0</v>
      </c>
      <c r="H8" s="296">
        <v>0</v>
      </c>
      <c r="I8" s="296">
        <v>0</v>
      </c>
      <c r="J8" s="296">
        <v>0</v>
      </c>
      <c r="K8" s="296">
        <v>0</v>
      </c>
      <c r="L8" s="296">
        <v>0</v>
      </c>
      <c r="M8" s="296">
        <v>1048512838.0286993</v>
      </c>
      <c r="N8" s="296">
        <v>0</v>
      </c>
      <c r="O8" s="296">
        <v>0</v>
      </c>
      <c r="P8" s="296">
        <v>0</v>
      </c>
      <c r="Q8" s="296">
        <v>0</v>
      </c>
      <c r="R8" s="314">
        <v>0</v>
      </c>
      <c r="S8" s="476">
        <f>$C$6*SUM(C8:D8)+$E$6*SUM(E8:F8)+$G$6*SUM(G8:H8)+$I$6*SUM(I8:J8)+$K$6*SUM(K8:L8)+$M$6*SUM(M8:N8)+$O$6*SUM(O8:P8)+$Q$6*SUM(Q8:R8)</f>
        <v>1082727907.2258592</v>
      </c>
      <c r="T8" s="456"/>
    </row>
    <row r="9" spans="1:20" s="164" customFormat="1">
      <c r="A9" s="123">
        <v>2</v>
      </c>
      <c r="B9" s="182" t="s">
        <v>225</v>
      </c>
      <c r="C9" s="296">
        <v>0</v>
      </c>
      <c r="D9" s="296">
        <v>0</v>
      </c>
      <c r="E9" s="296">
        <v>0</v>
      </c>
      <c r="F9" s="296">
        <v>0</v>
      </c>
      <c r="G9" s="296">
        <v>0</v>
      </c>
      <c r="H9" s="296">
        <v>0</v>
      </c>
      <c r="I9" s="296">
        <v>0</v>
      </c>
      <c r="J9" s="296">
        <v>0</v>
      </c>
      <c r="K9" s="296">
        <v>0</v>
      </c>
      <c r="L9" s="296">
        <v>0</v>
      </c>
      <c r="M9" s="296">
        <v>0</v>
      </c>
      <c r="N9" s="296">
        <v>0</v>
      </c>
      <c r="O9" s="296">
        <v>0</v>
      </c>
      <c r="P9" s="296">
        <v>0</v>
      </c>
      <c r="Q9" s="296">
        <v>0</v>
      </c>
      <c r="R9" s="314">
        <v>0</v>
      </c>
      <c r="S9" s="476">
        <f t="shared" ref="S9:S21" si="0">$C$6*SUM(C9:D9)+$E$6*SUM(E9:F9)+$G$6*SUM(G9:H9)+$I$6*SUM(I9:J9)+$K$6*SUM(K9:L9)+$M$6*SUM(M9:N9)+$O$6*SUM(O9:P9)+$Q$6*SUM(Q9:R9)</f>
        <v>0</v>
      </c>
      <c r="T9" s="456"/>
    </row>
    <row r="10" spans="1:20" s="164" customFormat="1">
      <c r="A10" s="123">
        <v>3</v>
      </c>
      <c r="B10" s="182" t="s">
        <v>226</v>
      </c>
      <c r="C10" s="296">
        <v>0</v>
      </c>
      <c r="D10" s="296">
        <v>0</v>
      </c>
      <c r="E10" s="296">
        <v>0</v>
      </c>
      <c r="F10" s="296">
        <v>0</v>
      </c>
      <c r="G10" s="296">
        <v>0</v>
      </c>
      <c r="H10" s="296">
        <v>0</v>
      </c>
      <c r="I10" s="296">
        <v>0</v>
      </c>
      <c r="J10" s="296">
        <v>0</v>
      </c>
      <c r="K10" s="296">
        <v>0</v>
      </c>
      <c r="L10" s="296">
        <v>0</v>
      </c>
      <c r="M10" s="296">
        <v>0</v>
      </c>
      <c r="N10" s="296">
        <v>1426850</v>
      </c>
      <c r="O10" s="296">
        <v>0</v>
      </c>
      <c r="P10" s="296">
        <v>0</v>
      </c>
      <c r="Q10" s="296">
        <v>0</v>
      </c>
      <c r="R10" s="314">
        <v>0</v>
      </c>
      <c r="S10" s="476">
        <f t="shared" si="0"/>
        <v>1426850</v>
      </c>
      <c r="T10" s="456"/>
    </row>
    <row r="11" spans="1:20" s="164" customFormat="1">
      <c r="A11" s="123">
        <v>4</v>
      </c>
      <c r="B11" s="182" t="s">
        <v>227</v>
      </c>
      <c r="C11" s="296">
        <v>242337595.14150006</v>
      </c>
      <c r="D11" s="296">
        <v>0</v>
      </c>
      <c r="E11" s="296">
        <v>0</v>
      </c>
      <c r="F11" s="296">
        <v>0</v>
      </c>
      <c r="G11" s="296">
        <v>0</v>
      </c>
      <c r="H11" s="296">
        <v>0</v>
      </c>
      <c r="I11" s="296">
        <v>168797624.4984</v>
      </c>
      <c r="J11" s="296">
        <v>0</v>
      </c>
      <c r="K11" s="296">
        <v>0</v>
      </c>
      <c r="L11" s="296">
        <v>0</v>
      </c>
      <c r="M11" s="296">
        <v>0</v>
      </c>
      <c r="N11" s="296">
        <v>0</v>
      </c>
      <c r="O11" s="296">
        <v>0</v>
      </c>
      <c r="P11" s="296">
        <v>0</v>
      </c>
      <c r="Q11" s="296">
        <v>0</v>
      </c>
      <c r="R11" s="314">
        <v>0</v>
      </c>
      <c r="S11" s="476">
        <f t="shared" si="0"/>
        <v>84398812.249200001</v>
      </c>
      <c r="T11" s="456"/>
    </row>
    <row r="12" spans="1:20" s="164" customFormat="1">
      <c r="A12" s="123">
        <v>5</v>
      </c>
      <c r="B12" s="182" t="s">
        <v>228</v>
      </c>
      <c r="C12" s="296">
        <v>0</v>
      </c>
      <c r="D12" s="296">
        <v>0</v>
      </c>
      <c r="E12" s="296">
        <v>0</v>
      </c>
      <c r="F12" s="296">
        <v>0</v>
      </c>
      <c r="G12" s="296">
        <v>0</v>
      </c>
      <c r="H12" s="296">
        <v>0</v>
      </c>
      <c r="I12" s="296">
        <v>0</v>
      </c>
      <c r="J12" s="296">
        <v>0</v>
      </c>
      <c r="K12" s="296">
        <v>0</v>
      </c>
      <c r="L12" s="296">
        <v>0</v>
      </c>
      <c r="M12" s="296">
        <v>0</v>
      </c>
      <c r="N12" s="296">
        <v>0</v>
      </c>
      <c r="O12" s="296">
        <v>0</v>
      </c>
      <c r="P12" s="296">
        <v>0</v>
      </c>
      <c r="Q12" s="296">
        <v>0</v>
      </c>
      <c r="R12" s="314">
        <v>0</v>
      </c>
      <c r="S12" s="476">
        <f t="shared" si="0"/>
        <v>0</v>
      </c>
      <c r="T12" s="456"/>
    </row>
    <row r="13" spans="1:20" s="164" customFormat="1">
      <c r="A13" s="123">
        <v>6</v>
      </c>
      <c r="B13" s="182" t="s">
        <v>229</v>
      </c>
      <c r="C13" s="296">
        <v>0</v>
      </c>
      <c r="D13" s="296">
        <v>0</v>
      </c>
      <c r="E13" s="296">
        <v>764500123.99460948</v>
      </c>
      <c r="F13" s="296">
        <v>6625537.6535510002</v>
      </c>
      <c r="G13" s="296">
        <v>0</v>
      </c>
      <c r="H13" s="296">
        <v>0</v>
      </c>
      <c r="I13" s="296">
        <v>33772786.217736125</v>
      </c>
      <c r="J13" s="296">
        <v>36767285.549999997</v>
      </c>
      <c r="K13" s="296">
        <v>0</v>
      </c>
      <c r="L13" s="296">
        <v>0</v>
      </c>
      <c r="M13" s="296">
        <v>3157618.2829540633</v>
      </c>
      <c r="N13" s="296">
        <v>17565960.4848205</v>
      </c>
      <c r="O13" s="296">
        <v>2.9103830456733704E-11</v>
      </c>
      <c r="P13" s="296">
        <v>0</v>
      </c>
      <c r="Q13" s="296">
        <v>0</v>
      </c>
      <c r="R13" s="314">
        <v>0</v>
      </c>
      <c r="S13" s="476">
        <f t="shared" si="0"/>
        <v>210218746.98127472</v>
      </c>
      <c r="T13" s="456"/>
    </row>
    <row r="14" spans="1:20" s="164" customFormat="1">
      <c r="A14" s="123">
        <v>7</v>
      </c>
      <c r="B14" s="182" t="s">
        <v>79</v>
      </c>
      <c r="C14" s="296">
        <v>0</v>
      </c>
      <c r="D14" s="296">
        <v>0</v>
      </c>
      <c r="E14" s="296">
        <v>0</v>
      </c>
      <c r="F14" s="296">
        <v>0</v>
      </c>
      <c r="G14" s="296">
        <v>0</v>
      </c>
      <c r="H14" s="296">
        <v>0</v>
      </c>
      <c r="I14" s="296">
        <v>0</v>
      </c>
      <c r="J14" s="296">
        <v>0</v>
      </c>
      <c r="K14" s="296">
        <v>0</v>
      </c>
      <c r="L14" s="296">
        <v>0</v>
      </c>
      <c r="M14" s="296">
        <v>2594607672.9960122</v>
      </c>
      <c r="N14" s="296">
        <v>499406672.12164235</v>
      </c>
      <c r="O14" s="296">
        <v>0</v>
      </c>
      <c r="P14" s="296">
        <v>0</v>
      </c>
      <c r="Q14" s="296">
        <v>0</v>
      </c>
      <c r="R14" s="314">
        <v>0</v>
      </c>
      <c r="S14" s="476">
        <f t="shared" si="0"/>
        <v>3094014345.1176548</v>
      </c>
      <c r="T14" s="456"/>
    </row>
    <row r="15" spans="1:20" s="164" customFormat="1">
      <c r="A15" s="123">
        <v>8</v>
      </c>
      <c r="B15" s="182" t="s">
        <v>80</v>
      </c>
      <c r="C15" s="296">
        <v>0</v>
      </c>
      <c r="D15" s="296">
        <v>0</v>
      </c>
      <c r="E15" s="296">
        <v>0</v>
      </c>
      <c r="F15" s="296">
        <v>0</v>
      </c>
      <c r="G15" s="296">
        <v>0</v>
      </c>
      <c r="H15" s="296">
        <v>0</v>
      </c>
      <c r="I15" s="296">
        <v>0</v>
      </c>
      <c r="J15" s="296">
        <v>0</v>
      </c>
      <c r="K15" s="296">
        <v>2095518420.7651448</v>
      </c>
      <c r="L15" s="296">
        <v>73720564.983583897</v>
      </c>
      <c r="M15" s="296">
        <v>0</v>
      </c>
      <c r="N15" s="296">
        <v>0</v>
      </c>
      <c r="O15" s="296">
        <v>0</v>
      </c>
      <c r="P15" s="296">
        <v>0</v>
      </c>
      <c r="Q15" s="296">
        <v>0</v>
      </c>
      <c r="R15" s="314">
        <v>0</v>
      </c>
      <c r="S15" s="476">
        <f t="shared" si="0"/>
        <v>1626929239.3115466</v>
      </c>
      <c r="T15" s="456"/>
    </row>
    <row r="16" spans="1:20" s="164" customFormat="1">
      <c r="A16" s="123">
        <v>9</v>
      </c>
      <c r="B16" s="182" t="s">
        <v>81</v>
      </c>
      <c r="C16" s="296">
        <v>0</v>
      </c>
      <c r="D16" s="296">
        <v>0</v>
      </c>
      <c r="E16" s="296">
        <v>0</v>
      </c>
      <c r="F16" s="296">
        <v>0</v>
      </c>
      <c r="G16" s="296">
        <v>1106360854.898953</v>
      </c>
      <c r="H16" s="296">
        <v>11035031.127441002</v>
      </c>
      <c r="I16" s="296">
        <v>0</v>
      </c>
      <c r="J16" s="296">
        <v>0</v>
      </c>
      <c r="K16" s="296">
        <v>0</v>
      </c>
      <c r="L16" s="296">
        <v>0</v>
      </c>
      <c r="M16" s="296">
        <v>0</v>
      </c>
      <c r="N16" s="296">
        <v>0</v>
      </c>
      <c r="O16" s="296">
        <v>0</v>
      </c>
      <c r="P16" s="296">
        <v>0</v>
      </c>
      <c r="Q16" s="296">
        <v>0</v>
      </c>
      <c r="R16" s="314">
        <v>0</v>
      </c>
      <c r="S16" s="476">
        <f t="shared" si="0"/>
        <v>391088560.10923785</v>
      </c>
      <c r="T16" s="456"/>
    </row>
    <row r="17" spans="1:20" s="164" customFormat="1">
      <c r="A17" s="123">
        <v>10</v>
      </c>
      <c r="B17" s="182" t="s">
        <v>75</v>
      </c>
      <c r="C17" s="296">
        <v>0</v>
      </c>
      <c r="D17" s="296">
        <v>0</v>
      </c>
      <c r="E17" s="296">
        <v>0</v>
      </c>
      <c r="F17" s="296">
        <v>0</v>
      </c>
      <c r="G17" s="296">
        <v>0</v>
      </c>
      <c r="H17" s="296">
        <v>0</v>
      </c>
      <c r="I17" s="296">
        <v>9106718.8673679996</v>
      </c>
      <c r="J17" s="296">
        <v>94500</v>
      </c>
      <c r="K17" s="296">
        <v>0</v>
      </c>
      <c r="L17" s="296">
        <v>0</v>
      </c>
      <c r="M17" s="296">
        <v>30215181.785076</v>
      </c>
      <c r="N17" s="296">
        <v>92108.727027999979</v>
      </c>
      <c r="O17" s="296">
        <v>10160868.436776999</v>
      </c>
      <c r="P17" s="296">
        <v>361205.037182</v>
      </c>
      <c r="Q17" s="296">
        <v>0</v>
      </c>
      <c r="R17" s="314">
        <v>0</v>
      </c>
      <c r="S17" s="476">
        <f t="shared" si="0"/>
        <v>50691010.156726502</v>
      </c>
      <c r="T17" s="456"/>
    </row>
    <row r="18" spans="1:20" s="164" customFormat="1">
      <c r="A18" s="123">
        <v>11</v>
      </c>
      <c r="B18" s="182" t="s">
        <v>76</v>
      </c>
      <c r="C18" s="296">
        <v>0</v>
      </c>
      <c r="D18" s="296">
        <v>0</v>
      </c>
      <c r="E18" s="296">
        <v>0</v>
      </c>
      <c r="F18" s="296">
        <v>0</v>
      </c>
      <c r="G18" s="296">
        <v>0</v>
      </c>
      <c r="H18" s="296">
        <v>0</v>
      </c>
      <c r="I18" s="296">
        <v>0</v>
      </c>
      <c r="J18" s="296">
        <v>0</v>
      </c>
      <c r="K18" s="296">
        <v>0</v>
      </c>
      <c r="L18" s="296">
        <v>0</v>
      </c>
      <c r="M18" s="296">
        <v>297847544.78275919</v>
      </c>
      <c r="N18" s="296">
        <v>0</v>
      </c>
      <c r="O18" s="296">
        <v>496225609.83911622</v>
      </c>
      <c r="P18" s="296">
        <v>0</v>
      </c>
      <c r="Q18" s="296">
        <v>55052011.31000001</v>
      </c>
      <c r="R18" s="314">
        <v>0</v>
      </c>
      <c r="S18" s="476">
        <f t="shared" si="0"/>
        <v>1179815987.8164337</v>
      </c>
      <c r="T18" s="456"/>
    </row>
    <row r="19" spans="1:20" s="164" customFormat="1">
      <c r="A19" s="123">
        <v>12</v>
      </c>
      <c r="B19" s="182" t="s">
        <v>77</v>
      </c>
      <c r="C19" s="296">
        <v>0</v>
      </c>
      <c r="D19" s="296">
        <v>0</v>
      </c>
      <c r="E19" s="296">
        <v>0</v>
      </c>
      <c r="F19" s="296">
        <v>0</v>
      </c>
      <c r="G19" s="296">
        <v>0</v>
      </c>
      <c r="H19" s="296">
        <v>0</v>
      </c>
      <c r="I19" s="296">
        <v>0</v>
      </c>
      <c r="J19" s="296">
        <v>0</v>
      </c>
      <c r="K19" s="296">
        <v>0</v>
      </c>
      <c r="L19" s="296">
        <v>0</v>
      </c>
      <c r="M19" s="296">
        <v>0</v>
      </c>
      <c r="N19" s="296">
        <v>0</v>
      </c>
      <c r="O19" s="296">
        <v>0</v>
      </c>
      <c r="P19" s="296">
        <v>0</v>
      </c>
      <c r="Q19" s="296">
        <v>0</v>
      </c>
      <c r="R19" s="314">
        <v>0</v>
      </c>
      <c r="S19" s="476">
        <f t="shared" si="0"/>
        <v>0</v>
      </c>
      <c r="T19" s="456"/>
    </row>
    <row r="20" spans="1:20" s="164" customFormat="1">
      <c r="A20" s="123">
        <v>13</v>
      </c>
      <c r="B20" s="182" t="s">
        <v>78</v>
      </c>
      <c r="C20" s="296">
        <v>0</v>
      </c>
      <c r="D20" s="296">
        <v>0</v>
      </c>
      <c r="E20" s="296">
        <v>0</v>
      </c>
      <c r="F20" s="296">
        <v>0</v>
      </c>
      <c r="G20" s="296">
        <v>0</v>
      </c>
      <c r="H20" s="296">
        <v>0</v>
      </c>
      <c r="I20" s="296">
        <v>0</v>
      </c>
      <c r="J20" s="296">
        <v>0</v>
      </c>
      <c r="K20" s="296">
        <v>0</v>
      </c>
      <c r="L20" s="296">
        <v>0</v>
      </c>
      <c r="M20" s="296">
        <v>0</v>
      </c>
      <c r="N20" s="296">
        <v>0</v>
      </c>
      <c r="O20" s="296">
        <v>0</v>
      </c>
      <c r="P20" s="296">
        <v>0</v>
      </c>
      <c r="Q20" s="296">
        <v>0</v>
      </c>
      <c r="R20" s="314">
        <v>0</v>
      </c>
      <c r="S20" s="476">
        <f t="shared" si="0"/>
        <v>0</v>
      </c>
      <c r="T20" s="456"/>
    </row>
    <row r="21" spans="1:20" s="164" customFormat="1">
      <c r="A21" s="123">
        <v>14</v>
      </c>
      <c r="B21" s="182" t="s">
        <v>254</v>
      </c>
      <c r="C21" s="296">
        <v>429601065.33490002</v>
      </c>
      <c r="D21" s="296">
        <v>0</v>
      </c>
      <c r="E21" s="296">
        <v>7132884.0582000008</v>
      </c>
      <c r="F21" s="296">
        <v>0</v>
      </c>
      <c r="G21" s="296">
        <v>0</v>
      </c>
      <c r="H21" s="296">
        <v>0</v>
      </c>
      <c r="I21" s="296">
        <v>0</v>
      </c>
      <c r="J21" s="296">
        <v>0</v>
      </c>
      <c r="K21" s="296">
        <v>0</v>
      </c>
      <c r="L21" s="296">
        <v>0</v>
      </c>
      <c r="M21" s="296">
        <v>2594142594.3419294</v>
      </c>
      <c r="N21" s="296">
        <v>126717438.66752683</v>
      </c>
      <c r="O21" s="296">
        <v>0</v>
      </c>
      <c r="P21" s="296">
        <v>0</v>
      </c>
      <c r="Q21" s="296">
        <v>20990216.48</v>
      </c>
      <c r="R21" s="314">
        <v>0</v>
      </c>
      <c r="S21" s="476">
        <f t="shared" si="0"/>
        <v>2774762151.0210958</v>
      </c>
      <c r="T21" s="456"/>
    </row>
    <row r="22" spans="1:20" ht="13.5" thickBot="1">
      <c r="A22" s="105"/>
      <c r="B22" s="166" t="s">
        <v>74</v>
      </c>
      <c r="C22" s="297">
        <f>SUM(C8:C21)</f>
        <v>1687496838.5964003</v>
      </c>
      <c r="D22" s="297">
        <f t="shared" ref="D22:S22" si="1">SUM(D8:D21)</f>
        <v>0</v>
      </c>
      <c r="E22" s="297">
        <f t="shared" si="1"/>
        <v>942708354.0386095</v>
      </c>
      <c r="F22" s="297">
        <f t="shared" si="1"/>
        <v>6625537.6535510002</v>
      </c>
      <c r="G22" s="297">
        <f t="shared" si="1"/>
        <v>1106360854.898953</v>
      </c>
      <c r="H22" s="297">
        <f t="shared" si="1"/>
        <v>11035031.127441002</v>
      </c>
      <c r="I22" s="297">
        <f t="shared" si="1"/>
        <v>211677129.58350414</v>
      </c>
      <c r="J22" s="297">
        <f t="shared" si="1"/>
        <v>36861785.549999997</v>
      </c>
      <c r="K22" s="297">
        <f t="shared" si="1"/>
        <v>2095518420.7651448</v>
      </c>
      <c r="L22" s="297">
        <f t="shared" si="1"/>
        <v>73720564.983583897</v>
      </c>
      <c r="M22" s="297">
        <f t="shared" si="1"/>
        <v>6568483450.2174301</v>
      </c>
      <c r="N22" s="297">
        <f t="shared" si="1"/>
        <v>645209030.00101769</v>
      </c>
      <c r="O22" s="297">
        <f t="shared" si="1"/>
        <v>506386478.27589321</v>
      </c>
      <c r="P22" s="297">
        <f t="shared" si="1"/>
        <v>361205.037182</v>
      </c>
      <c r="Q22" s="297">
        <f t="shared" si="1"/>
        <v>76042227.790000007</v>
      </c>
      <c r="R22" s="297">
        <f t="shared" si="1"/>
        <v>0</v>
      </c>
      <c r="S22" s="477">
        <f t="shared" si="1"/>
        <v>10496073609.989029</v>
      </c>
      <c r="T22" s="456"/>
    </row>
    <row r="24" spans="1:20">
      <c r="D24" s="357"/>
      <c r="E24" s="357"/>
      <c r="F24" s="357"/>
      <c r="G24" s="357"/>
      <c r="H24" s="357"/>
      <c r="I24" s="357"/>
      <c r="J24" s="357"/>
      <c r="K24" s="357"/>
      <c r="L24" s="357"/>
      <c r="M24" s="357"/>
      <c r="N24" s="357"/>
      <c r="O24" s="357"/>
      <c r="P24" s="357"/>
      <c r="Q24" s="357"/>
      <c r="R24" s="357"/>
      <c r="S24" s="357"/>
    </row>
    <row r="25" spans="1:20">
      <c r="C25" s="357"/>
      <c r="D25" s="357"/>
      <c r="E25" s="357"/>
      <c r="F25" s="357"/>
      <c r="G25" s="357"/>
      <c r="H25" s="357"/>
      <c r="I25" s="357"/>
      <c r="J25" s="357"/>
      <c r="K25" s="357"/>
      <c r="L25" s="357"/>
      <c r="M25" s="357"/>
      <c r="N25" s="357"/>
      <c r="O25" s="357"/>
      <c r="P25" s="357"/>
      <c r="Q25" s="357"/>
      <c r="R25" s="357"/>
      <c r="S25" s="357"/>
    </row>
    <row r="26" spans="1:20">
      <c r="C26" s="357"/>
      <c r="D26" s="357"/>
      <c r="E26" s="357"/>
      <c r="F26" s="357"/>
      <c r="G26" s="357"/>
      <c r="H26" s="357"/>
      <c r="I26" s="357"/>
      <c r="J26" s="357"/>
      <c r="K26" s="357"/>
      <c r="L26" s="357"/>
      <c r="M26" s="357"/>
      <c r="N26" s="357"/>
      <c r="O26" s="357"/>
      <c r="P26" s="357"/>
      <c r="Q26" s="357"/>
      <c r="R26" s="357"/>
      <c r="S26" s="357"/>
    </row>
    <row r="27" spans="1:20">
      <c r="C27" s="357"/>
      <c r="D27" s="357"/>
      <c r="E27" s="357"/>
      <c r="F27" s="357"/>
      <c r="G27" s="357"/>
      <c r="H27" s="357"/>
      <c r="I27" s="357"/>
      <c r="J27" s="357"/>
      <c r="K27" s="357"/>
      <c r="L27" s="357"/>
      <c r="M27" s="357"/>
      <c r="N27" s="357"/>
      <c r="O27" s="357"/>
      <c r="P27" s="357"/>
      <c r="Q27" s="357"/>
      <c r="R27" s="357"/>
      <c r="S27" s="357"/>
    </row>
    <row r="28" spans="1:20">
      <c r="C28" s="357"/>
      <c r="D28" s="357"/>
      <c r="E28" s="357"/>
      <c r="F28" s="357"/>
      <c r="G28" s="357"/>
      <c r="H28" s="357"/>
      <c r="I28" s="357"/>
      <c r="J28" s="357"/>
      <c r="K28" s="357"/>
      <c r="L28" s="357"/>
      <c r="M28" s="357"/>
      <c r="N28" s="357"/>
      <c r="O28" s="357"/>
      <c r="P28" s="357"/>
      <c r="Q28" s="357"/>
      <c r="R28" s="357"/>
      <c r="S28" s="357"/>
    </row>
    <row r="29" spans="1:20">
      <c r="C29" s="357"/>
      <c r="D29" s="357"/>
      <c r="E29" s="357"/>
      <c r="F29" s="357"/>
      <c r="G29" s="357"/>
      <c r="H29" s="357"/>
      <c r="I29" s="357"/>
      <c r="J29" s="357"/>
      <c r="K29" s="357"/>
      <c r="L29" s="357"/>
      <c r="M29" s="357"/>
      <c r="N29" s="357"/>
      <c r="O29" s="357"/>
      <c r="P29" s="357"/>
      <c r="Q29" s="357"/>
      <c r="R29" s="357"/>
      <c r="S29" s="357"/>
    </row>
    <row r="30" spans="1:20">
      <c r="C30" s="357"/>
      <c r="D30" s="357"/>
      <c r="E30" s="357"/>
      <c r="F30" s="357"/>
      <c r="G30" s="357"/>
      <c r="H30" s="357"/>
      <c r="I30" s="357"/>
      <c r="J30" s="357"/>
      <c r="K30" s="357"/>
      <c r="L30" s="357"/>
      <c r="M30" s="357"/>
      <c r="N30" s="357"/>
      <c r="O30" s="357"/>
      <c r="P30" s="357"/>
      <c r="Q30" s="357"/>
      <c r="R30" s="357"/>
      <c r="S30" s="357"/>
    </row>
    <row r="31" spans="1:20">
      <c r="C31" s="357"/>
      <c r="D31" s="357"/>
      <c r="E31" s="357"/>
      <c r="F31" s="357"/>
      <c r="G31" s="357"/>
      <c r="H31" s="357"/>
      <c r="I31" s="357"/>
      <c r="J31" s="357"/>
      <c r="K31" s="357"/>
      <c r="L31" s="357"/>
      <c r="M31" s="357"/>
      <c r="N31" s="357"/>
      <c r="O31" s="357"/>
      <c r="P31" s="357"/>
      <c r="Q31" s="357"/>
      <c r="R31" s="357"/>
      <c r="S31" s="357"/>
    </row>
    <row r="32" spans="1:20">
      <c r="C32" s="357"/>
      <c r="D32" s="357"/>
      <c r="E32" s="357"/>
      <c r="F32" s="357"/>
      <c r="G32" s="357"/>
      <c r="H32" s="357"/>
      <c r="I32" s="357"/>
      <c r="J32" s="357"/>
      <c r="K32" s="357"/>
      <c r="L32" s="357"/>
      <c r="M32" s="357"/>
      <c r="N32" s="357"/>
      <c r="O32" s="357"/>
      <c r="P32" s="357"/>
      <c r="Q32" s="357"/>
      <c r="R32" s="357"/>
      <c r="S32" s="357"/>
    </row>
    <row r="33" spans="3:19">
      <c r="C33" s="357"/>
      <c r="D33" s="357"/>
      <c r="E33" s="357"/>
      <c r="F33" s="357"/>
      <c r="G33" s="357"/>
      <c r="H33" s="357"/>
      <c r="I33" s="357"/>
      <c r="J33" s="357"/>
      <c r="K33" s="357"/>
      <c r="L33" s="357"/>
      <c r="M33" s="357"/>
      <c r="N33" s="357"/>
      <c r="O33" s="357"/>
      <c r="P33" s="357"/>
      <c r="Q33" s="357"/>
      <c r="R33" s="357"/>
      <c r="S33" s="357"/>
    </row>
    <row r="34" spans="3:19">
      <c r="C34" s="357"/>
      <c r="D34" s="357"/>
      <c r="E34" s="357"/>
      <c r="F34" s="357"/>
      <c r="G34" s="357"/>
      <c r="H34" s="357"/>
      <c r="I34" s="357"/>
      <c r="J34" s="357"/>
      <c r="K34" s="357"/>
      <c r="L34" s="357"/>
      <c r="M34" s="357"/>
      <c r="N34" s="357"/>
      <c r="O34" s="357"/>
      <c r="P34" s="357"/>
      <c r="Q34" s="357"/>
      <c r="R34" s="357"/>
      <c r="S34" s="357"/>
    </row>
    <row r="35" spans="3:19">
      <c r="C35" s="357"/>
      <c r="D35" s="357"/>
      <c r="E35" s="357"/>
      <c r="F35" s="357"/>
      <c r="G35" s="357"/>
      <c r="H35" s="357"/>
      <c r="I35" s="357"/>
      <c r="J35" s="357"/>
      <c r="K35" s="357"/>
      <c r="L35" s="357"/>
      <c r="M35" s="357"/>
      <c r="N35" s="357"/>
      <c r="O35" s="357"/>
      <c r="P35" s="357"/>
      <c r="Q35" s="357"/>
      <c r="R35" s="357"/>
      <c r="S35" s="357"/>
    </row>
    <row r="36" spans="3:19">
      <c r="C36" s="357"/>
      <c r="D36" s="357"/>
      <c r="E36" s="357"/>
      <c r="F36" s="357"/>
      <c r="G36" s="357"/>
      <c r="H36" s="357"/>
      <c r="I36" s="357"/>
      <c r="J36" s="357"/>
      <c r="K36" s="357"/>
      <c r="L36" s="357"/>
      <c r="M36" s="357"/>
      <c r="N36" s="357"/>
      <c r="O36" s="357"/>
      <c r="P36" s="357"/>
      <c r="Q36" s="357"/>
      <c r="R36" s="357"/>
      <c r="S36" s="357"/>
    </row>
    <row r="37" spans="3:19">
      <c r="C37" s="357"/>
      <c r="D37" s="357"/>
      <c r="E37" s="357"/>
      <c r="F37" s="357"/>
      <c r="G37" s="357"/>
      <c r="H37" s="357"/>
      <c r="I37" s="357"/>
      <c r="J37" s="357"/>
      <c r="K37" s="357"/>
      <c r="L37" s="357"/>
      <c r="M37" s="357"/>
      <c r="N37" s="357"/>
      <c r="O37" s="357"/>
      <c r="P37" s="357"/>
      <c r="Q37" s="357"/>
      <c r="R37" s="357"/>
      <c r="S37" s="357"/>
    </row>
    <row r="38" spans="3:19">
      <c r="C38" s="357"/>
      <c r="D38" s="357"/>
      <c r="E38" s="357"/>
      <c r="F38" s="357"/>
      <c r="G38" s="357"/>
      <c r="H38" s="357"/>
      <c r="I38" s="357"/>
      <c r="J38" s="357"/>
      <c r="K38" s="357"/>
      <c r="L38" s="357"/>
      <c r="M38" s="357"/>
      <c r="N38" s="357"/>
      <c r="O38" s="357"/>
      <c r="P38" s="357"/>
      <c r="Q38" s="357"/>
      <c r="R38" s="357"/>
      <c r="S38" s="35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37"/>
  <sheetViews>
    <sheetView workbookViewId="0">
      <pane xSplit="2" ySplit="6" topLeftCell="C7" activePane="bottomRight" state="frozen"/>
      <selection pane="topRight" activeCell="C1" sqref="C1"/>
      <selection pane="bottomLeft" activeCell="A6" sqref="A6"/>
      <selection pane="bottomRight" activeCell="E36" sqref="E3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4" ht="15">
      <c r="A1" s="2" t="s">
        <v>196</v>
      </c>
      <c r="B1" t="s">
        <v>451</v>
      </c>
    </row>
    <row r="2" spans="1:24" ht="15">
      <c r="A2" s="2" t="s">
        <v>197</v>
      </c>
      <c r="B2" s="448">
        <f>'1. key ratios'!B2</f>
        <v>43281</v>
      </c>
    </row>
    <row r="4" spans="1:24" ht="27.75" thickBot="1">
      <c r="A4" s="2" t="s">
        <v>345</v>
      </c>
      <c r="B4" s="323" t="s">
        <v>367</v>
      </c>
      <c r="V4" s="209" t="s">
        <v>100</v>
      </c>
    </row>
    <row r="5" spans="1:24">
      <c r="A5" s="103"/>
      <c r="B5" s="104"/>
      <c r="C5" s="514" t="s">
        <v>206</v>
      </c>
      <c r="D5" s="515"/>
      <c r="E5" s="515"/>
      <c r="F5" s="515"/>
      <c r="G5" s="515"/>
      <c r="H5" s="515"/>
      <c r="I5" s="515"/>
      <c r="J5" s="515"/>
      <c r="K5" s="515"/>
      <c r="L5" s="516"/>
      <c r="M5" s="514" t="s">
        <v>207</v>
      </c>
      <c r="N5" s="515"/>
      <c r="O5" s="515"/>
      <c r="P5" s="515"/>
      <c r="Q5" s="515"/>
      <c r="R5" s="515"/>
      <c r="S5" s="516"/>
      <c r="T5" s="519" t="s">
        <v>365</v>
      </c>
      <c r="U5" s="519" t="s">
        <v>364</v>
      </c>
      <c r="V5" s="517" t="s">
        <v>208</v>
      </c>
    </row>
    <row r="6" spans="1:24" s="72" customFormat="1" ht="140.25">
      <c r="A6" s="121"/>
      <c r="B6" s="184"/>
      <c r="C6" s="101" t="s">
        <v>209</v>
      </c>
      <c r="D6" s="100" t="s">
        <v>210</v>
      </c>
      <c r="E6" s="97" t="s">
        <v>211</v>
      </c>
      <c r="F6" s="324" t="s">
        <v>359</v>
      </c>
      <c r="G6" s="100" t="s">
        <v>212</v>
      </c>
      <c r="H6" s="100" t="s">
        <v>213</v>
      </c>
      <c r="I6" s="100" t="s">
        <v>214</v>
      </c>
      <c r="J6" s="100" t="s">
        <v>253</v>
      </c>
      <c r="K6" s="100" t="s">
        <v>215</v>
      </c>
      <c r="L6" s="102" t="s">
        <v>216</v>
      </c>
      <c r="M6" s="101" t="s">
        <v>217</v>
      </c>
      <c r="N6" s="100" t="s">
        <v>218</v>
      </c>
      <c r="O6" s="100" t="s">
        <v>219</v>
      </c>
      <c r="P6" s="100" t="s">
        <v>220</v>
      </c>
      <c r="Q6" s="100" t="s">
        <v>221</v>
      </c>
      <c r="R6" s="100" t="s">
        <v>222</v>
      </c>
      <c r="S6" s="102" t="s">
        <v>223</v>
      </c>
      <c r="T6" s="520"/>
      <c r="U6" s="520"/>
      <c r="V6" s="518"/>
    </row>
    <row r="7" spans="1:24" s="164" customFormat="1">
      <c r="A7" s="165">
        <v>1</v>
      </c>
      <c r="B7" s="163" t="s">
        <v>224</v>
      </c>
      <c r="C7" s="298">
        <v>0</v>
      </c>
      <c r="D7" s="296">
        <v>0</v>
      </c>
      <c r="E7" s="296">
        <v>0</v>
      </c>
      <c r="F7" s="296">
        <v>0</v>
      </c>
      <c r="G7" s="296">
        <v>0</v>
      </c>
      <c r="H7" s="296">
        <v>0</v>
      </c>
      <c r="I7" s="296">
        <v>0</v>
      </c>
      <c r="J7" s="296">
        <v>0</v>
      </c>
      <c r="K7" s="296">
        <v>0</v>
      </c>
      <c r="L7" s="299">
        <v>0</v>
      </c>
      <c r="M7" s="298">
        <v>0</v>
      </c>
      <c r="N7" s="296">
        <v>0</v>
      </c>
      <c r="O7" s="296">
        <v>0</v>
      </c>
      <c r="P7" s="296">
        <v>0</v>
      </c>
      <c r="Q7" s="296">
        <v>0</v>
      </c>
      <c r="R7" s="296">
        <v>0</v>
      </c>
      <c r="S7" s="299">
        <v>0</v>
      </c>
      <c r="T7" s="318">
        <v>0</v>
      </c>
      <c r="U7" s="317">
        <v>0</v>
      </c>
      <c r="V7" s="300">
        <f>SUM(C7:S7)</f>
        <v>0</v>
      </c>
      <c r="X7" s="457"/>
    </row>
    <row r="8" spans="1:24" s="164" customFormat="1">
      <c r="A8" s="165">
        <v>2</v>
      </c>
      <c r="B8" s="163" t="s">
        <v>225</v>
      </c>
      <c r="C8" s="298">
        <v>0</v>
      </c>
      <c r="D8" s="296">
        <v>0</v>
      </c>
      <c r="E8" s="296">
        <v>0</v>
      </c>
      <c r="F8" s="296">
        <v>0</v>
      </c>
      <c r="G8" s="296">
        <v>0</v>
      </c>
      <c r="H8" s="296">
        <v>0</v>
      </c>
      <c r="I8" s="296">
        <v>0</v>
      </c>
      <c r="J8" s="296">
        <v>0</v>
      </c>
      <c r="K8" s="296">
        <v>0</v>
      </c>
      <c r="L8" s="299">
        <v>0</v>
      </c>
      <c r="M8" s="298">
        <v>0</v>
      </c>
      <c r="N8" s="296">
        <v>0</v>
      </c>
      <c r="O8" s="296">
        <v>0</v>
      </c>
      <c r="P8" s="296">
        <v>0</v>
      </c>
      <c r="Q8" s="296">
        <v>0</v>
      </c>
      <c r="R8" s="296">
        <v>0</v>
      </c>
      <c r="S8" s="299">
        <v>0</v>
      </c>
      <c r="T8" s="317">
        <v>0</v>
      </c>
      <c r="U8" s="317">
        <v>0</v>
      </c>
      <c r="V8" s="300">
        <f t="shared" ref="V8:V20" si="0">SUM(C8:S8)</f>
        <v>0</v>
      </c>
      <c r="X8" s="457"/>
    </row>
    <row r="9" spans="1:24" s="164" customFormat="1">
      <c r="A9" s="165">
        <v>3</v>
      </c>
      <c r="B9" s="163" t="s">
        <v>226</v>
      </c>
      <c r="C9" s="298">
        <v>0</v>
      </c>
      <c r="D9" s="296">
        <v>0</v>
      </c>
      <c r="E9" s="296">
        <v>0</v>
      </c>
      <c r="F9" s="296">
        <v>0</v>
      </c>
      <c r="G9" s="296">
        <v>0</v>
      </c>
      <c r="H9" s="296">
        <v>0</v>
      </c>
      <c r="I9" s="296">
        <v>0</v>
      </c>
      <c r="J9" s="296">
        <v>0</v>
      </c>
      <c r="K9" s="296">
        <v>0</v>
      </c>
      <c r="L9" s="299">
        <v>0</v>
      </c>
      <c r="M9" s="298">
        <v>0</v>
      </c>
      <c r="N9" s="296">
        <v>0</v>
      </c>
      <c r="O9" s="296">
        <v>0</v>
      </c>
      <c r="P9" s="296">
        <v>0</v>
      </c>
      <c r="Q9" s="296">
        <v>0</v>
      </c>
      <c r="R9" s="296">
        <v>0</v>
      </c>
      <c r="S9" s="299">
        <v>0</v>
      </c>
      <c r="T9" s="317">
        <v>0</v>
      </c>
      <c r="U9" s="317">
        <v>0</v>
      </c>
      <c r="V9" s="300">
        <f>SUM(C9:S9)</f>
        <v>0</v>
      </c>
      <c r="X9" s="457"/>
    </row>
    <row r="10" spans="1:24" s="164" customFormat="1">
      <c r="A10" s="165">
        <v>4</v>
      </c>
      <c r="B10" s="163" t="s">
        <v>227</v>
      </c>
      <c r="C10" s="298">
        <v>0</v>
      </c>
      <c r="D10" s="296">
        <v>0</v>
      </c>
      <c r="E10" s="296">
        <v>0</v>
      </c>
      <c r="F10" s="296">
        <v>0</v>
      </c>
      <c r="G10" s="296">
        <v>0</v>
      </c>
      <c r="H10" s="296">
        <v>0</v>
      </c>
      <c r="I10" s="296">
        <v>0</v>
      </c>
      <c r="J10" s="296">
        <v>0</v>
      </c>
      <c r="K10" s="296">
        <v>0</v>
      </c>
      <c r="L10" s="299">
        <v>0</v>
      </c>
      <c r="M10" s="298">
        <v>0</v>
      </c>
      <c r="N10" s="296">
        <v>0</v>
      </c>
      <c r="O10" s="296">
        <v>0</v>
      </c>
      <c r="P10" s="296">
        <v>0</v>
      </c>
      <c r="Q10" s="296">
        <v>0</v>
      </c>
      <c r="R10" s="296">
        <v>0</v>
      </c>
      <c r="S10" s="299">
        <v>0</v>
      </c>
      <c r="T10" s="317">
        <v>0</v>
      </c>
      <c r="U10" s="317">
        <v>0</v>
      </c>
      <c r="V10" s="300">
        <f t="shared" si="0"/>
        <v>0</v>
      </c>
      <c r="X10" s="457"/>
    </row>
    <row r="11" spans="1:24" s="164" customFormat="1">
      <c r="A11" s="165">
        <v>5</v>
      </c>
      <c r="B11" s="163" t="s">
        <v>228</v>
      </c>
      <c r="C11" s="298">
        <v>0</v>
      </c>
      <c r="D11" s="296">
        <v>0</v>
      </c>
      <c r="E11" s="296">
        <v>0</v>
      </c>
      <c r="F11" s="296">
        <v>0</v>
      </c>
      <c r="G11" s="296">
        <v>0</v>
      </c>
      <c r="H11" s="296">
        <v>0</v>
      </c>
      <c r="I11" s="296">
        <v>0</v>
      </c>
      <c r="J11" s="296">
        <v>0</v>
      </c>
      <c r="K11" s="296">
        <v>0</v>
      </c>
      <c r="L11" s="299">
        <v>0</v>
      </c>
      <c r="M11" s="298">
        <v>0</v>
      </c>
      <c r="N11" s="296">
        <v>0</v>
      </c>
      <c r="O11" s="296">
        <v>0</v>
      </c>
      <c r="P11" s="296">
        <v>0</v>
      </c>
      <c r="Q11" s="296">
        <v>0</v>
      </c>
      <c r="R11" s="296">
        <v>0</v>
      </c>
      <c r="S11" s="299">
        <v>0</v>
      </c>
      <c r="T11" s="317">
        <v>0</v>
      </c>
      <c r="U11" s="317">
        <v>0</v>
      </c>
      <c r="V11" s="300">
        <f t="shared" si="0"/>
        <v>0</v>
      </c>
      <c r="X11" s="457"/>
    </row>
    <row r="12" spans="1:24" s="164" customFormat="1">
      <c r="A12" s="165">
        <v>6</v>
      </c>
      <c r="B12" s="163" t="s">
        <v>229</v>
      </c>
      <c r="C12" s="298">
        <v>0</v>
      </c>
      <c r="D12" s="296">
        <v>1827421.4496262902</v>
      </c>
      <c r="E12" s="296">
        <v>0</v>
      </c>
      <c r="F12" s="296">
        <v>0</v>
      </c>
      <c r="G12" s="296">
        <v>0</v>
      </c>
      <c r="H12" s="296">
        <v>0</v>
      </c>
      <c r="I12" s="296">
        <v>0</v>
      </c>
      <c r="J12" s="296">
        <v>0</v>
      </c>
      <c r="K12" s="296">
        <v>0</v>
      </c>
      <c r="L12" s="299">
        <v>0</v>
      </c>
      <c r="M12" s="298">
        <v>0</v>
      </c>
      <c r="N12" s="296">
        <v>0</v>
      </c>
      <c r="O12" s="296">
        <v>0</v>
      </c>
      <c r="P12" s="296">
        <v>0</v>
      </c>
      <c r="Q12" s="296">
        <v>0</v>
      </c>
      <c r="R12" s="296">
        <v>0</v>
      </c>
      <c r="S12" s="299">
        <v>0</v>
      </c>
      <c r="T12" s="317">
        <v>1827421.4496262902</v>
      </c>
      <c r="U12" s="317">
        <v>0</v>
      </c>
      <c r="V12" s="300">
        <f t="shared" si="0"/>
        <v>1827421.4496262902</v>
      </c>
      <c r="X12" s="457"/>
    </row>
    <row r="13" spans="1:24" s="164" customFormat="1">
      <c r="A13" s="165">
        <v>7</v>
      </c>
      <c r="B13" s="163" t="s">
        <v>79</v>
      </c>
      <c r="C13" s="298">
        <v>0</v>
      </c>
      <c r="D13" s="296">
        <v>99770024.68859601</v>
      </c>
      <c r="E13" s="296">
        <v>0</v>
      </c>
      <c r="F13" s="296">
        <v>0</v>
      </c>
      <c r="G13" s="296">
        <v>0</v>
      </c>
      <c r="H13" s="296">
        <v>0</v>
      </c>
      <c r="I13" s="296">
        <v>0</v>
      </c>
      <c r="J13" s="296">
        <v>19897734.917557001</v>
      </c>
      <c r="K13" s="296">
        <v>0</v>
      </c>
      <c r="L13" s="299">
        <v>0</v>
      </c>
      <c r="M13" s="298">
        <v>0</v>
      </c>
      <c r="N13" s="296">
        <v>0</v>
      </c>
      <c r="O13" s="296">
        <v>0</v>
      </c>
      <c r="P13" s="296">
        <v>0</v>
      </c>
      <c r="Q13" s="296">
        <v>0</v>
      </c>
      <c r="R13" s="296">
        <v>0</v>
      </c>
      <c r="S13" s="299">
        <v>0</v>
      </c>
      <c r="T13" s="317">
        <v>72706613.834536195</v>
      </c>
      <c r="U13" s="317">
        <v>46961145.771616802</v>
      </c>
      <c r="V13" s="300">
        <f t="shared" si="0"/>
        <v>119667759.60615301</v>
      </c>
      <c r="X13" s="457"/>
    </row>
    <row r="14" spans="1:24" s="164" customFormat="1">
      <c r="A14" s="165">
        <v>8</v>
      </c>
      <c r="B14" s="163" t="s">
        <v>80</v>
      </c>
      <c r="C14" s="298">
        <v>0</v>
      </c>
      <c r="D14" s="296">
        <v>15855183.275967279</v>
      </c>
      <c r="E14" s="296">
        <v>0</v>
      </c>
      <c r="F14" s="296">
        <v>0</v>
      </c>
      <c r="G14" s="296">
        <v>0</v>
      </c>
      <c r="H14" s="296">
        <v>0</v>
      </c>
      <c r="I14" s="296">
        <v>0</v>
      </c>
      <c r="J14" s="296">
        <v>11006340.0536665</v>
      </c>
      <c r="K14" s="296">
        <v>0</v>
      </c>
      <c r="L14" s="299">
        <v>0</v>
      </c>
      <c r="M14" s="298">
        <v>0</v>
      </c>
      <c r="N14" s="296">
        <v>0</v>
      </c>
      <c r="O14" s="296">
        <v>0</v>
      </c>
      <c r="P14" s="296">
        <v>0</v>
      </c>
      <c r="Q14" s="296">
        <v>0</v>
      </c>
      <c r="R14" s="296">
        <v>0</v>
      </c>
      <c r="S14" s="299">
        <v>0</v>
      </c>
      <c r="T14" s="317">
        <v>26829656.169806398</v>
      </c>
      <c r="U14" s="317">
        <v>31867.159827380001</v>
      </c>
      <c r="V14" s="300">
        <f t="shared" si="0"/>
        <v>26861523.32963378</v>
      </c>
      <c r="X14" s="457"/>
    </row>
    <row r="15" spans="1:24" s="164" customFormat="1">
      <c r="A15" s="165">
        <v>9</v>
      </c>
      <c r="B15" s="163" t="s">
        <v>81</v>
      </c>
      <c r="C15" s="298">
        <v>0</v>
      </c>
      <c r="D15" s="296">
        <v>2467308.0549456198</v>
      </c>
      <c r="E15" s="296">
        <v>0</v>
      </c>
      <c r="F15" s="296">
        <v>0</v>
      </c>
      <c r="G15" s="296">
        <v>0</v>
      </c>
      <c r="H15" s="296">
        <v>0</v>
      </c>
      <c r="I15" s="296">
        <v>0</v>
      </c>
      <c r="J15" s="296">
        <v>0</v>
      </c>
      <c r="K15" s="296">
        <v>0</v>
      </c>
      <c r="L15" s="299">
        <v>0</v>
      </c>
      <c r="M15" s="298">
        <v>0</v>
      </c>
      <c r="N15" s="296">
        <v>0</v>
      </c>
      <c r="O15" s="296">
        <v>0</v>
      </c>
      <c r="P15" s="296">
        <v>0</v>
      </c>
      <c r="Q15" s="296">
        <v>0</v>
      </c>
      <c r="R15" s="296">
        <v>0</v>
      </c>
      <c r="S15" s="299">
        <v>0</v>
      </c>
      <c r="T15" s="317">
        <v>2382820.7429466499</v>
      </c>
      <c r="U15" s="317">
        <v>84487.311998969992</v>
      </c>
      <c r="V15" s="300">
        <f t="shared" si="0"/>
        <v>2467308.0549456198</v>
      </c>
      <c r="X15" s="457"/>
    </row>
    <row r="16" spans="1:24" s="164" customFormat="1">
      <c r="A16" s="165">
        <v>10</v>
      </c>
      <c r="B16" s="163" t="s">
        <v>75</v>
      </c>
      <c r="C16" s="298">
        <v>0</v>
      </c>
      <c r="D16" s="296">
        <v>59362.5354468</v>
      </c>
      <c r="E16" s="296">
        <v>0</v>
      </c>
      <c r="F16" s="296">
        <v>0</v>
      </c>
      <c r="G16" s="296">
        <v>0</v>
      </c>
      <c r="H16" s="296">
        <v>0</v>
      </c>
      <c r="I16" s="296">
        <v>0</v>
      </c>
      <c r="J16" s="296">
        <v>1601413.5326463</v>
      </c>
      <c r="K16" s="296">
        <v>0</v>
      </c>
      <c r="L16" s="299">
        <v>0</v>
      </c>
      <c r="M16" s="298">
        <v>0</v>
      </c>
      <c r="N16" s="296">
        <v>0</v>
      </c>
      <c r="O16" s="296">
        <v>0</v>
      </c>
      <c r="P16" s="296">
        <v>0</v>
      </c>
      <c r="Q16" s="296">
        <v>0</v>
      </c>
      <c r="R16" s="296">
        <v>0</v>
      </c>
      <c r="S16" s="299">
        <v>0</v>
      </c>
      <c r="T16" s="317">
        <v>1633110.5180931001</v>
      </c>
      <c r="U16" s="317">
        <v>27665.55</v>
      </c>
      <c r="V16" s="300">
        <f t="shared" si="0"/>
        <v>1660776.0680931001</v>
      </c>
      <c r="X16" s="457"/>
    </row>
    <row r="17" spans="1:24" s="164" customFormat="1">
      <c r="A17" s="165">
        <v>11</v>
      </c>
      <c r="B17" s="163" t="s">
        <v>76</v>
      </c>
      <c r="C17" s="298">
        <v>0</v>
      </c>
      <c r="D17" s="296">
        <v>71250279.477894932</v>
      </c>
      <c r="E17" s="296">
        <v>0</v>
      </c>
      <c r="F17" s="296">
        <v>0</v>
      </c>
      <c r="G17" s="296">
        <v>0</v>
      </c>
      <c r="H17" s="296">
        <v>0</v>
      </c>
      <c r="I17" s="296">
        <v>0</v>
      </c>
      <c r="J17" s="296">
        <v>4137306.2451307601</v>
      </c>
      <c r="K17" s="296">
        <v>0</v>
      </c>
      <c r="L17" s="299">
        <v>0</v>
      </c>
      <c r="M17" s="298">
        <v>0</v>
      </c>
      <c r="N17" s="296">
        <v>0</v>
      </c>
      <c r="O17" s="296">
        <v>0</v>
      </c>
      <c r="P17" s="296">
        <v>0</v>
      </c>
      <c r="Q17" s="296">
        <v>0</v>
      </c>
      <c r="R17" s="296">
        <v>0</v>
      </c>
      <c r="S17" s="299">
        <v>0</v>
      </c>
      <c r="T17" s="317">
        <v>75387585.723025694</v>
      </c>
      <c r="U17" s="317">
        <v>0</v>
      </c>
      <c r="V17" s="300">
        <f t="shared" si="0"/>
        <v>75387585.723025694</v>
      </c>
      <c r="X17" s="457"/>
    </row>
    <row r="18" spans="1:24" s="164" customFormat="1">
      <c r="A18" s="165">
        <v>12</v>
      </c>
      <c r="B18" s="163" t="s">
        <v>77</v>
      </c>
      <c r="C18" s="298">
        <v>0</v>
      </c>
      <c r="D18" s="296">
        <v>0</v>
      </c>
      <c r="E18" s="296">
        <v>0</v>
      </c>
      <c r="F18" s="296">
        <v>0</v>
      </c>
      <c r="G18" s="296">
        <v>0</v>
      </c>
      <c r="H18" s="296">
        <v>0</v>
      </c>
      <c r="I18" s="296">
        <v>0</v>
      </c>
      <c r="J18" s="296">
        <v>0</v>
      </c>
      <c r="K18" s="296">
        <v>0</v>
      </c>
      <c r="L18" s="299">
        <v>0</v>
      </c>
      <c r="M18" s="298">
        <v>0</v>
      </c>
      <c r="N18" s="296">
        <v>0</v>
      </c>
      <c r="O18" s="296">
        <v>0</v>
      </c>
      <c r="P18" s="296">
        <v>0</v>
      </c>
      <c r="Q18" s="296">
        <v>0</v>
      </c>
      <c r="R18" s="296">
        <v>0</v>
      </c>
      <c r="S18" s="299">
        <v>0</v>
      </c>
      <c r="T18" s="317">
        <v>0</v>
      </c>
      <c r="U18" s="317">
        <v>0</v>
      </c>
      <c r="V18" s="300">
        <f t="shared" si="0"/>
        <v>0</v>
      </c>
      <c r="X18" s="457"/>
    </row>
    <row r="19" spans="1:24" s="164" customFormat="1">
      <c r="A19" s="165">
        <v>13</v>
      </c>
      <c r="B19" s="163" t="s">
        <v>78</v>
      </c>
      <c r="C19" s="298">
        <v>0</v>
      </c>
      <c r="D19" s="296">
        <v>0</v>
      </c>
      <c r="E19" s="296">
        <v>0</v>
      </c>
      <c r="F19" s="296">
        <v>0</v>
      </c>
      <c r="G19" s="296">
        <v>0</v>
      </c>
      <c r="H19" s="296">
        <v>0</v>
      </c>
      <c r="I19" s="296">
        <v>0</v>
      </c>
      <c r="J19" s="296">
        <v>0</v>
      </c>
      <c r="K19" s="296">
        <v>0</v>
      </c>
      <c r="L19" s="299">
        <v>0</v>
      </c>
      <c r="M19" s="298">
        <v>0</v>
      </c>
      <c r="N19" s="296">
        <v>0</v>
      </c>
      <c r="O19" s="296">
        <v>0</v>
      </c>
      <c r="P19" s="296">
        <v>0</v>
      </c>
      <c r="Q19" s="296">
        <v>0</v>
      </c>
      <c r="R19" s="296">
        <v>0</v>
      </c>
      <c r="S19" s="299">
        <v>0</v>
      </c>
      <c r="T19" s="317">
        <v>0</v>
      </c>
      <c r="U19" s="317">
        <v>0</v>
      </c>
      <c r="V19" s="300">
        <f t="shared" si="0"/>
        <v>0</v>
      </c>
      <c r="X19" s="457"/>
    </row>
    <row r="20" spans="1:24" s="164" customFormat="1">
      <c r="A20" s="165">
        <v>14</v>
      </c>
      <c r="B20" s="163" t="s">
        <v>254</v>
      </c>
      <c r="C20" s="298">
        <v>0</v>
      </c>
      <c r="D20" s="296">
        <v>176608726.50229603</v>
      </c>
      <c r="E20" s="296">
        <v>0</v>
      </c>
      <c r="F20" s="296">
        <v>0</v>
      </c>
      <c r="G20" s="296">
        <v>0</v>
      </c>
      <c r="H20" s="296">
        <v>0</v>
      </c>
      <c r="I20" s="296">
        <v>0</v>
      </c>
      <c r="J20" s="296">
        <v>136053354.49200699</v>
      </c>
      <c r="K20" s="296">
        <v>0</v>
      </c>
      <c r="L20" s="299">
        <v>0</v>
      </c>
      <c r="M20" s="298">
        <v>0</v>
      </c>
      <c r="N20" s="296">
        <v>0</v>
      </c>
      <c r="O20" s="296">
        <v>0</v>
      </c>
      <c r="P20" s="296">
        <v>0</v>
      </c>
      <c r="Q20" s="296">
        <v>0</v>
      </c>
      <c r="R20" s="296">
        <v>0</v>
      </c>
      <c r="S20" s="299">
        <v>0</v>
      </c>
      <c r="T20" s="317">
        <v>303878858.35150337</v>
      </c>
      <c r="U20" s="317">
        <v>8783222.6427996513</v>
      </c>
      <c r="V20" s="300">
        <f t="shared" si="0"/>
        <v>312662080.99430299</v>
      </c>
      <c r="X20" s="457"/>
    </row>
    <row r="21" spans="1:24" ht="13.5" thickBot="1">
      <c r="A21" s="105"/>
      <c r="B21" s="106" t="s">
        <v>74</v>
      </c>
      <c r="C21" s="301">
        <f>SUM(C7:C20)</f>
        <v>0</v>
      </c>
      <c r="D21" s="297">
        <f t="shared" ref="D21:V21" si="1">SUM(D7:D20)</f>
        <v>367838305.98477298</v>
      </c>
      <c r="E21" s="297">
        <f t="shared" si="1"/>
        <v>0</v>
      </c>
      <c r="F21" s="297">
        <f t="shared" si="1"/>
        <v>0</v>
      </c>
      <c r="G21" s="297">
        <f t="shared" si="1"/>
        <v>0</v>
      </c>
      <c r="H21" s="297">
        <f t="shared" si="1"/>
        <v>0</v>
      </c>
      <c r="I21" s="297">
        <f t="shared" si="1"/>
        <v>0</v>
      </c>
      <c r="J21" s="297">
        <f t="shared" si="1"/>
        <v>172696149.24100757</v>
      </c>
      <c r="K21" s="297">
        <f t="shared" si="1"/>
        <v>0</v>
      </c>
      <c r="L21" s="302">
        <f t="shared" si="1"/>
        <v>0</v>
      </c>
      <c r="M21" s="301">
        <f t="shared" si="1"/>
        <v>0</v>
      </c>
      <c r="N21" s="297">
        <f t="shared" si="1"/>
        <v>0</v>
      </c>
      <c r="O21" s="297">
        <f t="shared" si="1"/>
        <v>0</v>
      </c>
      <c r="P21" s="297">
        <f t="shared" si="1"/>
        <v>0</v>
      </c>
      <c r="Q21" s="297">
        <f t="shared" si="1"/>
        <v>0</v>
      </c>
      <c r="R21" s="297">
        <f t="shared" si="1"/>
        <v>0</v>
      </c>
      <c r="S21" s="302">
        <f t="shared" si="1"/>
        <v>0</v>
      </c>
      <c r="T21" s="302">
        <f>SUM(T7:T20)</f>
        <v>484646066.78953767</v>
      </c>
      <c r="U21" s="302">
        <f t="shared" si="1"/>
        <v>55888388.436242804</v>
      </c>
      <c r="V21" s="303">
        <f t="shared" si="1"/>
        <v>540534455.22578049</v>
      </c>
      <c r="X21" s="457"/>
    </row>
    <row r="23" spans="1:24">
      <c r="D23" s="357"/>
      <c r="E23" s="357"/>
      <c r="F23" s="357"/>
      <c r="G23" s="357"/>
      <c r="H23" s="357"/>
      <c r="I23" s="357"/>
      <c r="J23" s="357"/>
      <c r="K23" s="357"/>
      <c r="L23" s="357"/>
      <c r="M23" s="357"/>
      <c r="N23" s="357"/>
      <c r="O23" s="357"/>
      <c r="P23" s="357"/>
      <c r="Q23" s="357"/>
      <c r="R23" s="357"/>
      <c r="S23" s="357"/>
      <c r="T23" s="357"/>
      <c r="U23" s="357"/>
      <c r="V23" s="357"/>
    </row>
    <row r="24" spans="1:24">
      <c r="A24" s="16"/>
      <c r="B24" s="16"/>
      <c r="C24" s="357"/>
      <c r="D24" s="357"/>
      <c r="E24" s="357"/>
      <c r="F24" s="357"/>
      <c r="G24" s="357"/>
      <c r="H24" s="357"/>
      <c r="I24" s="357"/>
      <c r="J24" s="357"/>
      <c r="K24" s="357"/>
      <c r="L24" s="357"/>
      <c r="M24" s="357"/>
      <c r="N24" s="357"/>
      <c r="O24" s="357"/>
      <c r="P24" s="357"/>
      <c r="Q24" s="357"/>
      <c r="R24" s="357"/>
      <c r="S24" s="357"/>
      <c r="T24" s="357"/>
      <c r="U24" s="357"/>
      <c r="V24" s="357"/>
    </row>
    <row r="25" spans="1:24">
      <c r="A25" s="98"/>
      <c r="B25" s="98"/>
      <c r="C25" s="357"/>
      <c r="D25" s="357"/>
      <c r="E25" s="357"/>
      <c r="F25" s="357"/>
      <c r="G25" s="357"/>
      <c r="H25" s="357"/>
      <c r="I25" s="357"/>
      <c r="J25" s="357"/>
      <c r="K25" s="357"/>
      <c r="L25" s="357"/>
      <c r="M25" s="357"/>
      <c r="N25" s="357"/>
      <c r="O25" s="357"/>
      <c r="P25" s="357"/>
      <c r="Q25" s="357"/>
      <c r="R25" s="357"/>
      <c r="S25" s="357"/>
      <c r="T25" s="357"/>
      <c r="U25" s="357"/>
      <c r="V25" s="357"/>
    </row>
    <row r="26" spans="1:24">
      <c r="A26" s="98"/>
      <c r="B26" s="99"/>
      <c r="C26" s="357"/>
      <c r="D26" s="357"/>
      <c r="E26" s="357"/>
      <c r="F26" s="357"/>
      <c r="G26" s="357"/>
      <c r="H26" s="357"/>
      <c r="I26" s="357"/>
      <c r="J26" s="357"/>
      <c r="K26" s="357"/>
      <c r="L26" s="357"/>
      <c r="M26" s="357"/>
      <c r="N26" s="357"/>
      <c r="O26" s="357"/>
      <c r="P26" s="357"/>
      <c r="Q26" s="357"/>
      <c r="R26" s="357"/>
      <c r="S26" s="357"/>
      <c r="T26" s="357"/>
      <c r="U26" s="357"/>
      <c r="V26" s="357"/>
    </row>
    <row r="27" spans="1:24">
      <c r="A27" s="98"/>
      <c r="B27" s="98"/>
      <c r="C27" s="357"/>
      <c r="D27" s="357"/>
      <c r="E27" s="357"/>
      <c r="F27" s="357"/>
      <c r="G27" s="357"/>
      <c r="H27" s="357"/>
      <c r="I27" s="357"/>
      <c r="J27" s="357"/>
      <c r="K27" s="357"/>
      <c r="L27" s="357"/>
      <c r="M27" s="357"/>
      <c r="N27" s="357"/>
      <c r="O27" s="357"/>
      <c r="P27" s="357"/>
      <c r="Q27" s="357"/>
      <c r="R27" s="357"/>
      <c r="S27" s="357"/>
      <c r="T27" s="357"/>
      <c r="U27" s="357"/>
      <c r="V27" s="357"/>
    </row>
    <row r="28" spans="1:24">
      <c r="A28" s="98"/>
      <c r="B28" s="99"/>
      <c r="C28" s="357"/>
      <c r="D28" s="357"/>
      <c r="E28" s="357"/>
      <c r="F28" s="357"/>
      <c r="G28" s="357"/>
      <c r="H28" s="357"/>
      <c r="I28" s="357"/>
      <c r="J28" s="357"/>
      <c r="K28" s="357"/>
      <c r="L28" s="357"/>
      <c r="M28" s="357"/>
      <c r="N28" s="357"/>
      <c r="O28" s="357"/>
      <c r="P28" s="357"/>
      <c r="Q28" s="357"/>
      <c r="R28" s="357"/>
      <c r="S28" s="357"/>
      <c r="T28" s="357"/>
      <c r="U28" s="357"/>
      <c r="V28" s="357"/>
    </row>
    <row r="29" spans="1:24">
      <c r="C29" s="357"/>
      <c r="D29" s="357"/>
      <c r="E29" s="357"/>
      <c r="F29" s="357"/>
      <c r="G29" s="357"/>
      <c r="H29" s="357"/>
      <c r="I29" s="357"/>
      <c r="J29" s="357"/>
      <c r="K29" s="357"/>
      <c r="L29" s="357"/>
      <c r="M29" s="357"/>
      <c r="N29" s="357"/>
      <c r="O29" s="357"/>
      <c r="P29" s="357"/>
      <c r="Q29" s="357"/>
      <c r="R29" s="357"/>
      <c r="S29" s="357"/>
      <c r="T29" s="357"/>
      <c r="U29" s="357"/>
      <c r="V29" s="357"/>
    </row>
    <row r="30" spans="1:24">
      <c r="C30" s="357"/>
      <c r="D30" s="357"/>
      <c r="E30" s="357"/>
      <c r="F30" s="357"/>
      <c r="G30" s="357"/>
      <c r="H30" s="357"/>
      <c r="I30" s="357"/>
      <c r="J30" s="357"/>
      <c r="K30" s="357"/>
      <c r="L30" s="357"/>
      <c r="M30" s="357"/>
      <c r="N30" s="357"/>
      <c r="O30" s="357"/>
      <c r="P30" s="357"/>
      <c r="Q30" s="357"/>
      <c r="R30" s="357"/>
      <c r="S30" s="357"/>
      <c r="T30" s="357"/>
      <c r="U30" s="357"/>
      <c r="V30" s="357"/>
    </row>
    <row r="31" spans="1:24">
      <c r="C31" s="357"/>
      <c r="D31" s="357"/>
      <c r="E31" s="357"/>
      <c r="F31" s="357"/>
      <c r="G31" s="357"/>
      <c r="H31" s="357"/>
      <c r="I31" s="357"/>
      <c r="J31" s="357"/>
      <c r="K31" s="357"/>
      <c r="L31" s="357"/>
      <c r="M31" s="357"/>
      <c r="N31" s="357"/>
      <c r="O31" s="357"/>
      <c r="P31" s="357"/>
      <c r="Q31" s="357"/>
      <c r="R31" s="357"/>
      <c r="S31" s="357"/>
      <c r="T31" s="357"/>
      <c r="U31" s="357"/>
      <c r="V31" s="357"/>
    </row>
    <row r="32" spans="1:24">
      <c r="C32" s="357"/>
      <c r="D32" s="357"/>
      <c r="E32" s="357"/>
      <c r="F32" s="357"/>
      <c r="G32" s="357"/>
      <c r="H32" s="357"/>
      <c r="I32" s="357"/>
      <c r="J32" s="357"/>
      <c r="K32" s="357"/>
      <c r="L32" s="357"/>
      <c r="M32" s="357"/>
      <c r="N32" s="357"/>
      <c r="O32" s="357"/>
      <c r="P32" s="357"/>
      <c r="Q32" s="357"/>
      <c r="R32" s="357"/>
      <c r="S32" s="357"/>
      <c r="T32" s="357"/>
      <c r="U32" s="357"/>
      <c r="V32" s="357"/>
    </row>
    <row r="33" spans="3:22">
      <c r="C33" s="357"/>
      <c r="D33" s="357"/>
      <c r="E33" s="357"/>
      <c r="F33" s="357"/>
      <c r="G33" s="357"/>
      <c r="H33" s="357"/>
      <c r="I33" s="357"/>
      <c r="J33" s="357"/>
      <c r="K33" s="357"/>
      <c r="L33" s="357"/>
      <c r="M33" s="357"/>
      <c r="N33" s="357"/>
      <c r="O33" s="357"/>
      <c r="P33" s="357"/>
      <c r="Q33" s="357"/>
      <c r="R33" s="357"/>
      <c r="S33" s="357"/>
      <c r="T33" s="357"/>
      <c r="U33" s="357"/>
      <c r="V33" s="357"/>
    </row>
    <row r="34" spans="3:22">
      <c r="C34" s="357"/>
      <c r="D34" s="357"/>
      <c r="E34" s="357"/>
      <c r="F34" s="357"/>
      <c r="G34" s="357"/>
      <c r="H34" s="357"/>
      <c r="I34" s="357"/>
      <c r="J34" s="357"/>
      <c r="K34" s="357"/>
      <c r="L34" s="357"/>
      <c r="M34" s="357"/>
      <c r="N34" s="357"/>
      <c r="O34" s="357"/>
      <c r="P34" s="357"/>
      <c r="Q34" s="357"/>
      <c r="R34" s="357"/>
      <c r="S34" s="357"/>
      <c r="T34" s="357"/>
      <c r="U34" s="357"/>
      <c r="V34" s="357"/>
    </row>
    <row r="35" spans="3:22">
      <c r="C35" s="357"/>
      <c r="D35" s="357"/>
      <c r="E35" s="357"/>
      <c r="F35" s="357"/>
      <c r="G35" s="357"/>
      <c r="H35" s="357"/>
      <c r="I35" s="357"/>
      <c r="J35" s="357"/>
      <c r="K35" s="357"/>
      <c r="L35" s="357"/>
      <c r="M35" s="357"/>
      <c r="N35" s="357"/>
      <c r="O35" s="357"/>
      <c r="P35" s="357"/>
      <c r="Q35" s="357"/>
      <c r="R35" s="357"/>
      <c r="S35" s="357"/>
      <c r="T35" s="357"/>
      <c r="U35" s="357"/>
      <c r="V35" s="357"/>
    </row>
    <row r="36" spans="3:22">
      <c r="C36" s="357"/>
      <c r="D36" s="357"/>
      <c r="E36" s="357"/>
      <c r="F36" s="357"/>
      <c r="G36" s="357"/>
      <c r="H36" s="357"/>
      <c r="I36" s="357"/>
      <c r="J36" s="357"/>
      <c r="K36" s="357"/>
      <c r="L36" s="357"/>
      <c r="M36" s="357"/>
      <c r="N36" s="357"/>
      <c r="O36" s="357"/>
      <c r="P36" s="357"/>
      <c r="Q36" s="357"/>
      <c r="R36" s="357"/>
      <c r="S36" s="357"/>
      <c r="T36" s="357"/>
      <c r="U36" s="357"/>
      <c r="V36" s="357"/>
    </row>
    <row r="37" spans="3:22">
      <c r="C37" s="357"/>
      <c r="D37" s="357"/>
      <c r="E37" s="357"/>
      <c r="F37" s="357"/>
      <c r="G37" s="357"/>
      <c r="H37" s="357"/>
      <c r="I37" s="357"/>
      <c r="J37" s="357"/>
      <c r="K37" s="357"/>
      <c r="L37" s="357"/>
      <c r="M37" s="357"/>
      <c r="N37" s="357"/>
      <c r="O37" s="357"/>
      <c r="P37" s="357"/>
      <c r="Q37" s="357"/>
      <c r="R37" s="357"/>
      <c r="S37" s="357"/>
      <c r="T37" s="357"/>
      <c r="U37" s="357"/>
      <c r="V37" s="35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31" sqref="F3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15" ht="15">
      <c r="A1" s="2" t="s">
        <v>196</v>
      </c>
      <c r="B1" t="s">
        <v>451</v>
      </c>
    </row>
    <row r="2" spans="1:15" ht="15">
      <c r="A2" s="2" t="s">
        <v>197</v>
      </c>
      <c r="B2" s="448">
        <f>'1. key ratios'!B2</f>
        <v>43281</v>
      </c>
    </row>
    <row r="4" spans="1:15" ht="13.5" thickBot="1">
      <c r="A4" s="2" t="s">
        <v>346</v>
      </c>
      <c r="B4" s="320" t="s">
        <v>368</v>
      </c>
    </row>
    <row r="5" spans="1:15">
      <c r="A5" s="103"/>
      <c r="B5" s="161"/>
      <c r="C5" s="167" t="s">
        <v>0</v>
      </c>
      <c r="D5" s="167" t="s">
        <v>1</v>
      </c>
      <c r="E5" s="167" t="s">
        <v>2</v>
      </c>
      <c r="F5" s="167" t="s">
        <v>3</v>
      </c>
      <c r="G5" s="315" t="s">
        <v>4</v>
      </c>
      <c r="H5" s="168" t="s">
        <v>10</v>
      </c>
      <c r="I5" s="22"/>
    </row>
    <row r="6" spans="1:15" ht="15" customHeight="1">
      <c r="A6" s="160"/>
      <c r="B6" s="20"/>
      <c r="C6" s="521" t="s">
        <v>360</v>
      </c>
      <c r="D6" s="525" t="s">
        <v>370</v>
      </c>
      <c r="E6" s="526"/>
      <c r="F6" s="521" t="s">
        <v>371</v>
      </c>
      <c r="G6" s="521" t="s">
        <v>372</v>
      </c>
      <c r="H6" s="523" t="s">
        <v>362</v>
      </c>
      <c r="I6" s="22"/>
    </row>
    <row r="7" spans="1:15" ht="76.5">
      <c r="A7" s="160"/>
      <c r="B7" s="20"/>
      <c r="C7" s="522"/>
      <c r="D7" s="319" t="s">
        <v>363</v>
      </c>
      <c r="E7" s="319" t="s">
        <v>361</v>
      </c>
      <c r="F7" s="522"/>
      <c r="G7" s="522"/>
      <c r="H7" s="524"/>
      <c r="I7" s="22"/>
    </row>
    <row r="8" spans="1:15">
      <c r="A8" s="94">
        <v>1</v>
      </c>
      <c r="B8" s="77" t="s">
        <v>224</v>
      </c>
      <c r="C8" s="304">
        <v>2235146362.1344995</v>
      </c>
      <c r="D8" s="305">
        <v>0</v>
      </c>
      <c r="E8" s="304">
        <v>0</v>
      </c>
      <c r="F8" s="304">
        <v>1082727907.2258592</v>
      </c>
      <c r="G8" s="316">
        <v>1082727907.2258592</v>
      </c>
      <c r="H8" s="325">
        <f>IFERROR(G8/(C8+E8),"")</f>
        <v>0.48441029436295419</v>
      </c>
      <c r="I8" s="442"/>
      <c r="J8" s="442"/>
      <c r="K8" s="442"/>
      <c r="L8" s="442"/>
      <c r="M8" s="442"/>
      <c r="N8" s="442"/>
      <c r="O8" s="442"/>
    </row>
    <row r="9" spans="1:15" ht="15" customHeight="1">
      <c r="A9" s="94">
        <v>2</v>
      </c>
      <c r="B9" s="77" t="s">
        <v>225</v>
      </c>
      <c r="C9" s="304">
        <v>0</v>
      </c>
      <c r="D9" s="305">
        <v>0</v>
      </c>
      <c r="E9" s="304">
        <v>0</v>
      </c>
      <c r="F9" s="304">
        <v>0</v>
      </c>
      <c r="G9" s="316">
        <v>0</v>
      </c>
      <c r="H9" s="325" t="str">
        <f t="shared" ref="H9:H22" si="0">IFERROR(G9/(C9+E9),"")</f>
        <v/>
      </c>
      <c r="I9" s="442"/>
      <c r="J9" s="442"/>
      <c r="K9" s="442"/>
      <c r="L9" s="442"/>
      <c r="M9" s="442"/>
      <c r="N9" s="442"/>
    </row>
    <row r="10" spans="1:15">
      <c r="A10" s="94">
        <v>3</v>
      </c>
      <c r="B10" s="77" t="s">
        <v>226</v>
      </c>
      <c r="C10" s="304">
        <v>0</v>
      </c>
      <c r="D10" s="305">
        <v>2853700</v>
      </c>
      <c r="E10" s="304">
        <v>1426850</v>
      </c>
      <c r="F10" s="304">
        <v>1426850</v>
      </c>
      <c r="G10" s="316">
        <v>1426850</v>
      </c>
      <c r="H10" s="325">
        <f t="shared" si="0"/>
        <v>1</v>
      </c>
      <c r="I10" s="442"/>
      <c r="J10" s="442"/>
      <c r="K10" s="442"/>
      <c r="L10" s="442"/>
      <c r="M10" s="442"/>
      <c r="N10" s="442"/>
    </row>
    <row r="11" spans="1:15">
      <c r="A11" s="94">
        <v>4</v>
      </c>
      <c r="B11" s="77" t="s">
        <v>227</v>
      </c>
      <c r="C11" s="304">
        <v>411135219.63990009</v>
      </c>
      <c r="D11" s="305">
        <v>0</v>
      </c>
      <c r="E11" s="304">
        <v>0</v>
      </c>
      <c r="F11" s="304">
        <v>84398812.249200001</v>
      </c>
      <c r="G11" s="316">
        <v>84398812.249200001</v>
      </c>
      <c r="H11" s="325">
        <f t="shared" si="0"/>
        <v>0.20528236992958707</v>
      </c>
      <c r="I11" s="442"/>
      <c r="J11" s="442"/>
      <c r="K11" s="442"/>
      <c r="L11" s="442"/>
      <c r="M11" s="442"/>
      <c r="N11" s="442"/>
    </row>
    <row r="12" spans="1:15">
      <c r="A12" s="94">
        <v>5</v>
      </c>
      <c r="B12" s="77" t="s">
        <v>228</v>
      </c>
      <c r="C12" s="304">
        <v>0</v>
      </c>
      <c r="D12" s="305">
        <v>0</v>
      </c>
      <c r="E12" s="304">
        <v>0</v>
      </c>
      <c r="F12" s="304">
        <v>0</v>
      </c>
      <c r="G12" s="316">
        <v>0</v>
      </c>
      <c r="H12" s="325" t="str">
        <f t="shared" si="0"/>
        <v/>
      </c>
      <c r="I12" s="442"/>
      <c r="J12" s="442"/>
      <c r="K12" s="442"/>
      <c r="L12" s="442"/>
      <c r="M12" s="442"/>
      <c r="N12" s="442"/>
    </row>
    <row r="13" spans="1:15">
      <c r="A13" s="94">
        <v>6</v>
      </c>
      <c r="B13" s="77" t="s">
        <v>229</v>
      </c>
      <c r="C13" s="304">
        <v>801430528.4952997</v>
      </c>
      <c r="D13" s="305">
        <v>106398939.37674299</v>
      </c>
      <c r="E13" s="304">
        <v>60958783.688371494</v>
      </c>
      <c r="F13" s="304">
        <v>210218746.98127472</v>
      </c>
      <c r="G13" s="316">
        <v>208391325.53164846</v>
      </c>
      <c r="H13" s="325">
        <f t="shared" si="0"/>
        <v>0.24164414213805258</v>
      </c>
      <c r="I13" s="442"/>
      <c r="J13" s="442"/>
      <c r="K13" s="442"/>
      <c r="L13" s="442"/>
      <c r="M13" s="442"/>
      <c r="N13" s="442"/>
    </row>
    <row r="14" spans="1:15">
      <c r="A14" s="94">
        <v>7</v>
      </c>
      <c r="B14" s="77" t="s">
        <v>79</v>
      </c>
      <c r="C14" s="304">
        <v>2594607672.9960122</v>
      </c>
      <c r="D14" s="305">
        <v>1079822428.2949402</v>
      </c>
      <c r="E14" s="304">
        <v>499406672.12164235</v>
      </c>
      <c r="F14" s="305">
        <v>3094014345.1176548</v>
      </c>
      <c r="G14" s="368">
        <v>2974346585.5115018</v>
      </c>
      <c r="H14" s="325">
        <f t="shared" si="0"/>
        <v>0.96132281681402398</v>
      </c>
      <c r="I14" s="442"/>
      <c r="J14" s="442"/>
      <c r="K14" s="442"/>
      <c r="L14" s="442"/>
      <c r="M14" s="442"/>
      <c r="N14" s="442"/>
    </row>
    <row r="15" spans="1:15">
      <c r="A15" s="94">
        <v>8</v>
      </c>
      <c r="B15" s="77" t="s">
        <v>80</v>
      </c>
      <c r="C15" s="304">
        <v>2095518420.7651448</v>
      </c>
      <c r="D15" s="305">
        <v>165926068.97334301</v>
      </c>
      <c r="E15" s="304">
        <v>73720564.983583897</v>
      </c>
      <c r="F15" s="305">
        <v>1626929239.3115466</v>
      </c>
      <c r="G15" s="368">
        <v>1600067715.9819129</v>
      </c>
      <c r="H15" s="325">
        <f t="shared" si="0"/>
        <v>0.73761707515580066</v>
      </c>
      <c r="I15" s="442"/>
      <c r="J15" s="442"/>
      <c r="K15" s="442"/>
      <c r="L15" s="442"/>
      <c r="M15" s="442"/>
      <c r="N15" s="442"/>
    </row>
    <row r="16" spans="1:15">
      <c r="A16" s="94">
        <v>9</v>
      </c>
      <c r="B16" s="77" t="s">
        <v>81</v>
      </c>
      <c r="C16" s="304">
        <v>1106360854.898953</v>
      </c>
      <c r="D16" s="305">
        <v>75808030.210481003</v>
      </c>
      <c r="E16" s="304">
        <v>11035031.127441002</v>
      </c>
      <c r="F16" s="305">
        <v>391088560.10923785</v>
      </c>
      <c r="G16" s="368">
        <v>388621252.05429226</v>
      </c>
      <c r="H16" s="325">
        <f t="shared" si="0"/>
        <v>0.34779191235102924</v>
      </c>
      <c r="I16" s="442"/>
      <c r="J16" s="442"/>
      <c r="K16" s="442"/>
      <c r="L16" s="442"/>
      <c r="M16" s="442"/>
      <c r="N16" s="442"/>
    </row>
    <row r="17" spans="1:14">
      <c r="A17" s="94">
        <v>10</v>
      </c>
      <c r="B17" s="77" t="s">
        <v>75</v>
      </c>
      <c r="C17" s="304">
        <v>49482769.089221001</v>
      </c>
      <c r="D17" s="305">
        <v>1147246.2512439999</v>
      </c>
      <c r="E17" s="304">
        <v>547813.76420999994</v>
      </c>
      <c r="F17" s="305">
        <v>50691010.156726502</v>
      </c>
      <c r="G17" s="368">
        <v>49030234.088633396</v>
      </c>
      <c r="H17" s="325">
        <f t="shared" si="0"/>
        <v>0.98000525463138788</v>
      </c>
      <c r="I17" s="442"/>
      <c r="J17" s="442"/>
      <c r="K17" s="442"/>
      <c r="L17" s="442"/>
      <c r="M17" s="442"/>
      <c r="N17" s="442"/>
    </row>
    <row r="18" spans="1:14">
      <c r="A18" s="94">
        <v>11</v>
      </c>
      <c r="B18" s="77" t="s">
        <v>76</v>
      </c>
      <c r="C18" s="304">
        <v>849125165.93187547</v>
      </c>
      <c r="D18" s="305">
        <v>0</v>
      </c>
      <c r="E18" s="304">
        <v>0</v>
      </c>
      <c r="F18" s="305">
        <v>1179815987.8164337</v>
      </c>
      <c r="G18" s="368">
        <v>1104428402.0934079</v>
      </c>
      <c r="H18" s="325">
        <f t="shared" si="0"/>
        <v>1.3006661990536448</v>
      </c>
      <c r="I18" s="442"/>
      <c r="J18" s="442"/>
      <c r="K18" s="442"/>
      <c r="L18" s="442"/>
      <c r="M18" s="442"/>
      <c r="N18" s="442"/>
    </row>
    <row r="19" spans="1:14">
      <c r="A19" s="94">
        <v>12</v>
      </c>
      <c r="B19" s="77" t="s">
        <v>77</v>
      </c>
      <c r="C19" s="304">
        <v>0</v>
      </c>
      <c r="D19" s="305">
        <v>0</v>
      </c>
      <c r="E19" s="304">
        <v>0</v>
      </c>
      <c r="F19" s="305">
        <v>0</v>
      </c>
      <c r="G19" s="368">
        <v>0</v>
      </c>
      <c r="H19" s="325" t="str">
        <f t="shared" si="0"/>
        <v/>
      </c>
      <c r="I19" s="442"/>
      <c r="J19" s="442"/>
      <c r="K19" s="442"/>
      <c r="L19" s="442"/>
      <c r="M19" s="442"/>
      <c r="N19" s="442"/>
    </row>
    <row r="20" spans="1:14">
      <c r="A20" s="94">
        <v>13</v>
      </c>
      <c r="B20" s="77" t="s">
        <v>78</v>
      </c>
      <c r="C20" s="304">
        <v>0</v>
      </c>
      <c r="D20" s="305">
        <v>0</v>
      </c>
      <c r="E20" s="304">
        <v>0</v>
      </c>
      <c r="F20" s="305">
        <v>0</v>
      </c>
      <c r="G20" s="368">
        <v>0</v>
      </c>
      <c r="H20" s="325" t="str">
        <f t="shared" si="0"/>
        <v/>
      </c>
      <c r="I20" s="442"/>
      <c r="J20" s="442"/>
      <c r="K20" s="442"/>
      <c r="L20" s="442"/>
      <c r="M20" s="442"/>
      <c r="N20" s="442"/>
    </row>
    <row r="21" spans="1:14">
      <c r="A21" s="94">
        <v>14</v>
      </c>
      <c r="B21" s="77" t="s">
        <v>254</v>
      </c>
      <c r="C21" s="304">
        <v>3051866760.2150297</v>
      </c>
      <c r="D21" s="305">
        <v>320314776.43016487</v>
      </c>
      <c r="E21" s="304">
        <v>126717438.66752683</v>
      </c>
      <c r="F21" s="305">
        <v>2774762151.0210962</v>
      </c>
      <c r="G21" s="368">
        <v>2462100070.0267935</v>
      </c>
      <c r="H21" s="325">
        <f t="shared" si="0"/>
        <v>0.77459016844428863</v>
      </c>
      <c r="I21" s="442"/>
      <c r="J21" s="442"/>
      <c r="K21" s="442"/>
      <c r="L21" s="442"/>
      <c r="M21" s="442"/>
      <c r="N21" s="442"/>
    </row>
    <row r="22" spans="1:14" ht="13.5" thickBot="1">
      <c r="A22" s="162"/>
      <c r="B22" s="169" t="s">
        <v>74</v>
      </c>
      <c r="C22" s="297">
        <f>SUM(C8:C21)</f>
        <v>13194673754.165936</v>
      </c>
      <c r="D22" s="297">
        <f>SUM(D8:D21)</f>
        <v>1752271189.536916</v>
      </c>
      <c r="E22" s="297">
        <f>SUM(E8:E21)</f>
        <v>773813154.35277569</v>
      </c>
      <c r="F22" s="297">
        <f>SUM(F8:F21)</f>
        <v>10496073609.989029</v>
      </c>
      <c r="G22" s="297">
        <f>SUM(G8:G21)</f>
        <v>9955539154.7632484</v>
      </c>
      <c r="H22" s="479">
        <f t="shared" si="0"/>
        <v>0.71271421306854943</v>
      </c>
      <c r="I22" s="442"/>
      <c r="J22" s="442"/>
      <c r="K22" s="442"/>
      <c r="L22" s="442"/>
      <c r="M22" s="442"/>
      <c r="N22" s="442"/>
    </row>
    <row r="24" spans="1:14">
      <c r="D24" s="357"/>
      <c r="E24" s="357"/>
      <c r="F24" s="357"/>
      <c r="G24" s="357"/>
      <c r="H24" s="357"/>
    </row>
    <row r="25" spans="1:14">
      <c r="C25" s="357"/>
      <c r="D25" s="357"/>
      <c r="E25" s="357"/>
      <c r="F25" s="357"/>
      <c r="G25" s="357"/>
      <c r="H25" s="357"/>
    </row>
    <row r="26" spans="1:14">
      <c r="C26" s="357"/>
      <c r="D26" s="357"/>
      <c r="E26" s="357"/>
      <c r="F26" s="357"/>
      <c r="G26" s="357"/>
      <c r="H26" s="357"/>
    </row>
    <row r="27" spans="1:14">
      <c r="C27" s="357"/>
      <c r="D27" s="357"/>
      <c r="E27" s="357"/>
      <c r="F27" s="357"/>
      <c r="G27" s="357"/>
      <c r="H27" s="357"/>
    </row>
    <row r="28" spans="1:14" ht="10.5" customHeight="1">
      <c r="C28" s="357"/>
      <c r="D28" s="357"/>
      <c r="E28" s="357"/>
      <c r="F28" s="357"/>
      <c r="G28" s="357"/>
      <c r="H28" s="357"/>
    </row>
    <row r="29" spans="1:14">
      <c r="C29" s="357"/>
      <c r="D29" s="357"/>
      <c r="E29" s="357"/>
      <c r="F29" s="357"/>
      <c r="G29" s="357"/>
      <c r="H29" s="357"/>
    </row>
    <row r="30" spans="1:14">
      <c r="C30" s="357"/>
      <c r="D30" s="357"/>
      <c r="E30" s="357"/>
      <c r="F30" s="357"/>
      <c r="G30" s="357"/>
      <c r="H30" s="357"/>
    </row>
    <row r="31" spans="1:14">
      <c r="C31" s="357"/>
      <c r="D31" s="357"/>
      <c r="E31" s="357"/>
      <c r="F31" s="357"/>
      <c r="G31" s="357"/>
      <c r="H31" s="357"/>
    </row>
    <row r="32" spans="1:14">
      <c r="C32" s="357"/>
      <c r="D32" s="357"/>
      <c r="E32" s="357"/>
      <c r="F32" s="357"/>
      <c r="G32" s="357"/>
      <c r="H32" s="357"/>
    </row>
    <row r="33" spans="3:8">
      <c r="C33" s="357"/>
      <c r="D33" s="357"/>
      <c r="E33" s="357"/>
      <c r="F33" s="357"/>
      <c r="G33" s="357"/>
      <c r="H33" s="357"/>
    </row>
    <row r="34" spans="3:8">
      <c r="C34" s="357"/>
      <c r="D34" s="357"/>
      <c r="E34" s="357"/>
      <c r="F34" s="357"/>
      <c r="G34" s="357"/>
      <c r="H34" s="357"/>
    </row>
    <row r="35" spans="3:8">
      <c r="C35" s="357"/>
      <c r="D35" s="357"/>
      <c r="E35" s="357"/>
      <c r="F35" s="357"/>
      <c r="G35" s="357"/>
      <c r="H35" s="357"/>
    </row>
    <row r="36" spans="3:8">
      <c r="C36" s="357"/>
      <c r="D36" s="357"/>
      <c r="E36" s="357"/>
      <c r="F36" s="357"/>
      <c r="G36" s="357"/>
      <c r="H36" s="357"/>
    </row>
    <row r="37" spans="3:8">
      <c r="C37" s="357"/>
      <c r="D37" s="357"/>
      <c r="E37" s="357"/>
      <c r="F37" s="357"/>
      <c r="G37" s="357"/>
      <c r="H37" s="357"/>
    </row>
    <row r="38" spans="3:8">
      <c r="C38" s="357"/>
      <c r="D38" s="357"/>
      <c r="E38" s="357"/>
      <c r="F38" s="357"/>
      <c r="G38" s="357"/>
      <c r="H38" s="35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90" zoomScaleNormal="90" workbookViewId="0">
      <pane xSplit="2" ySplit="6" topLeftCell="C7" activePane="bottomRight" state="frozen"/>
      <selection pane="topRight" activeCell="C1" sqref="C1"/>
      <selection pane="bottomLeft" activeCell="A6" sqref="A6"/>
      <selection pane="bottomRight" activeCell="H33" sqref="H33"/>
    </sheetView>
  </sheetViews>
  <sheetFormatPr defaultColWidth="9.140625" defaultRowHeight="12.75"/>
  <cols>
    <col min="1" max="1" width="10.5703125" style="357" bestFit="1" customWidth="1"/>
    <col min="2" max="2" width="104.140625" style="357" customWidth="1"/>
    <col min="3" max="4" width="13.5703125" style="357" customWidth="1"/>
    <col min="5" max="5" width="14.5703125" style="357" customWidth="1"/>
    <col min="6" max="8" width="13.5703125" style="357" customWidth="1"/>
    <col min="9" max="9" width="12" style="357" customWidth="1"/>
    <col min="10" max="11" width="13.5703125" style="357" customWidth="1"/>
    <col min="12" max="16384" width="9.140625" style="357"/>
  </cols>
  <sheetData>
    <row r="1" spans="1:23" ht="15">
      <c r="A1" s="357" t="s">
        <v>196</v>
      </c>
      <c r="B1" t="s">
        <v>451</v>
      </c>
    </row>
    <row r="2" spans="1:23" ht="15">
      <c r="A2" s="357" t="s">
        <v>197</v>
      </c>
      <c r="B2" s="448">
        <f>'1. key ratios'!B2</f>
        <v>43281</v>
      </c>
      <c r="C2" s="358"/>
      <c r="D2" s="358"/>
    </row>
    <row r="3" spans="1:23">
      <c r="B3" s="358"/>
      <c r="C3" s="358"/>
      <c r="D3" s="358"/>
    </row>
    <row r="4" spans="1:23" ht="13.5" thickBot="1">
      <c r="A4" s="357" t="s">
        <v>399</v>
      </c>
      <c r="B4" s="320" t="s">
        <v>398</v>
      </c>
      <c r="C4" s="358"/>
      <c r="D4" s="358"/>
    </row>
    <row r="5" spans="1:23" ht="30" customHeight="1">
      <c r="A5" s="530"/>
      <c r="B5" s="531"/>
      <c r="C5" s="528" t="s">
        <v>440</v>
      </c>
      <c r="D5" s="528"/>
      <c r="E5" s="528"/>
      <c r="F5" s="528" t="s">
        <v>441</v>
      </c>
      <c r="G5" s="528"/>
      <c r="H5" s="528"/>
      <c r="I5" s="528" t="s">
        <v>442</v>
      </c>
      <c r="J5" s="528"/>
      <c r="K5" s="529"/>
    </row>
    <row r="6" spans="1:23">
      <c r="A6" s="355"/>
      <c r="B6" s="356"/>
      <c r="C6" s="359" t="s">
        <v>33</v>
      </c>
      <c r="D6" s="359" t="s">
        <v>103</v>
      </c>
      <c r="E6" s="359" t="s">
        <v>74</v>
      </c>
      <c r="F6" s="359" t="s">
        <v>33</v>
      </c>
      <c r="G6" s="359" t="s">
        <v>103</v>
      </c>
      <c r="H6" s="359" t="s">
        <v>74</v>
      </c>
      <c r="I6" s="359" t="s">
        <v>33</v>
      </c>
      <c r="J6" s="359" t="s">
        <v>103</v>
      </c>
      <c r="K6" s="360" t="s">
        <v>74</v>
      </c>
    </row>
    <row r="7" spans="1:23">
      <c r="A7" s="361" t="s">
        <v>378</v>
      </c>
      <c r="B7" s="354"/>
      <c r="C7" s="460"/>
      <c r="D7" s="460"/>
      <c r="E7" s="460"/>
      <c r="F7" s="460"/>
      <c r="G7" s="460"/>
      <c r="H7" s="460"/>
      <c r="I7" s="460"/>
      <c r="J7" s="460"/>
      <c r="K7" s="461"/>
    </row>
    <row r="8" spans="1:23">
      <c r="A8" s="353">
        <v>1</v>
      </c>
      <c r="B8" s="338" t="s">
        <v>378</v>
      </c>
      <c r="C8" s="462"/>
      <c r="D8" s="462"/>
      <c r="E8" s="462"/>
      <c r="F8" s="463">
        <v>738590617.90759969</v>
      </c>
      <c r="G8" s="463">
        <v>1598253604.3802133</v>
      </c>
      <c r="H8" s="463">
        <v>2336844222.2878132</v>
      </c>
      <c r="I8" s="463">
        <v>735254581.85406125</v>
      </c>
      <c r="J8" s="463">
        <v>1236782893.8610499</v>
      </c>
      <c r="K8" s="464">
        <v>1972037475.7151113</v>
      </c>
      <c r="M8" s="471"/>
      <c r="N8" s="471"/>
      <c r="O8" s="471"/>
      <c r="P8" s="471"/>
      <c r="Q8" s="471"/>
      <c r="R8" s="471"/>
      <c r="S8" s="471"/>
      <c r="T8" s="471"/>
      <c r="U8" s="471"/>
      <c r="V8" s="471"/>
      <c r="W8" s="471"/>
    </row>
    <row r="9" spans="1:23">
      <c r="A9" s="361" t="s">
        <v>379</v>
      </c>
      <c r="B9" s="354"/>
      <c r="C9" s="460"/>
      <c r="D9" s="460"/>
      <c r="E9" s="460"/>
      <c r="F9" s="460"/>
      <c r="G9" s="460"/>
      <c r="H9" s="460"/>
      <c r="I9" s="460"/>
      <c r="J9" s="460"/>
      <c r="K9" s="461"/>
      <c r="M9" s="471"/>
      <c r="N9" s="471"/>
      <c r="O9" s="471"/>
      <c r="P9" s="471"/>
      <c r="Q9" s="471"/>
      <c r="R9" s="471"/>
      <c r="S9" s="471"/>
      <c r="T9" s="471"/>
      <c r="U9" s="471"/>
    </row>
    <row r="10" spans="1:23">
      <c r="A10" s="362">
        <v>2</v>
      </c>
      <c r="B10" s="339" t="s">
        <v>380</v>
      </c>
      <c r="C10" s="465">
        <v>711578637.65950751</v>
      </c>
      <c r="D10" s="466">
        <v>3366377335.7537694</v>
      </c>
      <c r="E10" s="466">
        <v>4077955973.4132767</v>
      </c>
      <c r="F10" s="466">
        <v>122876184.73007001</v>
      </c>
      <c r="G10" s="466">
        <v>501118436.14473814</v>
      </c>
      <c r="H10" s="466">
        <v>623994620.87480819</v>
      </c>
      <c r="I10" s="466">
        <v>648042098.18949866</v>
      </c>
      <c r="J10" s="466">
        <v>616161431.90852225</v>
      </c>
      <c r="K10" s="467">
        <v>1264203530.098021</v>
      </c>
      <c r="M10" s="471"/>
      <c r="N10" s="471"/>
      <c r="O10" s="471"/>
      <c r="P10" s="471"/>
      <c r="Q10" s="471"/>
      <c r="R10" s="471"/>
      <c r="S10" s="471"/>
      <c r="T10" s="471"/>
      <c r="U10" s="471"/>
    </row>
    <row r="11" spans="1:23">
      <c r="A11" s="362">
        <v>3</v>
      </c>
      <c r="B11" s="339" t="s">
        <v>381</v>
      </c>
      <c r="C11" s="465">
        <v>1816901675.8468969</v>
      </c>
      <c r="D11" s="466">
        <v>3237326002.0535197</v>
      </c>
      <c r="E11" s="466">
        <v>5054227677.9004164</v>
      </c>
      <c r="F11" s="466">
        <v>606925639.24017322</v>
      </c>
      <c r="G11" s="466">
        <v>556963091.6015389</v>
      </c>
      <c r="H11" s="466">
        <v>1163888730.841712</v>
      </c>
      <c r="I11" s="466">
        <v>38755820.144345999</v>
      </c>
      <c r="J11" s="466">
        <v>63812367.11087513</v>
      </c>
      <c r="K11" s="467">
        <v>102568187.25522113</v>
      </c>
      <c r="M11" s="471"/>
      <c r="N11" s="471"/>
      <c r="O11" s="471"/>
      <c r="P11" s="471"/>
      <c r="Q11" s="471"/>
      <c r="R11" s="471"/>
      <c r="S11" s="471"/>
      <c r="T11" s="471"/>
      <c r="U11" s="471"/>
    </row>
    <row r="12" spans="1:23">
      <c r="A12" s="362">
        <v>4</v>
      </c>
      <c r="B12" s="339" t="s">
        <v>382</v>
      </c>
      <c r="C12" s="465">
        <v>1174576307.6923077</v>
      </c>
      <c r="D12" s="466">
        <v>0</v>
      </c>
      <c r="E12" s="466">
        <v>1174576307.6923077</v>
      </c>
      <c r="F12" s="466">
        <v>0</v>
      </c>
      <c r="G12" s="466">
        <v>0</v>
      </c>
      <c r="H12" s="466">
        <v>0</v>
      </c>
      <c r="I12" s="466">
        <v>0</v>
      </c>
      <c r="J12" s="466">
        <v>0</v>
      </c>
      <c r="K12" s="467">
        <v>0</v>
      </c>
      <c r="M12" s="471"/>
      <c r="N12" s="471"/>
      <c r="O12" s="471"/>
      <c r="P12" s="471"/>
      <c r="Q12" s="471"/>
      <c r="R12" s="471"/>
      <c r="S12" s="471"/>
      <c r="T12" s="471"/>
      <c r="U12" s="471"/>
    </row>
    <row r="13" spans="1:23">
      <c r="A13" s="362">
        <v>5</v>
      </c>
      <c r="B13" s="339" t="s">
        <v>383</v>
      </c>
      <c r="C13" s="465">
        <v>592566789.99932337</v>
      </c>
      <c r="D13" s="466">
        <v>1117415580.8216789</v>
      </c>
      <c r="E13" s="466">
        <v>1709982370.8210022</v>
      </c>
      <c r="F13" s="466">
        <v>138323258.08903646</v>
      </c>
      <c r="G13" s="466">
        <v>307359361.45114213</v>
      </c>
      <c r="H13" s="466">
        <v>445682619.5401786</v>
      </c>
      <c r="I13" s="466">
        <v>43991046.281346343</v>
      </c>
      <c r="J13" s="466">
        <v>151925003.53907526</v>
      </c>
      <c r="K13" s="467">
        <v>195916049.82042161</v>
      </c>
      <c r="M13" s="471"/>
      <c r="N13" s="471"/>
      <c r="O13" s="471"/>
      <c r="P13" s="471"/>
      <c r="Q13" s="471"/>
      <c r="R13" s="471"/>
      <c r="S13" s="471"/>
      <c r="T13" s="471"/>
      <c r="U13" s="471"/>
    </row>
    <row r="14" spans="1:23">
      <c r="A14" s="362">
        <v>6</v>
      </c>
      <c r="B14" s="339" t="s">
        <v>397</v>
      </c>
      <c r="C14" s="465">
        <v>0</v>
      </c>
      <c r="D14" s="466">
        <v>0</v>
      </c>
      <c r="E14" s="466">
        <v>0</v>
      </c>
      <c r="F14" s="466">
        <v>0</v>
      </c>
      <c r="G14" s="466">
        <v>0</v>
      </c>
      <c r="H14" s="466">
        <v>0</v>
      </c>
      <c r="I14" s="466">
        <v>0</v>
      </c>
      <c r="J14" s="466">
        <v>0</v>
      </c>
      <c r="K14" s="467">
        <v>0</v>
      </c>
      <c r="M14" s="471"/>
      <c r="N14" s="471"/>
      <c r="O14" s="471"/>
      <c r="P14" s="471"/>
      <c r="Q14" s="471"/>
      <c r="R14" s="471"/>
      <c r="S14" s="471"/>
      <c r="T14" s="471"/>
      <c r="U14" s="471"/>
    </row>
    <row r="15" spans="1:23">
      <c r="A15" s="362">
        <v>7</v>
      </c>
      <c r="B15" s="339" t="s">
        <v>384</v>
      </c>
      <c r="C15" s="465">
        <v>44550021.436615385</v>
      </c>
      <c r="D15" s="466">
        <v>49865977.004823238</v>
      </c>
      <c r="E15" s="466">
        <v>94415998.441438615</v>
      </c>
      <c r="F15" s="466">
        <v>44550021.436615393</v>
      </c>
      <c r="G15" s="466">
        <v>49865977.004823238</v>
      </c>
      <c r="H15" s="466">
        <v>94415998.44143863</v>
      </c>
      <c r="I15" s="466">
        <v>44550021.436615393</v>
      </c>
      <c r="J15" s="466">
        <v>49865977.004823238</v>
      </c>
      <c r="K15" s="467">
        <v>94415998.44143863</v>
      </c>
      <c r="M15" s="471"/>
      <c r="N15" s="471"/>
      <c r="O15" s="471"/>
      <c r="P15" s="471"/>
      <c r="Q15" s="471"/>
      <c r="R15" s="471"/>
      <c r="S15" s="471"/>
      <c r="T15" s="471"/>
      <c r="U15" s="471"/>
    </row>
    <row r="16" spans="1:23">
      <c r="A16" s="362">
        <v>8</v>
      </c>
      <c r="B16" s="340" t="s">
        <v>385</v>
      </c>
      <c r="C16" s="465">
        <v>4340173432.6346512</v>
      </c>
      <c r="D16" s="466">
        <v>7770984895.6337919</v>
      </c>
      <c r="E16" s="466">
        <v>12111158328.268444</v>
      </c>
      <c r="F16" s="466">
        <v>912675103.49589503</v>
      </c>
      <c r="G16" s="466">
        <v>1415306866.2022424</v>
      </c>
      <c r="H16" s="466">
        <v>2327981969.6981378</v>
      </c>
      <c r="I16" s="466">
        <v>775338986.05180633</v>
      </c>
      <c r="J16" s="466">
        <v>881764779.56329584</v>
      </c>
      <c r="K16" s="467">
        <v>1657103765.6151025</v>
      </c>
      <c r="M16" s="471"/>
      <c r="N16" s="471"/>
      <c r="O16" s="471"/>
      <c r="P16" s="471"/>
      <c r="Q16" s="471"/>
      <c r="R16" s="471"/>
      <c r="S16" s="471"/>
      <c r="T16" s="471"/>
      <c r="U16" s="471"/>
    </row>
    <row r="17" spans="1:21">
      <c r="A17" s="361" t="s">
        <v>386</v>
      </c>
      <c r="B17" s="354"/>
      <c r="C17" s="460"/>
      <c r="D17" s="460"/>
      <c r="E17" s="460"/>
      <c r="F17" s="460"/>
      <c r="G17" s="460"/>
      <c r="H17" s="460"/>
      <c r="I17" s="460"/>
      <c r="J17" s="460"/>
      <c r="K17" s="461"/>
      <c r="M17" s="471"/>
      <c r="N17" s="471"/>
      <c r="O17" s="471"/>
      <c r="P17" s="471"/>
      <c r="Q17" s="471"/>
      <c r="R17" s="471"/>
      <c r="S17" s="471"/>
      <c r="T17" s="471"/>
      <c r="U17" s="471"/>
    </row>
    <row r="18" spans="1:21">
      <c r="A18" s="362">
        <v>9</v>
      </c>
      <c r="B18" s="339" t="s">
        <v>387</v>
      </c>
      <c r="C18" s="465">
        <v>0</v>
      </c>
      <c r="D18" s="466">
        <v>0</v>
      </c>
      <c r="E18" s="466">
        <v>0</v>
      </c>
      <c r="F18" s="466">
        <v>0</v>
      </c>
      <c r="G18" s="466">
        <v>0</v>
      </c>
      <c r="H18" s="466">
        <v>0</v>
      </c>
      <c r="I18" s="466">
        <v>0</v>
      </c>
      <c r="J18" s="466">
        <v>0</v>
      </c>
      <c r="K18" s="467">
        <v>0</v>
      </c>
      <c r="M18" s="471"/>
      <c r="N18" s="471"/>
      <c r="O18" s="471"/>
      <c r="P18" s="471"/>
      <c r="Q18" s="471"/>
      <c r="R18" s="471"/>
      <c r="S18" s="471"/>
      <c r="T18" s="471"/>
      <c r="U18" s="471"/>
    </row>
    <row r="19" spans="1:21">
      <c r="A19" s="362">
        <v>10</v>
      </c>
      <c r="B19" s="339" t="s">
        <v>388</v>
      </c>
      <c r="C19" s="465">
        <v>3385462355.9073844</v>
      </c>
      <c r="D19" s="466">
        <v>5048741176.4027681</v>
      </c>
      <c r="E19" s="466">
        <v>8434203532.3101521</v>
      </c>
      <c r="F19" s="466">
        <v>184426174.46784231</v>
      </c>
      <c r="G19" s="466">
        <v>135381072.08956906</v>
      </c>
      <c r="H19" s="466">
        <v>319807246.55741137</v>
      </c>
      <c r="I19" s="466">
        <v>123166408.251792</v>
      </c>
      <c r="J19" s="466">
        <v>707477501.15595806</v>
      </c>
      <c r="K19" s="467">
        <v>830643909.40775001</v>
      </c>
      <c r="M19" s="471"/>
      <c r="N19" s="471"/>
      <c r="O19" s="471"/>
      <c r="P19" s="471"/>
      <c r="Q19" s="471"/>
      <c r="R19" s="471"/>
      <c r="S19" s="471"/>
      <c r="T19" s="471"/>
      <c r="U19" s="471"/>
    </row>
    <row r="20" spans="1:21">
      <c r="A20" s="362">
        <v>11</v>
      </c>
      <c r="B20" s="339" t="s">
        <v>389</v>
      </c>
      <c r="C20" s="465">
        <v>435653.23615384626</v>
      </c>
      <c r="D20" s="466">
        <v>1320998.2223076918</v>
      </c>
      <c r="E20" s="466">
        <v>1756651.458461538</v>
      </c>
      <c r="F20" s="466">
        <v>72030647.821620435</v>
      </c>
      <c r="G20" s="466">
        <v>12263935.953540456</v>
      </c>
      <c r="H20" s="466">
        <v>84294583.775160894</v>
      </c>
      <c r="I20" s="466">
        <v>72030647.821620435</v>
      </c>
      <c r="J20" s="466">
        <v>12263935.953540456</v>
      </c>
      <c r="K20" s="467">
        <v>84294583.775160894</v>
      </c>
      <c r="M20" s="471"/>
      <c r="N20" s="471"/>
      <c r="O20" s="471"/>
      <c r="P20" s="471"/>
      <c r="Q20" s="471"/>
      <c r="R20" s="471"/>
      <c r="S20" s="471"/>
      <c r="T20" s="471"/>
      <c r="U20" s="471"/>
    </row>
    <row r="21" spans="1:21" ht="13.5" thickBot="1">
      <c r="A21" s="229">
        <v>12</v>
      </c>
      <c r="B21" s="363" t="s">
        <v>390</v>
      </c>
      <c r="C21" s="468">
        <v>3385898009.1435385</v>
      </c>
      <c r="D21" s="469">
        <v>5050062174.6250763</v>
      </c>
      <c r="E21" s="468">
        <v>8435960183.7686138</v>
      </c>
      <c r="F21" s="469">
        <v>256456822.28946275</v>
      </c>
      <c r="G21" s="469">
        <v>147645008.04310951</v>
      </c>
      <c r="H21" s="469">
        <v>404101830.33257228</v>
      </c>
      <c r="I21" s="469">
        <v>195197056.07341242</v>
      </c>
      <c r="J21" s="469">
        <v>719741437.1094985</v>
      </c>
      <c r="K21" s="470">
        <v>914938493.18291092</v>
      </c>
      <c r="M21" s="471"/>
      <c r="N21" s="471"/>
      <c r="O21" s="471"/>
      <c r="P21" s="471"/>
      <c r="Q21" s="471"/>
      <c r="R21" s="471"/>
      <c r="S21" s="471"/>
      <c r="T21" s="471"/>
      <c r="U21" s="471"/>
    </row>
    <row r="22" spans="1:21" ht="38.25" customHeight="1" thickBot="1">
      <c r="A22" s="351"/>
      <c r="B22" s="352"/>
      <c r="C22" s="352"/>
      <c r="D22" s="352"/>
      <c r="E22" s="352"/>
      <c r="F22" s="527" t="s">
        <v>391</v>
      </c>
      <c r="G22" s="528"/>
      <c r="H22" s="528"/>
      <c r="I22" s="527" t="s">
        <v>392</v>
      </c>
      <c r="J22" s="528"/>
      <c r="K22" s="529"/>
      <c r="M22" s="471"/>
      <c r="N22" s="471"/>
      <c r="O22" s="471"/>
      <c r="P22" s="471"/>
      <c r="Q22" s="471"/>
      <c r="R22" s="471"/>
      <c r="S22" s="471"/>
      <c r="T22" s="471"/>
      <c r="U22" s="471"/>
    </row>
    <row r="23" spans="1:21">
      <c r="A23" s="344">
        <v>13</v>
      </c>
      <c r="B23" s="341" t="s">
        <v>378</v>
      </c>
      <c r="C23" s="350"/>
      <c r="D23" s="350"/>
      <c r="E23" s="350"/>
      <c r="F23" s="472">
        <v>738590617.90759969</v>
      </c>
      <c r="G23" s="472">
        <v>1598253604.3802133</v>
      </c>
      <c r="H23" s="472">
        <v>2336844222.2878132</v>
      </c>
      <c r="I23" s="472">
        <v>735254581.85406125</v>
      </c>
      <c r="J23" s="472">
        <v>1236782893.8610499</v>
      </c>
      <c r="K23" s="473">
        <v>1972037475.7151113</v>
      </c>
      <c r="M23" s="471"/>
      <c r="N23" s="471"/>
      <c r="O23" s="471"/>
      <c r="P23" s="471"/>
      <c r="Q23" s="471"/>
      <c r="R23" s="471"/>
      <c r="S23" s="471"/>
      <c r="T23" s="471"/>
      <c r="U23" s="471"/>
    </row>
    <row r="24" spans="1:21" ht="13.5" thickBot="1">
      <c r="A24" s="345">
        <v>14</v>
      </c>
      <c r="B24" s="342" t="s">
        <v>393</v>
      </c>
      <c r="C24" s="364"/>
      <c r="D24" s="348"/>
      <c r="E24" s="349"/>
      <c r="F24" s="474">
        <v>656218281.20643234</v>
      </c>
      <c r="G24" s="474">
        <v>1267661858.159133</v>
      </c>
      <c r="H24" s="474">
        <v>1923880139.3655655</v>
      </c>
      <c r="I24" s="474">
        <v>580141929.97839391</v>
      </c>
      <c r="J24" s="474">
        <v>220441194.89082396</v>
      </c>
      <c r="K24" s="475">
        <v>742165272.43219161</v>
      </c>
      <c r="M24" s="471"/>
      <c r="N24" s="471"/>
      <c r="O24" s="471"/>
      <c r="P24" s="471"/>
      <c r="Q24" s="471"/>
      <c r="R24" s="471"/>
      <c r="S24" s="471"/>
      <c r="T24" s="471"/>
      <c r="U24" s="471"/>
    </row>
    <row r="25" spans="1:21" ht="13.5" thickBot="1">
      <c r="A25" s="346">
        <v>15</v>
      </c>
      <c r="B25" s="343" t="s">
        <v>394</v>
      </c>
      <c r="C25" s="347"/>
      <c r="D25" s="347"/>
      <c r="E25" s="347"/>
      <c r="F25" s="458">
        <v>1.1255258182532326</v>
      </c>
      <c r="G25" s="458">
        <v>1.2607885881343448</v>
      </c>
      <c r="H25" s="458">
        <v>1.2146516690267566</v>
      </c>
      <c r="I25" s="458">
        <v>1.267370179365322</v>
      </c>
      <c r="J25" s="458">
        <v>5.6104889763167041</v>
      </c>
      <c r="K25" s="459">
        <v>2.6571405978784699</v>
      </c>
      <c r="M25" s="471"/>
      <c r="N25" s="471"/>
      <c r="O25" s="471"/>
      <c r="P25" s="471"/>
      <c r="Q25" s="471"/>
      <c r="R25" s="471"/>
      <c r="S25" s="471"/>
      <c r="T25" s="471"/>
      <c r="U25" s="471"/>
    </row>
    <row r="28" spans="1:21" ht="38.25">
      <c r="B28" s="21" t="s">
        <v>439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pane="topRight" activeCell="B1" sqref="B1"/>
      <selection pane="bottomLeft" activeCell="A5" sqref="A5"/>
      <selection pane="bottomRight" activeCell="E29" sqref="E29"/>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0"/>
  </cols>
  <sheetData>
    <row r="1" spans="1:14" ht="15.75">
      <c r="A1" s="5" t="s">
        <v>196</v>
      </c>
      <c r="B1" t="s">
        <v>451</v>
      </c>
    </row>
    <row r="2" spans="1:14" ht="14.25" customHeight="1">
      <c r="A2" s="73" t="s">
        <v>197</v>
      </c>
      <c r="B2" s="448">
        <f>'1. key ratios'!B2</f>
        <v>43281</v>
      </c>
    </row>
    <row r="3" spans="1:14" ht="14.25" customHeight="1"/>
    <row r="4" spans="1:14" ht="15.75" thickBot="1">
      <c r="A4" s="2" t="s">
        <v>347</v>
      </c>
      <c r="B4" s="96" t="s">
        <v>83</v>
      </c>
    </row>
    <row r="5" spans="1:14" s="23" customFormat="1" ht="12.75">
      <c r="A5" s="178"/>
      <c r="B5" s="179"/>
      <c r="C5" s="180" t="s">
        <v>0</v>
      </c>
      <c r="D5" s="180" t="s">
        <v>1</v>
      </c>
      <c r="E5" s="180" t="s">
        <v>2</v>
      </c>
      <c r="F5" s="180" t="s">
        <v>3</v>
      </c>
      <c r="G5" s="180" t="s">
        <v>4</v>
      </c>
      <c r="H5" s="180" t="s">
        <v>10</v>
      </c>
      <c r="I5" s="180" t="s">
        <v>244</v>
      </c>
      <c r="J5" s="180" t="s">
        <v>245</v>
      </c>
      <c r="K5" s="180" t="s">
        <v>246</v>
      </c>
      <c r="L5" s="180" t="s">
        <v>247</v>
      </c>
      <c r="M5" s="180" t="s">
        <v>248</v>
      </c>
      <c r="N5" s="181" t="s">
        <v>249</v>
      </c>
    </row>
    <row r="6" spans="1:14" ht="45">
      <c r="A6" s="170"/>
      <c r="B6" s="108"/>
      <c r="C6" s="109" t="s">
        <v>93</v>
      </c>
      <c r="D6" s="110" t="s">
        <v>82</v>
      </c>
      <c r="E6" s="111" t="s">
        <v>92</v>
      </c>
      <c r="F6" s="112">
        <v>0</v>
      </c>
      <c r="G6" s="112">
        <v>0.2</v>
      </c>
      <c r="H6" s="112">
        <v>0.35</v>
      </c>
      <c r="I6" s="112">
        <v>0.5</v>
      </c>
      <c r="J6" s="112">
        <v>0.75</v>
      </c>
      <c r="K6" s="112">
        <v>1</v>
      </c>
      <c r="L6" s="112">
        <v>1.5</v>
      </c>
      <c r="M6" s="112">
        <v>2.5</v>
      </c>
      <c r="N6" s="171" t="s">
        <v>83</v>
      </c>
    </row>
    <row r="7" spans="1:14">
      <c r="A7" s="172">
        <v>1</v>
      </c>
      <c r="B7" s="113" t="s">
        <v>84</v>
      </c>
      <c r="C7" s="306">
        <f>SUM(C8:C13)</f>
        <v>128156694.57088062</v>
      </c>
      <c r="D7" s="108"/>
      <c r="E7" s="309">
        <f t="shared" ref="E7:M7" si="0">SUM(E8:E13)</f>
        <v>2631175.7079323316</v>
      </c>
      <c r="F7" s="306">
        <f>SUM(F8:F13)</f>
        <v>0</v>
      </c>
      <c r="G7" s="306">
        <f t="shared" si="0"/>
        <v>0</v>
      </c>
      <c r="H7" s="306">
        <f t="shared" si="0"/>
        <v>0</v>
      </c>
      <c r="I7" s="306">
        <f t="shared" si="0"/>
        <v>130005.67377941</v>
      </c>
      <c r="J7" s="306">
        <f t="shared" si="0"/>
        <v>0</v>
      </c>
      <c r="K7" s="306">
        <f t="shared" si="0"/>
        <v>2501170.0341529297</v>
      </c>
      <c r="L7" s="306">
        <f t="shared" si="0"/>
        <v>0</v>
      </c>
      <c r="M7" s="306">
        <f t="shared" si="0"/>
        <v>0</v>
      </c>
      <c r="N7" s="173">
        <f>SUM(N8:N13)</f>
        <v>2566172.8710426348</v>
      </c>
    </row>
    <row r="8" spans="1:14">
      <c r="A8" s="172">
        <v>1.1000000000000001</v>
      </c>
      <c r="B8" s="114" t="s">
        <v>85</v>
      </c>
      <c r="C8" s="307">
        <v>125888634.02038999</v>
      </c>
      <c r="D8" s="115">
        <v>0.02</v>
      </c>
      <c r="E8" s="309">
        <f>C8*D8</f>
        <v>2517772.6804077998</v>
      </c>
      <c r="F8" s="307">
        <v>0</v>
      </c>
      <c r="G8" s="307">
        <v>0</v>
      </c>
      <c r="H8" s="307">
        <v>0</v>
      </c>
      <c r="I8" s="307">
        <v>71477.173779410004</v>
      </c>
      <c r="J8" s="307">
        <v>0</v>
      </c>
      <c r="K8" s="307">
        <v>2446295.5066283997</v>
      </c>
      <c r="L8" s="307">
        <v>0</v>
      </c>
      <c r="M8" s="307">
        <v>0</v>
      </c>
      <c r="N8" s="173">
        <f>SUMPRODUCT($F$6:$M$6,F8:M8)</f>
        <v>2482034.0935181049</v>
      </c>
    </row>
    <row r="9" spans="1:14">
      <c r="A9" s="172">
        <v>1.2</v>
      </c>
      <c r="B9" s="114" t="s">
        <v>86</v>
      </c>
      <c r="C9" s="307">
        <v>2268060.5504906401</v>
      </c>
      <c r="D9" s="115">
        <v>0.05</v>
      </c>
      <c r="E9" s="309">
        <f>C9*D9</f>
        <v>113403.02752453201</v>
      </c>
      <c r="F9" s="307">
        <v>0</v>
      </c>
      <c r="G9" s="307">
        <v>0</v>
      </c>
      <c r="H9" s="307">
        <v>0</v>
      </c>
      <c r="I9" s="307">
        <v>58528.5</v>
      </c>
      <c r="J9" s="307">
        <v>0</v>
      </c>
      <c r="K9" s="307">
        <v>54874.52752453</v>
      </c>
      <c r="L9" s="307">
        <v>0</v>
      </c>
      <c r="M9" s="307">
        <v>0</v>
      </c>
      <c r="N9" s="173">
        <f t="shared" ref="N9:N12" si="1">SUMPRODUCT($F$6:$M$6,F9:M9)</f>
        <v>84138.77752453</v>
      </c>
    </row>
    <row r="10" spans="1:14">
      <c r="A10" s="172">
        <v>1.3</v>
      </c>
      <c r="B10" s="114" t="s">
        <v>87</v>
      </c>
      <c r="C10" s="307">
        <v>0</v>
      </c>
      <c r="D10" s="115">
        <v>0.08</v>
      </c>
      <c r="E10" s="309">
        <f>C10*D10</f>
        <v>0</v>
      </c>
      <c r="F10" s="307">
        <v>0</v>
      </c>
      <c r="G10" s="307">
        <v>0</v>
      </c>
      <c r="H10" s="307">
        <v>0</v>
      </c>
      <c r="I10" s="307">
        <v>0</v>
      </c>
      <c r="J10" s="307">
        <v>0</v>
      </c>
      <c r="K10" s="307">
        <v>0</v>
      </c>
      <c r="L10" s="307">
        <v>0</v>
      </c>
      <c r="M10" s="307">
        <v>0</v>
      </c>
      <c r="N10" s="173">
        <f>SUMPRODUCT($F$6:$M$6,F10:M10)</f>
        <v>0</v>
      </c>
    </row>
    <row r="11" spans="1:14">
      <c r="A11" s="172">
        <v>1.4</v>
      </c>
      <c r="B11" s="114" t="s">
        <v>88</v>
      </c>
      <c r="C11" s="307">
        <v>0</v>
      </c>
      <c r="D11" s="115">
        <v>0.11</v>
      </c>
      <c r="E11" s="309">
        <f>C11*D11</f>
        <v>0</v>
      </c>
      <c r="F11" s="307">
        <v>0</v>
      </c>
      <c r="G11" s="307">
        <v>0</v>
      </c>
      <c r="H11" s="307">
        <v>0</v>
      </c>
      <c r="I11" s="307">
        <v>0</v>
      </c>
      <c r="J11" s="307">
        <v>0</v>
      </c>
      <c r="K11" s="307">
        <v>0</v>
      </c>
      <c r="L11" s="307">
        <v>0</v>
      </c>
      <c r="M11" s="307">
        <v>0</v>
      </c>
      <c r="N11" s="173">
        <f t="shared" si="1"/>
        <v>0</v>
      </c>
    </row>
    <row r="12" spans="1:14">
      <c r="A12" s="172">
        <v>1.5</v>
      </c>
      <c r="B12" s="114" t="s">
        <v>89</v>
      </c>
      <c r="C12" s="307">
        <v>0</v>
      </c>
      <c r="D12" s="115">
        <v>0.14000000000000001</v>
      </c>
      <c r="E12" s="309">
        <f>C12*D12</f>
        <v>0</v>
      </c>
      <c r="F12" s="307">
        <v>0</v>
      </c>
      <c r="G12" s="307">
        <v>0</v>
      </c>
      <c r="H12" s="307">
        <v>0</v>
      </c>
      <c r="I12" s="307">
        <v>0</v>
      </c>
      <c r="J12" s="307">
        <v>0</v>
      </c>
      <c r="K12" s="307">
        <v>0</v>
      </c>
      <c r="L12" s="307">
        <v>0</v>
      </c>
      <c r="M12" s="307">
        <v>0</v>
      </c>
      <c r="N12" s="173">
        <f t="shared" si="1"/>
        <v>0</v>
      </c>
    </row>
    <row r="13" spans="1:14">
      <c r="A13" s="172">
        <v>1.6</v>
      </c>
      <c r="B13" s="116" t="s">
        <v>90</v>
      </c>
      <c r="C13" s="307">
        <v>0</v>
      </c>
      <c r="D13" s="117"/>
      <c r="E13" s="307"/>
      <c r="F13" s="307">
        <v>0</v>
      </c>
      <c r="G13" s="307">
        <v>0</v>
      </c>
      <c r="H13" s="307">
        <v>0</v>
      </c>
      <c r="I13" s="307">
        <v>0</v>
      </c>
      <c r="J13" s="307">
        <v>0</v>
      </c>
      <c r="K13" s="307">
        <v>0</v>
      </c>
      <c r="L13" s="307">
        <v>0</v>
      </c>
      <c r="M13" s="307">
        <v>0</v>
      </c>
      <c r="N13" s="173">
        <f>SUMPRODUCT($F$6:$M$6,F13:M13)</f>
        <v>0</v>
      </c>
    </row>
    <row r="14" spans="1:14">
      <c r="A14" s="172">
        <v>2</v>
      </c>
      <c r="B14" s="118" t="s">
        <v>91</v>
      </c>
      <c r="C14" s="306">
        <f>SUM(C15:C20)</f>
        <v>107870400</v>
      </c>
      <c r="D14" s="108"/>
      <c r="E14" s="309">
        <f>SUM(E15:E20)</f>
        <v>0</v>
      </c>
      <c r="F14" s="307">
        <v>8629632</v>
      </c>
      <c r="G14" s="307">
        <v>0</v>
      </c>
      <c r="H14" s="307">
        <v>0</v>
      </c>
      <c r="I14" s="307">
        <v>0</v>
      </c>
      <c r="J14" s="307">
        <v>0</v>
      </c>
      <c r="K14" s="307">
        <v>0</v>
      </c>
      <c r="L14" s="307">
        <v>0</v>
      </c>
      <c r="M14" s="307">
        <v>0</v>
      </c>
      <c r="N14" s="173">
        <f>SUM(N15:N20)</f>
        <v>0</v>
      </c>
    </row>
    <row r="15" spans="1:14">
      <c r="A15" s="172">
        <v>2.1</v>
      </c>
      <c r="B15" s="116" t="s">
        <v>85</v>
      </c>
      <c r="C15" s="307">
        <v>0</v>
      </c>
      <c r="D15" s="115">
        <v>5.0000000000000001E-3</v>
      </c>
      <c r="E15" s="309">
        <f>C15*D15</f>
        <v>0</v>
      </c>
      <c r="F15" s="307">
        <v>0</v>
      </c>
      <c r="G15" s="307">
        <v>0</v>
      </c>
      <c r="H15" s="307">
        <v>0</v>
      </c>
      <c r="I15" s="307">
        <v>0</v>
      </c>
      <c r="J15" s="307">
        <v>0</v>
      </c>
      <c r="K15" s="307">
        <v>0</v>
      </c>
      <c r="L15" s="307">
        <v>0</v>
      </c>
      <c r="M15" s="307">
        <v>0</v>
      </c>
      <c r="N15" s="173">
        <f>SUMPRODUCT($F$6:$M$6,F15:M15)</f>
        <v>0</v>
      </c>
    </row>
    <row r="16" spans="1:14">
      <c r="A16" s="172">
        <v>2.2000000000000002</v>
      </c>
      <c r="B16" s="116" t="s">
        <v>86</v>
      </c>
      <c r="C16" s="307">
        <v>0</v>
      </c>
      <c r="D16" s="115">
        <v>0.01</v>
      </c>
      <c r="E16" s="309">
        <f>C16*D16</f>
        <v>0</v>
      </c>
      <c r="F16" s="307">
        <v>0</v>
      </c>
      <c r="G16" s="307">
        <v>0</v>
      </c>
      <c r="H16" s="307">
        <v>0</v>
      </c>
      <c r="I16" s="307">
        <v>0</v>
      </c>
      <c r="J16" s="307">
        <v>0</v>
      </c>
      <c r="K16" s="307">
        <v>0</v>
      </c>
      <c r="L16" s="307">
        <v>0</v>
      </c>
      <c r="M16" s="307">
        <v>0</v>
      </c>
      <c r="N16" s="173">
        <f t="shared" ref="N16:N20" si="2">SUMPRODUCT($F$6:$M$6,F16:M16)</f>
        <v>0</v>
      </c>
    </row>
    <row r="17" spans="1:14">
      <c r="A17" s="172">
        <v>2.2999999999999998</v>
      </c>
      <c r="B17" s="116" t="s">
        <v>87</v>
      </c>
      <c r="C17" s="307">
        <v>0</v>
      </c>
      <c r="D17" s="115">
        <v>0.02</v>
      </c>
      <c r="E17" s="309">
        <f>C17*D17</f>
        <v>0</v>
      </c>
      <c r="F17" s="307">
        <v>0</v>
      </c>
      <c r="G17" s="307">
        <v>0</v>
      </c>
      <c r="H17" s="307">
        <v>0</v>
      </c>
      <c r="I17" s="307">
        <v>0</v>
      </c>
      <c r="J17" s="307">
        <v>0</v>
      </c>
      <c r="K17" s="307">
        <v>0</v>
      </c>
      <c r="L17" s="307">
        <v>0</v>
      </c>
      <c r="M17" s="307">
        <v>0</v>
      </c>
      <c r="N17" s="173">
        <f t="shared" si="2"/>
        <v>0</v>
      </c>
    </row>
    <row r="18" spans="1:14">
      <c r="A18" s="172">
        <v>2.4</v>
      </c>
      <c r="B18" s="116" t="s">
        <v>88</v>
      </c>
      <c r="C18" s="307">
        <v>0</v>
      </c>
      <c r="D18" s="115">
        <v>0.03</v>
      </c>
      <c r="E18" s="309">
        <f>C18*D18</f>
        <v>0</v>
      </c>
      <c r="F18" s="307">
        <v>0</v>
      </c>
      <c r="G18" s="307">
        <v>0</v>
      </c>
      <c r="H18" s="307">
        <v>0</v>
      </c>
      <c r="I18" s="307">
        <v>0</v>
      </c>
      <c r="J18" s="307">
        <v>0</v>
      </c>
      <c r="K18" s="307">
        <v>0</v>
      </c>
      <c r="L18" s="307">
        <v>0</v>
      </c>
      <c r="M18" s="307">
        <v>0</v>
      </c>
      <c r="N18" s="173">
        <f t="shared" si="2"/>
        <v>0</v>
      </c>
    </row>
    <row r="19" spans="1:14">
      <c r="A19" s="172">
        <v>2.5</v>
      </c>
      <c r="B19" s="116" t="s">
        <v>89</v>
      </c>
      <c r="C19" s="307">
        <v>0</v>
      </c>
      <c r="D19" s="115">
        <v>0.04</v>
      </c>
      <c r="E19" s="309">
        <f>C19*D19</f>
        <v>0</v>
      </c>
      <c r="F19" s="307">
        <v>0</v>
      </c>
      <c r="G19" s="307">
        <v>0</v>
      </c>
      <c r="H19" s="307">
        <v>0</v>
      </c>
      <c r="I19" s="307">
        <v>0</v>
      </c>
      <c r="J19" s="307">
        <v>0</v>
      </c>
      <c r="K19" s="307">
        <v>0</v>
      </c>
      <c r="L19" s="307">
        <v>0</v>
      </c>
      <c r="M19" s="307">
        <v>0</v>
      </c>
      <c r="N19" s="173">
        <f t="shared" si="2"/>
        <v>0</v>
      </c>
    </row>
    <row r="20" spans="1:14">
      <c r="A20" s="172">
        <v>2.6</v>
      </c>
      <c r="B20" s="116" t="s">
        <v>90</v>
      </c>
      <c r="C20" s="307">
        <v>107870400</v>
      </c>
      <c r="D20" s="117"/>
      <c r="E20" s="307">
        <v>0</v>
      </c>
      <c r="F20" s="307">
        <v>8629632</v>
      </c>
      <c r="G20" s="307">
        <v>0</v>
      </c>
      <c r="H20" s="307">
        <v>0</v>
      </c>
      <c r="I20" s="307">
        <v>0</v>
      </c>
      <c r="J20" s="307">
        <v>0</v>
      </c>
      <c r="K20" s="307">
        <v>0</v>
      </c>
      <c r="L20" s="307">
        <v>0</v>
      </c>
      <c r="M20" s="307">
        <v>0</v>
      </c>
      <c r="N20" s="173">
        <f t="shared" si="2"/>
        <v>0</v>
      </c>
    </row>
    <row r="21" spans="1:14" ht="15.75" thickBot="1">
      <c r="A21" s="174">
        <v>3</v>
      </c>
      <c r="B21" s="175" t="s">
        <v>74</v>
      </c>
      <c r="C21" s="308">
        <f>C14+C7</f>
        <v>236027094.57088062</v>
      </c>
      <c r="D21" s="176"/>
      <c r="E21" s="310">
        <f>E14+E7</f>
        <v>2631175.7079323316</v>
      </c>
      <c r="F21" s="311">
        <v>0</v>
      </c>
      <c r="G21" s="311">
        <v>0</v>
      </c>
      <c r="H21" s="311">
        <v>0</v>
      </c>
      <c r="I21" s="311">
        <v>0</v>
      </c>
      <c r="J21" s="311">
        <v>0</v>
      </c>
      <c r="K21" s="311">
        <v>0</v>
      </c>
      <c r="L21" s="311">
        <v>0</v>
      </c>
      <c r="M21" s="311">
        <v>0</v>
      </c>
      <c r="N21" s="177">
        <f>N14+N7</f>
        <v>2566172.8710426348</v>
      </c>
    </row>
    <row r="22" spans="1:14">
      <c r="E22" s="312"/>
      <c r="F22" s="312"/>
      <c r="G22" s="312"/>
      <c r="H22" s="312"/>
      <c r="I22" s="312"/>
      <c r="J22" s="312"/>
      <c r="K22" s="312"/>
      <c r="L22" s="312"/>
      <c r="M22" s="312"/>
    </row>
  </sheetData>
  <conditionalFormatting sqref="E8:E12">
    <cfRule type="expression" dxfId="1" priority="2">
      <formula>(C8*D8)&lt;&gt;SUM(#REF!)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41"/>
  <sheetViews>
    <sheetView zoomScaleNormal="100" workbookViewId="0">
      <pane xSplit="1" ySplit="5" topLeftCell="B6" activePane="bottomRight" state="frozen"/>
      <selection pane="topRight" activeCell="B1" sqref="B1"/>
      <selection pane="bottomLeft" activeCell="A6" sqref="A6"/>
      <selection pane="bottomRight" activeCell="E39" sqref="E39"/>
    </sheetView>
  </sheetViews>
  <sheetFormatPr defaultRowHeight="15.75"/>
  <cols>
    <col min="1" max="1" width="9.5703125" style="17" bestFit="1" customWidth="1"/>
    <col min="2" max="2" width="86" style="14" customWidth="1"/>
    <col min="3" max="3" width="13.85546875" style="14" bestFit="1" customWidth="1"/>
    <col min="4" max="7" width="13.85546875" style="2" bestFit="1" customWidth="1"/>
    <col min="8" max="13" width="6.7109375" customWidth="1"/>
  </cols>
  <sheetData>
    <row r="1" spans="1:12">
      <c r="A1" s="15" t="s">
        <v>196</v>
      </c>
      <c r="B1" s="14" t="str">
        <f>Info!C2</f>
        <v>სს თიბისი ბანკი</v>
      </c>
    </row>
    <row r="2" spans="1:12">
      <c r="A2" s="15" t="s">
        <v>197</v>
      </c>
      <c r="B2" s="446">
        <v>43281</v>
      </c>
      <c r="C2" s="27"/>
      <c r="D2" s="16"/>
      <c r="E2" s="16"/>
      <c r="F2" s="16"/>
      <c r="G2" s="16"/>
      <c r="H2" s="1"/>
    </row>
    <row r="3" spans="1:12">
      <c r="A3" s="15"/>
      <c r="C3" s="27"/>
      <c r="D3" s="16"/>
      <c r="E3" s="16"/>
      <c r="F3" s="16"/>
      <c r="G3" s="16"/>
      <c r="H3" s="1"/>
    </row>
    <row r="4" spans="1:12" ht="16.5" thickBot="1">
      <c r="A4" s="74" t="s">
        <v>334</v>
      </c>
      <c r="B4" s="211" t="s">
        <v>231</v>
      </c>
      <c r="C4" s="212"/>
      <c r="D4" s="213"/>
      <c r="E4" s="213"/>
      <c r="F4" s="213"/>
      <c r="G4" s="213"/>
      <c r="H4" s="1"/>
    </row>
    <row r="5" spans="1:12" ht="15">
      <c r="A5" s="329" t="s">
        <v>32</v>
      </c>
      <c r="B5" s="330"/>
      <c r="C5" s="331" t="s">
        <v>5</v>
      </c>
      <c r="D5" s="332" t="s">
        <v>6</v>
      </c>
      <c r="E5" s="332" t="s">
        <v>7</v>
      </c>
      <c r="F5" s="332" t="s">
        <v>8</v>
      </c>
      <c r="G5" s="333" t="s">
        <v>9</v>
      </c>
    </row>
    <row r="6" spans="1:12" ht="15">
      <c r="A6" s="125"/>
      <c r="B6" s="30" t="s">
        <v>193</v>
      </c>
      <c r="C6" s="334"/>
      <c r="D6" s="334"/>
      <c r="E6" s="334"/>
      <c r="F6" s="334"/>
      <c r="G6" s="335"/>
    </row>
    <row r="7" spans="1:12" ht="15">
      <c r="A7" s="125"/>
      <c r="B7" s="31" t="s">
        <v>198</v>
      </c>
      <c r="C7" s="334"/>
      <c r="D7" s="334"/>
      <c r="E7" s="334"/>
      <c r="F7" s="334"/>
      <c r="G7" s="335"/>
    </row>
    <row r="8" spans="1:12" ht="15">
      <c r="A8" s="126">
        <v>1</v>
      </c>
      <c r="B8" s="236" t="s">
        <v>29</v>
      </c>
      <c r="C8" s="238">
        <v>1453197746.8217702</v>
      </c>
      <c r="D8" s="239">
        <v>1469630536.0318</v>
      </c>
      <c r="E8" s="239">
        <v>1387547927.3863358</v>
      </c>
      <c r="F8" s="239">
        <v>1307875844.1513329</v>
      </c>
      <c r="G8" s="240">
        <v>1238969814.9017107</v>
      </c>
    </row>
    <row r="9" spans="1:12" ht="15">
      <c r="A9" s="126">
        <v>2</v>
      </c>
      <c r="B9" s="236" t="s">
        <v>95</v>
      </c>
      <c r="C9" s="238">
        <v>1498856946.8217702</v>
      </c>
      <c r="D9" s="239">
        <v>1517249736.0318</v>
      </c>
      <c r="E9" s="239">
        <v>1437218327.3863358</v>
      </c>
      <c r="F9" s="239">
        <v>1354679044.1513329</v>
      </c>
      <c r="G9" s="240">
        <v>1282880214.9017107</v>
      </c>
    </row>
    <row r="10" spans="1:12" ht="15">
      <c r="A10" s="126">
        <v>3</v>
      </c>
      <c r="B10" s="236" t="s">
        <v>94</v>
      </c>
      <c r="C10" s="238">
        <v>1908397745.238137</v>
      </c>
      <c r="D10" s="239">
        <v>1943424521.0811422</v>
      </c>
      <c r="E10" s="239">
        <v>1885287448.4815955</v>
      </c>
      <c r="F10" s="239">
        <v>1821821768.4885597</v>
      </c>
      <c r="G10" s="240">
        <v>1732760890.745585</v>
      </c>
    </row>
    <row r="11" spans="1:12" ht="15">
      <c r="A11" s="125"/>
      <c r="B11" s="30" t="s">
        <v>194</v>
      </c>
      <c r="C11" s="334"/>
      <c r="D11" s="334"/>
      <c r="E11" s="334"/>
      <c r="F11" s="334"/>
      <c r="G11" s="335"/>
    </row>
    <row r="12" spans="1:12" ht="15" customHeight="1">
      <c r="A12" s="126">
        <v>4</v>
      </c>
      <c r="B12" s="236" t="s">
        <v>348</v>
      </c>
      <c r="C12" s="367">
        <v>11200354144.642784</v>
      </c>
      <c r="D12" s="239">
        <v>10999578199.252359</v>
      </c>
      <c r="E12" s="239">
        <v>10753188938.751446</v>
      </c>
      <c r="F12" s="239">
        <v>12560643514.805988</v>
      </c>
      <c r="G12" s="240">
        <v>11866001240.312061</v>
      </c>
    </row>
    <row r="13" spans="1:12" ht="15">
      <c r="A13" s="125"/>
      <c r="B13" s="30" t="s">
        <v>96</v>
      </c>
      <c r="C13" s="334"/>
      <c r="D13" s="334"/>
      <c r="E13" s="334"/>
      <c r="F13" s="334"/>
      <c r="G13" s="335"/>
    </row>
    <row r="14" spans="1:12" s="3" customFormat="1" ht="15">
      <c r="A14" s="126"/>
      <c r="B14" s="31" t="s">
        <v>403</v>
      </c>
      <c r="C14" s="334"/>
      <c r="D14" s="334"/>
      <c r="E14" s="334"/>
      <c r="F14" s="334"/>
      <c r="G14" s="335"/>
      <c r="H14"/>
      <c r="I14"/>
      <c r="J14"/>
      <c r="K14"/>
      <c r="L14"/>
    </row>
    <row r="15" spans="1:12" ht="15">
      <c r="A15" s="124">
        <v>5</v>
      </c>
      <c r="B15" s="29" t="s">
        <v>404</v>
      </c>
      <c r="C15" s="432">
        <v>0.12974569625701041</v>
      </c>
      <c r="D15" s="433">
        <v>0.13360789926760017</v>
      </c>
      <c r="E15" s="433">
        <v>0.12903594787458875</v>
      </c>
      <c r="F15" s="433">
        <v>0.10412490750252251</v>
      </c>
      <c r="G15" s="434">
        <v>0.10441342368080921</v>
      </c>
    </row>
    <row r="16" spans="1:12" ht="15" customHeight="1">
      <c r="A16" s="124">
        <v>6</v>
      </c>
      <c r="B16" s="29" t="s">
        <v>405</v>
      </c>
      <c r="C16" s="432">
        <v>0.13382228164086088</v>
      </c>
      <c r="D16" s="433">
        <v>0.13793708345424804</v>
      </c>
      <c r="E16" s="433">
        <v>0.13365507995558493</v>
      </c>
      <c r="F16" s="433">
        <v>0.10785108601756677</v>
      </c>
      <c r="G16" s="434">
        <v>0.10811394579527051</v>
      </c>
    </row>
    <row r="17" spans="1:7" ht="15">
      <c r="A17" s="124">
        <v>7</v>
      </c>
      <c r="B17" s="29" t="s">
        <v>406</v>
      </c>
      <c r="C17" s="432">
        <v>0.17038726816963537</v>
      </c>
      <c r="D17" s="433">
        <v>0.17668173141523161</v>
      </c>
      <c r="E17" s="433">
        <v>0.1753235676616407</v>
      </c>
      <c r="F17" s="433">
        <v>0.14504207259294227</v>
      </c>
      <c r="G17" s="434">
        <v>0.1460273647080805</v>
      </c>
    </row>
    <row r="18" spans="1:7" ht="15">
      <c r="A18" s="125"/>
      <c r="B18" s="30" t="s">
        <v>11</v>
      </c>
      <c r="C18" s="334"/>
      <c r="D18" s="334"/>
      <c r="E18" s="334"/>
      <c r="F18" s="334"/>
      <c r="G18" s="335"/>
    </row>
    <row r="19" spans="1:7" ht="15" customHeight="1">
      <c r="A19" s="127">
        <v>8</v>
      </c>
      <c r="B19" s="32" t="s">
        <v>12</v>
      </c>
      <c r="C19" s="435">
        <v>8.5956803028246473E-2</v>
      </c>
      <c r="D19" s="436">
        <v>8.4443193168042982E-2</v>
      </c>
      <c r="E19" s="436">
        <v>8.5008880812073681E-2</v>
      </c>
      <c r="F19" s="436">
        <v>8.6788241434624117E-2</v>
      </c>
      <c r="G19" s="437">
        <v>9.0396161738276942E-2</v>
      </c>
    </row>
    <row r="20" spans="1:7" ht="15">
      <c r="A20" s="127">
        <v>9</v>
      </c>
      <c r="B20" s="32" t="s">
        <v>13</v>
      </c>
      <c r="C20" s="435">
        <v>3.7001279305657095E-2</v>
      </c>
      <c r="D20" s="436">
        <v>3.6384998207430151E-2</v>
      </c>
      <c r="E20" s="436">
        <v>4.0464533411096626E-2</v>
      </c>
      <c r="F20" s="436">
        <v>4.0543253312327505E-2</v>
      </c>
      <c r="G20" s="437">
        <v>4.1801896145747225E-2</v>
      </c>
    </row>
    <row r="21" spans="1:7" ht="15">
      <c r="A21" s="127">
        <v>10</v>
      </c>
      <c r="B21" s="32" t="s">
        <v>14</v>
      </c>
      <c r="C21" s="435">
        <v>4.8184835123690962E-2</v>
      </c>
      <c r="D21" s="436">
        <v>4.7549324949438324E-2</v>
      </c>
      <c r="E21" s="436">
        <v>3.9722526322632574E-2</v>
      </c>
      <c r="F21" s="436">
        <v>4.1203466911594017E-2</v>
      </c>
      <c r="G21" s="437">
        <v>4.3421710471455453E-2</v>
      </c>
    </row>
    <row r="22" spans="1:7" ht="15">
      <c r="A22" s="127">
        <v>11</v>
      </c>
      <c r="B22" s="32" t="s">
        <v>232</v>
      </c>
      <c r="C22" s="435">
        <v>4.8955523722589378E-2</v>
      </c>
      <c r="D22" s="436">
        <v>4.8058194960612831E-2</v>
      </c>
      <c r="E22" s="436">
        <v>4.4544347400977055E-2</v>
      </c>
      <c r="F22" s="436">
        <v>4.6244988122296618E-2</v>
      </c>
      <c r="G22" s="437">
        <v>4.8594265592529717E-2</v>
      </c>
    </row>
    <row r="23" spans="1:7" ht="15">
      <c r="A23" s="127">
        <v>12</v>
      </c>
      <c r="B23" s="32" t="s">
        <v>15</v>
      </c>
      <c r="C23" s="435">
        <v>2.9293765504132652E-2</v>
      </c>
      <c r="D23" s="436">
        <v>3.5212657081373264E-2</v>
      </c>
      <c r="E23" s="436">
        <v>2.7683321960763022E-2</v>
      </c>
      <c r="F23" s="436">
        <v>2.8099020142554557E-2</v>
      </c>
      <c r="G23" s="437">
        <v>3.1339636819362006E-2</v>
      </c>
    </row>
    <row r="24" spans="1:7" ht="15">
      <c r="A24" s="127">
        <v>13</v>
      </c>
      <c r="B24" s="32" t="s">
        <v>16</v>
      </c>
      <c r="C24" s="435">
        <v>0.22255306547062656</v>
      </c>
      <c r="D24" s="436">
        <v>0.2632379935192512</v>
      </c>
      <c r="E24" s="436">
        <v>0.20097695064711638</v>
      </c>
      <c r="F24" s="436">
        <v>0.19600882873175238</v>
      </c>
      <c r="G24" s="437">
        <v>0.20655999990323407</v>
      </c>
    </row>
    <row r="25" spans="1:7" ht="15">
      <c r="A25" s="125"/>
      <c r="B25" s="30" t="s">
        <v>17</v>
      </c>
      <c r="C25" s="334"/>
      <c r="D25" s="334"/>
      <c r="E25" s="334"/>
      <c r="F25" s="334"/>
      <c r="G25" s="335"/>
    </row>
    <row r="26" spans="1:7" ht="15">
      <c r="A26" s="127">
        <v>14</v>
      </c>
      <c r="B26" s="32" t="s">
        <v>18</v>
      </c>
      <c r="C26" s="435">
        <v>3.2836642590470352E-2</v>
      </c>
      <c r="D26" s="436">
        <v>3.1007525244065547E-2</v>
      </c>
      <c r="E26" s="436">
        <v>3.2175098820329984E-2</v>
      </c>
      <c r="F26" s="436">
        <v>3.4229130461113977E-2</v>
      </c>
      <c r="G26" s="437">
        <v>3.3151894426625611E-2</v>
      </c>
    </row>
    <row r="27" spans="1:7" ht="15" customHeight="1">
      <c r="A27" s="127">
        <v>15</v>
      </c>
      <c r="B27" s="32" t="s">
        <v>19</v>
      </c>
      <c r="C27" s="435">
        <v>4.4144404189985248E-2</v>
      </c>
      <c r="D27" s="436">
        <v>4.2106428012108885E-2</v>
      </c>
      <c r="E27" s="436">
        <v>4.3113650280039807E-2</v>
      </c>
      <c r="F27" s="436">
        <v>4.645538037973395E-2</v>
      </c>
      <c r="G27" s="437">
        <v>4.6779341073802452E-2</v>
      </c>
    </row>
    <row r="28" spans="1:7" ht="15">
      <c r="A28" s="127">
        <v>16</v>
      </c>
      <c r="B28" s="32" t="s">
        <v>20</v>
      </c>
      <c r="C28" s="435">
        <v>0.58190943185707988</v>
      </c>
      <c r="D28" s="436">
        <v>0.57808992152667693</v>
      </c>
      <c r="E28" s="436">
        <v>0.59365125120835449</v>
      </c>
      <c r="F28" s="436">
        <v>0.58975265148303824</v>
      </c>
      <c r="G28" s="437">
        <v>0.60456688875089915</v>
      </c>
    </row>
    <row r="29" spans="1:7" ht="15" customHeight="1">
      <c r="A29" s="127">
        <v>17</v>
      </c>
      <c r="B29" s="32" t="s">
        <v>21</v>
      </c>
      <c r="C29" s="435">
        <v>0.54998529882914049</v>
      </c>
      <c r="D29" s="436">
        <v>0.54593314953200112</v>
      </c>
      <c r="E29" s="436">
        <v>0.55855278422080723</v>
      </c>
      <c r="F29" s="436">
        <v>0.55273940944466937</v>
      </c>
      <c r="G29" s="437">
        <v>0.564216998501198</v>
      </c>
    </row>
    <row r="30" spans="1:7" ht="15">
      <c r="A30" s="127">
        <v>18</v>
      </c>
      <c r="B30" s="32" t="s">
        <v>22</v>
      </c>
      <c r="C30" s="435">
        <v>4.0040426294305598E-2</v>
      </c>
      <c r="D30" s="436">
        <v>-1.5751497310485075E-2</v>
      </c>
      <c r="E30" s="436">
        <v>0.44625980288967909</v>
      </c>
      <c r="F30" s="436">
        <v>0.31813484891933969</v>
      </c>
      <c r="G30" s="437">
        <v>0.25172841748115166</v>
      </c>
    </row>
    <row r="31" spans="1:7" ht="15" customHeight="1">
      <c r="A31" s="125"/>
      <c r="B31" s="30" t="s">
        <v>23</v>
      </c>
      <c r="C31" s="334"/>
      <c r="D31" s="334"/>
      <c r="E31" s="334"/>
      <c r="F31" s="334"/>
      <c r="G31" s="335"/>
    </row>
    <row r="32" spans="1:7" ht="15" customHeight="1">
      <c r="A32" s="127">
        <v>19</v>
      </c>
      <c r="B32" s="32" t="s">
        <v>24</v>
      </c>
      <c r="C32" s="435">
        <v>0.22735215374054499</v>
      </c>
      <c r="D32" s="435">
        <v>0.19288959022719426</v>
      </c>
      <c r="E32" s="435">
        <v>0.20870059399633106</v>
      </c>
      <c r="F32" s="435">
        <v>0.21072494207589745</v>
      </c>
      <c r="G32" s="438">
        <v>0.2289698104306295</v>
      </c>
    </row>
    <row r="33" spans="1:7" ht="15" customHeight="1">
      <c r="A33" s="127">
        <v>20</v>
      </c>
      <c r="B33" s="32" t="s">
        <v>25</v>
      </c>
      <c r="C33" s="435">
        <v>0.63896677390164025</v>
      </c>
      <c r="D33" s="435">
        <v>0.64622820281159388</v>
      </c>
      <c r="E33" s="435">
        <v>0.64596141938204388</v>
      </c>
      <c r="F33" s="435">
        <v>0.64202445906875072</v>
      </c>
      <c r="G33" s="438">
        <v>0.66317078515957351</v>
      </c>
    </row>
    <row r="34" spans="1:7" ht="15" customHeight="1">
      <c r="A34" s="127">
        <v>21</v>
      </c>
      <c r="B34" s="241" t="s">
        <v>26</v>
      </c>
      <c r="C34" s="435">
        <v>0.3797758788157713</v>
      </c>
      <c r="D34" s="435">
        <v>0.39323501222930657</v>
      </c>
      <c r="E34" s="435">
        <v>0.40034383660209366</v>
      </c>
      <c r="F34" s="435">
        <v>0.38247439466550753</v>
      </c>
      <c r="G34" s="438">
        <v>0.39663475609040993</v>
      </c>
    </row>
    <row r="35" spans="1:7" ht="15" customHeight="1">
      <c r="A35" s="337"/>
      <c r="B35" s="30" t="s">
        <v>402</v>
      </c>
      <c r="C35" s="334"/>
      <c r="D35" s="334"/>
      <c r="E35" s="334"/>
      <c r="F35" s="334"/>
      <c r="G35" s="335"/>
    </row>
    <row r="36" spans="1:7" ht="15" customHeight="1">
      <c r="A36" s="127">
        <v>22</v>
      </c>
      <c r="B36" s="328" t="s">
        <v>395</v>
      </c>
      <c r="C36" s="241">
        <v>2336844222.2878132</v>
      </c>
      <c r="D36" s="241">
        <v>2136300835.3317916</v>
      </c>
      <c r="E36" s="241">
        <v>2375746719.9176016</v>
      </c>
      <c r="F36" s="241" t="s">
        <v>465</v>
      </c>
      <c r="G36" s="336" t="s">
        <v>465</v>
      </c>
    </row>
    <row r="37" spans="1:7" ht="15">
      <c r="A37" s="127">
        <v>23</v>
      </c>
      <c r="B37" s="32" t="s">
        <v>396</v>
      </c>
      <c r="C37" s="241">
        <v>1923880139.3655655</v>
      </c>
      <c r="D37" s="242">
        <v>2043050274.9958563</v>
      </c>
      <c r="E37" s="242">
        <v>2107671739.980185</v>
      </c>
      <c r="F37" s="242" t="s">
        <v>465</v>
      </c>
      <c r="G37" s="243" t="s">
        <v>465</v>
      </c>
    </row>
    <row r="38" spans="1:7" thickBot="1">
      <c r="A38" s="128">
        <v>24</v>
      </c>
      <c r="B38" s="244" t="s">
        <v>394</v>
      </c>
      <c r="C38" s="439">
        <v>1.2146516690267566</v>
      </c>
      <c r="D38" s="440">
        <v>1.0456428123562083</v>
      </c>
      <c r="E38" s="440">
        <v>1.1271901002667222</v>
      </c>
      <c r="F38" s="245" t="s">
        <v>465</v>
      </c>
      <c r="G38" s="246" t="s">
        <v>465</v>
      </c>
    </row>
    <row r="39" spans="1:7">
      <c r="A39" s="18"/>
    </row>
    <row r="40" spans="1:7" ht="39.75">
      <c r="B40" s="327" t="s">
        <v>407</v>
      </c>
    </row>
    <row r="41" spans="1:7" ht="65.25">
      <c r="B41" s="383" t="s">
        <v>401</v>
      </c>
      <c r="D41" s="357"/>
      <c r="E41" s="357"/>
      <c r="F41" s="357"/>
      <c r="G41" s="35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6" activePane="bottomRight" state="frozen"/>
      <selection pane="topRight" activeCell="B1" sqref="B1"/>
      <selection pane="bottomLeft" activeCell="A5" sqref="A5"/>
      <selection pane="bottomRight" activeCell="M9" sqref="M9:M10"/>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7" width="12.7109375" style="2" bestFit="1" customWidth="1"/>
    <col min="8" max="8" width="13.85546875" style="2" bestFit="1" customWidth="1"/>
    <col min="10" max="15" width="11.5703125" bestFit="1" customWidth="1"/>
  </cols>
  <sheetData>
    <row r="1" spans="1:15" ht="15.75">
      <c r="A1" s="15" t="s">
        <v>196</v>
      </c>
      <c r="B1" s="2" t="str">
        <f>'1. key ratios'!B1</f>
        <v>სს თიბისი ბანკი</v>
      </c>
    </row>
    <row r="2" spans="1:15" ht="15.75">
      <c r="A2" s="15" t="s">
        <v>197</v>
      </c>
      <c r="B2" s="447">
        <f>'1. key ratios'!B2</f>
        <v>43281</v>
      </c>
    </row>
    <row r="3" spans="1:15" ht="15.75">
      <c r="A3" s="15"/>
    </row>
    <row r="4" spans="1:15" ht="16.5" thickBot="1">
      <c r="A4" s="33" t="s">
        <v>335</v>
      </c>
      <c r="B4" s="75" t="s">
        <v>250</v>
      </c>
      <c r="C4" s="33"/>
      <c r="D4" s="34"/>
      <c r="E4" s="34"/>
      <c r="F4" s="35"/>
      <c r="G4" s="35"/>
      <c r="H4" s="36" t="s">
        <v>100</v>
      </c>
    </row>
    <row r="5" spans="1:15" ht="15.75">
      <c r="A5" s="37"/>
      <c r="B5" s="38"/>
      <c r="C5" s="483" t="s">
        <v>202</v>
      </c>
      <c r="D5" s="484"/>
      <c r="E5" s="485"/>
      <c r="F5" s="483" t="s">
        <v>203</v>
      </c>
      <c r="G5" s="484"/>
      <c r="H5" s="486"/>
    </row>
    <row r="6" spans="1:15" ht="15.75">
      <c r="A6" s="39" t="s">
        <v>32</v>
      </c>
      <c r="B6" s="40" t="s">
        <v>160</v>
      </c>
      <c r="C6" s="41" t="s">
        <v>33</v>
      </c>
      <c r="D6" s="41" t="s">
        <v>101</v>
      </c>
      <c r="E6" s="41" t="s">
        <v>74</v>
      </c>
      <c r="F6" s="41" t="s">
        <v>33</v>
      </c>
      <c r="G6" s="41" t="s">
        <v>101</v>
      </c>
      <c r="H6" s="42" t="s">
        <v>74</v>
      </c>
    </row>
    <row r="7" spans="1:15" ht="15.75">
      <c r="A7" s="39">
        <v>1</v>
      </c>
      <c r="B7" s="43" t="s">
        <v>161</v>
      </c>
      <c r="C7" s="247">
        <v>204019739.16</v>
      </c>
      <c r="D7" s="247">
        <v>225581326.1749</v>
      </c>
      <c r="E7" s="248">
        <f>C7+D7</f>
        <v>429601065.33490002</v>
      </c>
      <c r="F7" s="249">
        <v>168842351.41</v>
      </c>
      <c r="G7" s="250">
        <v>208557851.80419999</v>
      </c>
      <c r="H7" s="251">
        <f>F7+G7</f>
        <v>377400203.21420002</v>
      </c>
      <c r="O7" s="441"/>
    </row>
    <row r="8" spans="1:15" ht="15.75">
      <c r="A8" s="39">
        <v>2</v>
      </c>
      <c r="B8" s="43" t="s">
        <v>162</v>
      </c>
      <c r="C8" s="247">
        <v>193507892.83000001</v>
      </c>
      <c r="D8" s="247">
        <v>1219483054.6747</v>
      </c>
      <c r="E8" s="248">
        <f t="shared" ref="E8:E20" si="0">C8+D8</f>
        <v>1412990947.5046999</v>
      </c>
      <c r="F8" s="249">
        <v>144571656.53999999</v>
      </c>
      <c r="G8" s="250">
        <v>1076199607.3678</v>
      </c>
      <c r="H8" s="251">
        <f t="shared" ref="H8:H40" si="1">F8+G8</f>
        <v>1220771263.9078</v>
      </c>
      <c r="O8" s="441"/>
    </row>
    <row r="9" spans="1:15" ht="15.75">
      <c r="A9" s="39">
        <v>3</v>
      </c>
      <c r="B9" s="43" t="s">
        <v>163</v>
      </c>
      <c r="C9" s="247">
        <v>1621010.93</v>
      </c>
      <c r="D9" s="247">
        <v>799503209.29219997</v>
      </c>
      <c r="E9" s="248">
        <f t="shared" si="0"/>
        <v>801124220.22219992</v>
      </c>
      <c r="F9" s="249">
        <v>1618544.19</v>
      </c>
      <c r="G9" s="250">
        <v>550653867.53449988</v>
      </c>
      <c r="H9" s="251">
        <f t="shared" si="1"/>
        <v>552272411.72449994</v>
      </c>
      <c r="O9" s="441"/>
    </row>
    <row r="10" spans="1:15" ht="15.75">
      <c r="A10" s="39">
        <v>4</v>
      </c>
      <c r="B10" s="43" t="s">
        <v>192</v>
      </c>
      <c r="C10" s="247">
        <v>0</v>
      </c>
      <c r="D10" s="247">
        <v>0</v>
      </c>
      <c r="E10" s="248">
        <f t="shared" si="0"/>
        <v>0</v>
      </c>
      <c r="F10" s="249">
        <v>0</v>
      </c>
      <c r="G10" s="250">
        <v>0</v>
      </c>
      <c r="H10" s="251">
        <f t="shared" si="1"/>
        <v>0</v>
      </c>
      <c r="O10" s="441"/>
    </row>
    <row r="11" spans="1:15" ht="15.75">
      <c r="A11" s="39">
        <v>5</v>
      </c>
      <c r="B11" s="43" t="s">
        <v>164</v>
      </c>
      <c r="C11" s="247">
        <v>1261372219.6217</v>
      </c>
      <c r="D11" s="247">
        <v>4039968.034</v>
      </c>
      <c r="E11" s="248">
        <f t="shared" si="0"/>
        <v>1265412187.6557</v>
      </c>
      <c r="F11" s="249">
        <v>985941809.1881001</v>
      </c>
      <c r="G11" s="250">
        <v>1119580.7228000001</v>
      </c>
      <c r="H11" s="251">
        <f t="shared" si="1"/>
        <v>987061389.91090012</v>
      </c>
      <c r="O11" s="441"/>
    </row>
    <row r="12" spans="1:15" ht="15.75">
      <c r="A12" s="39">
        <v>6.1</v>
      </c>
      <c r="B12" s="44" t="s">
        <v>165</v>
      </c>
      <c r="C12" s="247">
        <v>3708370337.6200004</v>
      </c>
      <c r="D12" s="247">
        <v>5161407218.2140999</v>
      </c>
      <c r="E12" s="248">
        <f t="shared" si="0"/>
        <v>8869777555.8341007</v>
      </c>
      <c r="F12" s="249">
        <v>2918766384.2400002</v>
      </c>
      <c r="G12" s="250">
        <v>4462422244.6539001</v>
      </c>
      <c r="H12" s="251">
        <f t="shared" si="1"/>
        <v>7381188628.8938999</v>
      </c>
      <c r="O12" s="441"/>
    </row>
    <row r="13" spans="1:15" ht="15.75">
      <c r="A13" s="39">
        <v>6.2</v>
      </c>
      <c r="B13" s="44" t="s">
        <v>166</v>
      </c>
      <c r="C13" s="247">
        <v>-172820433.35785002</v>
      </c>
      <c r="D13" s="247">
        <v>-218730612.14214998</v>
      </c>
      <c r="E13" s="248">
        <f t="shared" si="0"/>
        <v>-391551045.5</v>
      </c>
      <c r="F13" s="249">
        <v>-141599688.53328502</v>
      </c>
      <c r="G13" s="250">
        <v>-203687451.86781502</v>
      </c>
      <c r="H13" s="251">
        <f t="shared" si="1"/>
        <v>-345287140.40110004</v>
      </c>
      <c r="O13" s="441"/>
    </row>
    <row r="14" spans="1:15" ht="15.75">
      <c r="A14" s="39">
        <v>6</v>
      </c>
      <c r="B14" s="43" t="s">
        <v>167</v>
      </c>
      <c r="C14" s="248">
        <f>C12+C13</f>
        <v>3535549904.2621503</v>
      </c>
      <c r="D14" s="248">
        <f t="shared" ref="D14:H14" si="2">D12+D13</f>
        <v>4942676606.07195</v>
      </c>
      <c r="E14" s="248">
        <f t="shared" si="2"/>
        <v>8478226510.3341007</v>
      </c>
      <c r="F14" s="248">
        <f t="shared" si="2"/>
        <v>2777166695.7067151</v>
      </c>
      <c r="G14" s="248">
        <f t="shared" si="2"/>
        <v>4258734792.7860851</v>
      </c>
      <c r="H14" s="248">
        <f t="shared" si="2"/>
        <v>7035901488.4927998</v>
      </c>
      <c r="O14" s="441"/>
    </row>
    <row r="15" spans="1:15" ht="15.75">
      <c r="A15" s="39">
        <v>7</v>
      </c>
      <c r="B15" s="43" t="s">
        <v>168</v>
      </c>
      <c r="C15" s="247">
        <v>69156657.779999986</v>
      </c>
      <c r="D15" s="247">
        <v>33895162.715899996</v>
      </c>
      <c r="E15" s="248">
        <f t="shared" si="0"/>
        <v>103051820.49589998</v>
      </c>
      <c r="F15" s="249">
        <v>57132373.559999995</v>
      </c>
      <c r="G15" s="250">
        <v>27186417.058399998</v>
      </c>
      <c r="H15" s="251">
        <f t="shared" si="1"/>
        <v>84318790.618399993</v>
      </c>
      <c r="O15" s="441"/>
    </row>
    <row r="16" spans="1:15" ht="15.75">
      <c r="A16" s="39">
        <v>8</v>
      </c>
      <c r="B16" s="43" t="s">
        <v>169</v>
      </c>
      <c r="C16" s="247">
        <v>57750110.859999999</v>
      </c>
      <c r="D16" s="247">
        <v>0</v>
      </c>
      <c r="E16" s="248">
        <f t="shared" si="0"/>
        <v>57750110.859999999</v>
      </c>
      <c r="F16" s="249">
        <v>59180572.589999996</v>
      </c>
      <c r="G16" s="250">
        <v>0</v>
      </c>
      <c r="H16" s="251">
        <f t="shared" si="1"/>
        <v>59180572.589999996</v>
      </c>
      <c r="O16" s="441"/>
    </row>
    <row r="17" spans="1:15" ht="15.75">
      <c r="A17" s="39">
        <v>9</v>
      </c>
      <c r="B17" s="43" t="s">
        <v>170</v>
      </c>
      <c r="C17" s="247">
        <v>32944233.279999997</v>
      </c>
      <c r="D17" s="247">
        <v>9806400</v>
      </c>
      <c r="E17" s="248">
        <f t="shared" si="0"/>
        <v>42750633.280000001</v>
      </c>
      <c r="F17" s="249">
        <v>32408548.350000001</v>
      </c>
      <c r="G17" s="250">
        <v>12036000</v>
      </c>
      <c r="H17" s="251">
        <f t="shared" si="1"/>
        <v>44444548.350000001</v>
      </c>
      <c r="O17" s="441"/>
    </row>
    <row r="18" spans="1:15" ht="15.75">
      <c r="A18" s="39">
        <v>10</v>
      </c>
      <c r="B18" s="43" t="s">
        <v>171</v>
      </c>
      <c r="C18" s="247">
        <v>488744144.12</v>
      </c>
      <c r="D18" s="247">
        <v>0</v>
      </c>
      <c r="E18" s="248">
        <f t="shared" si="0"/>
        <v>488744144.12</v>
      </c>
      <c r="F18" s="249">
        <v>432566757.16000003</v>
      </c>
      <c r="G18" s="250">
        <v>0</v>
      </c>
      <c r="H18" s="251">
        <f t="shared" si="1"/>
        <v>432566757.16000003</v>
      </c>
      <c r="O18" s="441"/>
    </row>
    <row r="19" spans="1:15" ht="15.75">
      <c r="A19" s="39">
        <v>11</v>
      </c>
      <c r="B19" s="43" t="s">
        <v>172</v>
      </c>
      <c r="C19" s="247">
        <v>106906658.2404</v>
      </c>
      <c r="D19" s="247">
        <v>38726466.2038</v>
      </c>
      <c r="E19" s="248">
        <f t="shared" si="0"/>
        <v>145633124.44420001</v>
      </c>
      <c r="F19" s="249">
        <v>135656222.98519999</v>
      </c>
      <c r="G19" s="250">
        <v>73805361.214399993</v>
      </c>
      <c r="H19" s="251">
        <f t="shared" si="1"/>
        <v>209461584.19959998</v>
      </c>
      <c r="O19" s="441"/>
    </row>
    <row r="20" spans="1:15" ht="15.75">
      <c r="A20" s="39">
        <v>12</v>
      </c>
      <c r="B20" s="45" t="s">
        <v>173</v>
      </c>
      <c r="C20" s="248">
        <f>SUM(C7:C11)+SUM(C14:C19)</f>
        <v>5951572571.0842505</v>
      </c>
      <c r="D20" s="248">
        <f>SUM(D7:D11)+SUM(D14:D19)</f>
        <v>7273712193.16745</v>
      </c>
      <c r="E20" s="248">
        <f t="shared" si="0"/>
        <v>13225284764.251701</v>
      </c>
      <c r="F20" s="248">
        <f>SUM(F7:F11)+SUM(F14:F19)</f>
        <v>4795085531.6800156</v>
      </c>
      <c r="G20" s="248">
        <f>SUM(G7:G11)+SUM(G14:G19)</f>
        <v>6208293478.4881859</v>
      </c>
      <c r="H20" s="251">
        <f t="shared" si="1"/>
        <v>11003379010.168201</v>
      </c>
      <c r="O20" s="441"/>
    </row>
    <row r="21" spans="1:15" ht="15.75">
      <c r="A21" s="39"/>
      <c r="B21" s="40" t="s">
        <v>190</v>
      </c>
      <c r="C21" s="252"/>
      <c r="D21" s="252"/>
      <c r="E21" s="252"/>
      <c r="F21" s="253"/>
      <c r="G21" s="254"/>
      <c r="H21" s="255"/>
      <c r="O21" s="441"/>
    </row>
    <row r="22" spans="1:15" ht="15.75">
      <c r="A22" s="39">
        <v>13</v>
      </c>
      <c r="B22" s="43" t="s">
        <v>174</v>
      </c>
      <c r="C22" s="247">
        <v>53266805.539999999</v>
      </c>
      <c r="D22" s="247">
        <v>156233548.75419998</v>
      </c>
      <c r="E22" s="248">
        <f>C22+D22</f>
        <v>209500354.29419997</v>
      </c>
      <c r="F22" s="249">
        <v>60408079.420000002</v>
      </c>
      <c r="G22" s="250">
        <v>47461162.807999998</v>
      </c>
      <c r="H22" s="251">
        <f t="shared" si="1"/>
        <v>107869242.228</v>
      </c>
      <c r="O22" s="441"/>
    </row>
    <row r="23" spans="1:15" ht="15.75">
      <c r="A23" s="39">
        <v>14</v>
      </c>
      <c r="B23" s="43" t="s">
        <v>175</v>
      </c>
      <c r="C23" s="247">
        <v>1059843819.1600181</v>
      </c>
      <c r="D23" s="247">
        <v>1407317051.1748016</v>
      </c>
      <c r="E23" s="248">
        <f t="shared" ref="E23:E40" si="3">C23+D23</f>
        <v>2467160870.3348198</v>
      </c>
      <c r="F23" s="249">
        <v>1264797198.27</v>
      </c>
      <c r="G23" s="250">
        <v>1406917216.7519</v>
      </c>
      <c r="H23" s="251">
        <f t="shared" si="1"/>
        <v>2671714415.0219002</v>
      </c>
      <c r="O23" s="441"/>
    </row>
    <row r="24" spans="1:15" ht="15.75">
      <c r="A24" s="39">
        <v>15</v>
      </c>
      <c r="B24" s="43" t="s">
        <v>176</v>
      </c>
      <c r="C24" s="247">
        <v>926297373.08000004</v>
      </c>
      <c r="D24" s="247">
        <v>1629185900.5177</v>
      </c>
      <c r="E24" s="248">
        <f t="shared" si="3"/>
        <v>2555483273.5977001</v>
      </c>
      <c r="F24" s="249">
        <v>446770396.90999997</v>
      </c>
      <c r="G24" s="250">
        <v>1245837724.9365001</v>
      </c>
      <c r="H24" s="251">
        <f t="shared" si="1"/>
        <v>1692608121.8464999</v>
      </c>
      <c r="O24" s="441"/>
    </row>
    <row r="25" spans="1:15" ht="15.75">
      <c r="A25" s="39">
        <v>16</v>
      </c>
      <c r="B25" s="43" t="s">
        <v>177</v>
      </c>
      <c r="C25" s="247">
        <v>702633812.97000003</v>
      </c>
      <c r="D25" s="247">
        <v>2275227836.9823999</v>
      </c>
      <c r="E25" s="248">
        <f t="shared" si="3"/>
        <v>2977861649.9524002</v>
      </c>
      <c r="F25" s="249">
        <v>322416242.74000001</v>
      </c>
      <c r="G25" s="250">
        <v>2022170515.9875998</v>
      </c>
      <c r="H25" s="251">
        <f t="shared" si="1"/>
        <v>2344586758.7276001</v>
      </c>
      <c r="O25" s="441"/>
    </row>
    <row r="26" spans="1:15" ht="15.75">
      <c r="A26" s="39">
        <v>17</v>
      </c>
      <c r="B26" s="43" t="s">
        <v>178</v>
      </c>
      <c r="C26" s="252">
        <v>0</v>
      </c>
      <c r="D26" s="252">
        <v>0</v>
      </c>
      <c r="E26" s="248">
        <f t="shared" si="3"/>
        <v>0</v>
      </c>
      <c r="F26" s="253">
        <v>0</v>
      </c>
      <c r="G26" s="254">
        <v>0</v>
      </c>
      <c r="H26" s="251">
        <f t="shared" si="1"/>
        <v>0</v>
      </c>
      <c r="O26" s="441"/>
    </row>
    <row r="27" spans="1:15" ht="15.75">
      <c r="A27" s="39">
        <v>18</v>
      </c>
      <c r="B27" s="43" t="s">
        <v>179</v>
      </c>
      <c r="C27" s="247">
        <v>1287483700</v>
      </c>
      <c r="D27" s="247">
        <v>1420137070.9499998</v>
      </c>
      <c r="E27" s="248">
        <f t="shared" si="3"/>
        <v>2707620770.9499998</v>
      </c>
      <c r="F27" s="249">
        <v>982614739.39999998</v>
      </c>
      <c r="G27" s="250">
        <v>1094782083.1400001</v>
      </c>
      <c r="H27" s="251">
        <f t="shared" si="1"/>
        <v>2077396822.54</v>
      </c>
      <c r="O27" s="441"/>
    </row>
    <row r="28" spans="1:15" ht="15.75">
      <c r="A28" s="39">
        <v>19</v>
      </c>
      <c r="B28" s="43" t="s">
        <v>180</v>
      </c>
      <c r="C28" s="247">
        <v>17846958.839999996</v>
      </c>
      <c r="D28" s="247">
        <v>39799125.512999997</v>
      </c>
      <c r="E28" s="248">
        <f t="shared" si="3"/>
        <v>57646084.352999993</v>
      </c>
      <c r="F28" s="249">
        <v>12694967.32</v>
      </c>
      <c r="G28" s="250">
        <v>36553490.296599999</v>
      </c>
      <c r="H28" s="251">
        <f t="shared" si="1"/>
        <v>49248457.616599999</v>
      </c>
      <c r="O28" s="441"/>
    </row>
    <row r="29" spans="1:15" ht="15.75">
      <c r="A29" s="39">
        <v>20</v>
      </c>
      <c r="B29" s="43" t="s">
        <v>102</v>
      </c>
      <c r="C29" s="247">
        <v>120228482.649</v>
      </c>
      <c r="D29" s="247">
        <v>48736002.619599998</v>
      </c>
      <c r="E29" s="248">
        <f t="shared" si="3"/>
        <v>168964485.26859999</v>
      </c>
      <c r="F29" s="249">
        <v>126915956.82100001</v>
      </c>
      <c r="G29" s="250">
        <v>88269703.069299996</v>
      </c>
      <c r="H29" s="251">
        <f t="shared" si="1"/>
        <v>215185659.89030001</v>
      </c>
      <c r="O29" s="441"/>
    </row>
    <row r="30" spans="1:15" ht="15.75">
      <c r="A30" s="39">
        <v>21</v>
      </c>
      <c r="B30" s="43" t="s">
        <v>181</v>
      </c>
      <c r="C30" s="247">
        <v>12562250</v>
      </c>
      <c r="D30" s="247">
        <v>421534054.55000001</v>
      </c>
      <c r="E30" s="248">
        <f t="shared" si="3"/>
        <v>434096304.55000001</v>
      </c>
      <c r="F30" s="249">
        <v>12562250</v>
      </c>
      <c r="G30" s="250">
        <v>415822800</v>
      </c>
      <c r="H30" s="251">
        <f t="shared" si="1"/>
        <v>428385050</v>
      </c>
      <c r="O30" s="441"/>
    </row>
    <row r="31" spans="1:15" ht="15.75">
      <c r="A31" s="39">
        <v>22</v>
      </c>
      <c r="B31" s="45" t="s">
        <v>182</v>
      </c>
      <c r="C31" s="248">
        <f>SUM(C22:C30)</f>
        <v>4180163202.2390184</v>
      </c>
      <c r="D31" s="248">
        <f>SUM(D22:D30)</f>
        <v>7398170591.0617018</v>
      </c>
      <c r="E31" s="248">
        <f>C31+D31</f>
        <v>11578333793.30072</v>
      </c>
      <c r="F31" s="248">
        <f>SUM(F22:F30)</f>
        <v>3229179830.881</v>
      </c>
      <c r="G31" s="248">
        <f>SUM(G22:G30)</f>
        <v>6357814696.9898996</v>
      </c>
      <c r="H31" s="251">
        <f t="shared" si="1"/>
        <v>9586994527.8708992</v>
      </c>
      <c r="O31" s="441"/>
    </row>
    <row r="32" spans="1:15" ht="15.75">
      <c r="A32" s="39"/>
      <c r="B32" s="40" t="s">
        <v>191</v>
      </c>
      <c r="C32" s="252"/>
      <c r="D32" s="252"/>
      <c r="E32" s="247"/>
      <c r="F32" s="253"/>
      <c r="G32" s="254"/>
      <c r="H32" s="255"/>
      <c r="O32" s="441"/>
    </row>
    <row r="33" spans="1:15" ht="15.75">
      <c r="A33" s="39">
        <v>23</v>
      </c>
      <c r="B33" s="43" t="s">
        <v>183</v>
      </c>
      <c r="C33" s="247">
        <v>21015907.600000001</v>
      </c>
      <c r="D33" s="252">
        <v>0</v>
      </c>
      <c r="E33" s="248">
        <f t="shared" si="3"/>
        <v>21015907.600000001</v>
      </c>
      <c r="F33" s="249">
        <v>21015907.600000001</v>
      </c>
      <c r="G33" s="254">
        <v>0</v>
      </c>
      <c r="H33" s="251">
        <f t="shared" si="1"/>
        <v>21015907.600000001</v>
      </c>
      <c r="O33" s="441"/>
    </row>
    <row r="34" spans="1:15" ht="15.75">
      <c r="A34" s="39">
        <v>24</v>
      </c>
      <c r="B34" s="43" t="s">
        <v>184</v>
      </c>
      <c r="C34" s="247">
        <v>0</v>
      </c>
      <c r="D34" s="252">
        <v>0</v>
      </c>
      <c r="E34" s="248">
        <f t="shared" si="3"/>
        <v>0</v>
      </c>
      <c r="F34" s="249">
        <v>0</v>
      </c>
      <c r="G34" s="254">
        <v>0</v>
      </c>
      <c r="H34" s="251">
        <f t="shared" si="1"/>
        <v>0</v>
      </c>
      <c r="O34" s="441"/>
    </row>
    <row r="35" spans="1:15" ht="15.75">
      <c r="A35" s="39">
        <v>25</v>
      </c>
      <c r="B35" s="44" t="s">
        <v>185</v>
      </c>
      <c r="C35" s="247">
        <v>0</v>
      </c>
      <c r="D35" s="252">
        <v>0</v>
      </c>
      <c r="E35" s="248">
        <f t="shared" si="3"/>
        <v>0</v>
      </c>
      <c r="F35" s="249">
        <v>0</v>
      </c>
      <c r="G35" s="254">
        <v>0</v>
      </c>
      <c r="H35" s="251">
        <f t="shared" si="1"/>
        <v>0</v>
      </c>
      <c r="O35" s="441"/>
    </row>
    <row r="36" spans="1:15" ht="15.75">
      <c r="A36" s="39">
        <v>26</v>
      </c>
      <c r="B36" s="43" t="s">
        <v>186</v>
      </c>
      <c r="C36" s="247">
        <v>536647583.19999999</v>
      </c>
      <c r="D36" s="252">
        <v>0</v>
      </c>
      <c r="E36" s="248">
        <f t="shared" si="3"/>
        <v>536647583.19999999</v>
      </c>
      <c r="F36" s="249">
        <v>534471691</v>
      </c>
      <c r="G36" s="254">
        <v>0</v>
      </c>
      <c r="H36" s="251">
        <f t="shared" si="1"/>
        <v>534471691</v>
      </c>
      <c r="O36" s="441"/>
    </row>
    <row r="37" spans="1:15" ht="15.75">
      <c r="A37" s="39">
        <v>27</v>
      </c>
      <c r="B37" s="43" t="s">
        <v>187</v>
      </c>
      <c r="C37" s="247">
        <v>0</v>
      </c>
      <c r="D37" s="252">
        <v>0</v>
      </c>
      <c r="E37" s="248">
        <f t="shared" si="3"/>
        <v>0</v>
      </c>
      <c r="F37" s="249">
        <v>0</v>
      </c>
      <c r="G37" s="254">
        <v>0</v>
      </c>
      <c r="H37" s="251">
        <f t="shared" si="1"/>
        <v>0</v>
      </c>
      <c r="O37" s="441"/>
    </row>
    <row r="38" spans="1:15" ht="15.75">
      <c r="A38" s="39">
        <v>28</v>
      </c>
      <c r="B38" s="43" t="s">
        <v>188</v>
      </c>
      <c r="C38" s="247">
        <v>1024397967.9687874</v>
      </c>
      <c r="D38" s="252">
        <v>0</v>
      </c>
      <c r="E38" s="248">
        <f t="shared" si="3"/>
        <v>1024397967.9687874</v>
      </c>
      <c r="F38" s="249">
        <v>790856038.38600004</v>
      </c>
      <c r="G38" s="254">
        <v>0</v>
      </c>
      <c r="H38" s="251">
        <f t="shared" si="1"/>
        <v>790856038.38600004</v>
      </c>
      <c r="O38" s="441"/>
    </row>
    <row r="39" spans="1:15" ht="15.75">
      <c r="A39" s="39">
        <v>29</v>
      </c>
      <c r="B39" s="43" t="s">
        <v>204</v>
      </c>
      <c r="C39" s="247">
        <v>64889518.829999998</v>
      </c>
      <c r="D39" s="252">
        <v>0</v>
      </c>
      <c r="E39" s="248">
        <f t="shared" si="3"/>
        <v>64889518.829999998</v>
      </c>
      <c r="F39" s="249">
        <v>70040845.019999996</v>
      </c>
      <c r="G39" s="254">
        <v>0</v>
      </c>
      <c r="H39" s="251">
        <f t="shared" si="1"/>
        <v>70040845.019999996</v>
      </c>
      <c r="O39" s="441"/>
    </row>
    <row r="40" spans="1:15" ht="15.75">
      <c r="A40" s="39">
        <v>30</v>
      </c>
      <c r="B40" s="45" t="s">
        <v>189</v>
      </c>
      <c r="C40" s="247">
        <v>1646950977.5987873</v>
      </c>
      <c r="D40" s="252">
        <v>0</v>
      </c>
      <c r="E40" s="248">
        <f t="shared" si="3"/>
        <v>1646950977.5987873</v>
      </c>
      <c r="F40" s="249">
        <v>1416384482.006</v>
      </c>
      <c r="G40" s="254">
        <v>0</v>
      </c>
      <c r="H40" s="251">
        <f t="shared" si="1"/>
        <v>1416384482.006</v>
      </c>
      <c r="O40" s="441"/>
    </row>
    <row r="41" spans="1:15" ht="16.5" thickBot="1">
      <c r="A41" s="46">
        <v>31</v>
      </c>
      <c r="B41" s="47" t="s">
        <v>205</v>
      </c>
      <c r="C41" s="256">
        <f>C31+C40</f>
        <v>5827114179.8378057</v>
      </c>
      <c r="D41" s="256">
        <f>D31+D40</f>
        <v>7398170591.0617018</v>
      </c>
      <c r="E41" s="256">
        <f>C41+D41</f>
        <v>13225284770.899508</v>
      </c>
      <c r="F41" s="256">
        <f>F31+F40</f>
        <v>4645564312.8870001</v>
      </c>
      <c r="G41" s="256">
        <f>G31+G40</f>
        <v>6357814696.9898996</v>
      </c>
      <c r="H41" s="257">
        <f>F41+G41</f>
        <v>11003379009.8769</v>
      </c>
      <c r="O41" s="441"/>
    </row>
    <row r="43" spans="1:15">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40" activePane="bottomRight" state="frozen"/>
      <selection pane="topRight" activeCell="B1" sqref="B1"/>
      <selection pane="bottomLeft" activeCell="A6" sqref="A6"/>
      <selection pane="bottomRight" activeCell="H8" sqref="H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15" ht="15.75">
      <c r="A1" s="15" t="s">
        <v>196</v>
      </c>
      <c r="B1" s="14" t="s">
        <v>451</v>
      </c>
      <c r="C1" s="14"/>
    </row>
    <row r="2" spans="1:15" ht="15.75">
      <c r="A2" s="15" t="s">
        <v>197</v>
      </c>
      <c r="B2" s="446">
        <f>'1. key ratios'!B2</f>
        <v>43281</v>
      </c>
      <c r="C2" s="27"/>
      <c r="D2" s="16"/>
      <c r="E2" s="16"/>
      <c r="F2" s="16"/>
      <c r="G2" s="16"/>
      <c r="H2" s="16"/>
    </row>
    <row r="3" spans="1:15" ht="15.75">
      <c r="A3" s="15"/>
      <c r="B3" s="14"/>
      <c r="C3" s="27"/>
      <c r="D3" s="16"/>
      <c r="E3" s="16"/>
      <c r="F3" s="16"/>
      <c r="G3" s="16"/>
      <c r="H3" s="16"/>
    </row>
    <row r="4" spans="1:15" ht="16.5" thickBot="1">
      <c r="A4" s="49" t="s">
        <v>336</v>
      </c>
      <c r="B4" s="28" t="s">
        <v>230</v>
      </c>
      <c r="C4" s="35"/>
      <c r="D4" s="35"/>
      <c r="E4" s="35"/>
      <c r="F4" s="49"/>
      <c r="G4" s="49"/>
      <c r="H4" s="50" t="s">
        <v>100</v>
      </c>
    </row>
    <row r="5" spans="1:15" ht="15.75">
      <c r="A5" s="129"/>
      <c r="B5" s="130"/>
      <c r="C5" s="483" t="s">
        <v>202</v>
      </c>
      <c r="D5" s="484"/>
      <c r="E5" s="485"/>
      <c r="F5" s="483" t="s">
        <v>203</v>
      </c>
      <c r="G5" s="484"/>
      <c r="H5" s="486"/>
    </row>
    <row r="6" spans="1:15">
      <c r="A6" s="131" t="s">
        <v>32</v>
      </c>
      <c r="B6" s="51"/>
      <c r="C6" s="52" t="s">
        <v>33</v>
      </c>
      <c r="D6" s="52" t="s">
        <v>103</v>
      </c>
      <c r="E6" s="52" t="s">
        <v>74</v>
      </c>
      <c r="F6" s="52" t="s">
        <v>33</v>
      </c>
      <c r="G6" s="52" t="s">
        <v>103</v>
      </c>
      <c r="H6" s="132" t="s">
        <v>74</v>
      </c>
    </row>
    <row r="7" spans="1:15">
      <c r="A7" s="133"/>
      <c r="B7" s="54" t="s">
        <v>99</v>
      </c>
      <c r="C7" s="55"/>
      <c r="D7" s="55"/>
      <c r="E7" s="55"/>
      <c r="F7" s="55"/>
      <c r="G7" s="55"/>
      <c r="H7" s="134"/>
    </row>
    <row r="8" spans="1:15" ht="15.75">
      <c r="A8" s="133">
        <v>1</v>
      </c>
      <c r="B8" s="56" t="s">
        <v>104</v>
      </c>
      <c r="C8" s="258">
        <v>4498275.58</v>
      </c>
      <c r="D8" s="258">
        <v>7041791.8700000001</v>
      </c>
      <c r="E8" s="248">
        <f>C8+D8</f>
        <v>11540067.449999999</v>
      </c>
      <c r="F8" s="258">
        <v>3481788.59</v>
      </c>
      <c r="G8" s="258">
        <v>2132169.48</v>
      </c>
      <c r="H8" s="259">
        <f>F8+G8</f>
        <v>5613958.0700000003</v>
      </c>
      <c r="J8"/>
      <c r="K8"/>
      <c r="L8"/>
      <c r="M8"/>
      <c r="N8"/>
      <c r="O8" s="442"/>
    </row>
    <row r="9" spans="1:15" ht="15.75">
      <c r="A9" s="133">
        <v>2</v>
      </c>
      <c r="B9" s="56" t="s">
        <v>105</v>
      </c>
      <c r="C9" s="260">
        <f>SUM(C10:C18)</f>
        <v>263538444.82000002</v>
      </c>
      <c r="D9" s="260">
        <f>SUM(D10:D18)</f>
        <v>203932141.31</v>
      </c>
      <c r="E9" s="248">
        <f t="shared" ref="E9:E67" si="0">C9+D9</f>
        <v>467470586.13</v>
      </c>
      <c r="F9" s="260">
        <f>SUM(F10:F18)</f>
        <v>187446450.60999995</v>
      </c>
      <c r="G9" s="260">
        <f>SUM(G10:G18)</f>
        <v>193025216.42030004</v>
      </c>
      <c r="H9" s="259">
        <f t="shared" ref="H9:H67" si="1">F9+G9</f>
        <v>380471667.03030002</v>
      </c>
      <c r="J9"/>
      <c r="K9"/>
      <c r="L9"/>
      <c r="M9"/>
      <c r="N9"/>
      <c r="O9" s="442"/>
    </row>
    <row r="10" spans="1:15" ht="15.75">
      <c r="A10" s="133">
        <v>2.1</v>
      </c>
      <c r="B10" s="57" t="s">
        <v>106</v>
      </c>
      <c r="C10" s="258">
        <v>0</v>
      </c>
      <c r="D10" s="258">
        <v>0</v>
      </c>
      <c r="E10" s="248">
        <f t="shared" si="0"/>
        <v>0</v>
      </c>
      <c r="F10" s="258">
        <v>3458.18</v>
      </c>
      <c r="G10" s="258">
        <v>729799.14</v>
      </c>
      <c r="H10" s="259">
        <f t="shared" si="1"/>
        <v>733257.32000000007</v>
      </c>
      <c r="J10"/>
      <c r="K10"/>
      <c r="L10"/>
      <c r="M10"/>
      <c r="N10"/>
      <c r="O10" s="442"/>
    </row>
    <row r="11" spans="1:15" ht="15.75">
      <c r="A11" s="133">
        <v>2.2000000000000002</v>
      </c>
      <c r="B11" s="57" t="s">
        <v>107</v>
      </c>
      <c r="C11" s="258">
        <v>31859992.600000001</v>
      </c>
      <c r="D11" s="258">
        <v>41310079.979999997</v>
      </c>
      <c r="E11" s="248">
        <f t="shared" si="0"/>
        <v>73170072.579999998</v>
      </c>
      <c r="F11" s="258">
        <v>26331581.21999998</v>
      </c>
      <c r="G11" s="258">
        <v>44491426.668800041</v>
      </c>
      <c r="H11" s="259">
        <f t="shared" si="1"/>
        <v>70823007.888800025</v>
      </c>
      <c r="J11"/>
      <c r="K11"/>
      <c r="L11"/>
      <c r="M11"/>
      <c r="N11"/>
      <c r="O11" s="442"/>
    </row>
    <row r="12" spans="1:15" ht="15.75">
      <c r="A12" s="133">
        <v>2.2999999999999998</v>
      </c>
      <c r="B12" s="57" t="s">
        <v>108</v>
      </c>
      <c r="C12" s="258">
        <v>4781443.33</v>
      </c>
      <c r="D12" s="258">
        <v>20750998.039999999</v>
      </c>
      <c r="E12" s="248">
        <f t="shared" si="0"/>
        <v>25532441.369999997</v>
      </c>
      <c r="F12" s="258">
        <v>4799278.67</v>
      </c>
      <c r="G12" s="258">
        <v>16053536.494999999</v>
      </c>
      <c r="H12" s="259">
        <f t="shared" si="1"/>
        <v>20852815.164999999</v>
      </c>
      <c r="J12"/>
      <c r="K12"/>
      <c r="L12"/>
      <c r="M12"/>
      <c r="N12"/>
      <c r="O12" s="442"/>
    </row>
    <row r="13" spans="1:15" ht="15.75">
      <c r="A13" s="133">
        <v>2.4</v>
      </c>
      <c r="B13" s="57" t="s">
        <v>109</v>
      </c>
      <c r="C13" s="258">
        <v>4472058.99</v>
      </c>
      <c r="D13" s="258">
        <v>5224103.0999999996</v>
      </c>
      <c r="E13" s="248">
        <f t="shared" si="0"/>
        <v>9696162.0899999999</v>
      </c>
      <c r="F13" s="258">
        <v>938118.38000000012</v>
      </c>
      <c r="G13" s="258">
        <v>5914008.4245999996</v>
      </c>
      <c r="H13" s="259">
        <f t="shared" si="1"/>
        <v>6852126.8045999995</v>
      </c>
      <c r="J13"/>
      <c r="K13"/>
      <c r="L13"/>
      <c r="M13"/>
      <c r="N13"/>
      <c r="O13" s="442"/>
    </row>
    <row r="14" spans="1:15" ht="15.75">
      <c r="A14" s="133">
        <v>2.5</v>
      </c>
      <c r="B14" s="57" t="s">
        <v>110</v>
      </c>
      <c r="C14" s="258">
        <v>5548081.1200000001</v>
      </c>
      <c r="D14" s="258">
        <v>9455600.5</v>
      </c>
      <c r="E14" s="248">
        <f t="shared" si="0"/>
        <v>15003681.620000001</v>
      </c>
      <c r="F14" s="258">
        <v>2437631.5599999996</v>
      </c>
      <c r="G14" s="258">
        <v>8125568.1473999992</v>
      </c>
      <c r="H14" s="259">
        <f t="shared" si="1"/>
        <v>10563199.707399998</v>
      </c>
      <c r="J14"/>
      <c r="K14"/>
      <c r="L14"/>
      <c r="M14"/>
      <c r="N14"/>
      <c r="O14" s="442"/>
    </row>
    <row r="15" spans="1:15" ht="15.75">
      <c r="A15" s="133">
        <v>2.6</v>
      </c>
      <c r="B15" s="57" t="s">
        <v>111</v>
      </c>
      <c r="C15" s="258">
        <v>8132465.7399999993</v>
      </c>
      <c r="D15" s="258">
        <v>13354909.230000002</v>
      </c>
      <c r="E15" s="248">
        <f t="shared" si="0"/>
        <v>21487374.970000003</v>
      </c>
      <c r="F15" s="258">
        <v>3766695.9099999997</v>
      </c>
      <c r="G15" s="258">
        <v>10657503.6227</v>
      </c>
      <c r="H15" s="259">
        <f t="shared" si="1"/>
        <v>14424199.5327</v>
      </c>
      <c r="J15"/>
      <c r="K15"/>
      <c r="L15"/>
      <c r="M15"/>
      <c r="N15"/>
      <c r="O15" s="442"/>
    </row>
    <row r="16" spans="1:15" ht="15.75">
      <c r="A16" s="133">
        <v>2.7</v>
      </c>
      <c r="B16" s="57" t="s">
        <v>112</v>
      </c>
      <c r="C16" s="258">
        <v>5134731.58</v>
      </c>
      <c r="D16" s="258">
        <v>8635601.25</v>
      </c>
      <c r="E16" s="248">
        <f t="shared" si="0"/>
        <v>13770332.83</v>
      </c>
      <c r="F16" s="258">
        <v>3281146.18</v>
      </c>
      <c r="G16" s="258">
        <v>3761061.4573999997</v>
      </c>
      <c r="H16" s="259">
        <f t="shared" si="1"/>
        <v>7042207.6373999994</v>
      </c>
      <c r="J16"/>
      <c r="K16"/>
      <c r="L16"/>
      <c r="M16"/>
      <c r="N16"/>
      <c r="O16" s="442"/>
    </row>
    <row r="17" spans="1:15" ht="15.75">
      <c r="A17" s="133">
        <v>2.8</v>
      </c>
      <c r="B17" s="57" t="s">
        <v>113</v>
      </c>
      <c r="C17" s="258">
        <v>202527487.43000001</v>
      </c>
      <c r="D17" s="258">
        <v>89978878.890000001</v>
      </c>
      <c r="E17" s="248">
        <f t="shared" si="0"/>
        <v>292506366.31999999</v>
      </c>
      <c r="F17" s="258">
        <v>144658056.47999999</v>
      </c>
      <c r="G17" s="258">
        <v>94377825.290000007</v>
      </c>
      <c r="H17" s="259">
        <f t="shared" si="1"/>
        <v>239035881.76999998</v>
      </c>
      <c r="J17"/>
      <c r="K17"/>
      <c r="L17"/>
      <c r="M17"/>
      <c r="N17"/>
      <c r="O17" s="442"/>
    </row>
    <row r="18" spans="1:15" ht="15.75">
      <c r="A18" s="133">
        <v>2.9</v>
      </c>
      <c r="B18" s="57" t="s">
        <v>114</v>
      </c>
      <c r="C18" s="258">
        <v>1082184.03</v>
      </c>
      <c r="D18" s="258">
        <v>15221970.32</v>
      </c>
      <c r="E18" s="248">
        <f t="shared" si="0"/>
        <v>16304154.35</v>
      </c>
      <c r="F18" s="258">
        <v>1230484.0299999998</v>
      </c>
      <c r="G18" s="258">
        <v>8914487.1744000018</v>
      </c>
      <c r="H18" s="259">
        <f t="shared" si="1"/>
        <v>10144971.204400001</v>
      </c>
      <c r="J18"/>
      <c r="K18"/>
      <c r="L18"/>
      <c r="M18"/>
      <c r="N18"/>
      <c r="O18" s="442"/>
    </row>
    <row r="19" spans="1:15" ht="15.75">
      <c r="A19" s="133">
        <v>3</v>
      </c>
      <c r="B19" s="56" t="s">
        <v>115</v>
      </c>
      <c r="C19" s="258">
        <v>11966987.890000001</v>
      </c>
      <c r="D19" s="258">
        <v>1699973.75</v>
      </c>
      <c r="E19" s="248">
        <f t="shared" si="0"/>
        <v>13666961.640000001</v>
      </c>
      <c r="F19" s="258">
        <v>8060481.8099999996</v>
      </c>
      <c r="G19" s="258">
        <v>2059685.12</v>
      </c>
      <c r="H19" s="259">
        <f t="shared" si="1"/>
        <v>10120166.93</v>
      </c>
      <c r="J19"/>
      <c r="K19"/>
      <c r="L19"/>
      <c r="M19"/>
      <c r="N19"/>
      <c r="O19" s="442"/>
    </row>
    <row r="20" spans="1:15" ht="15.75">
      <c r="A20" s="133">
        <v>4</v>
      </c>
      <c r="B20" s="56" t="s">
        <v>116</v>
      </c>
      <c r="C20" s="258">
        <v>43888827.409999996</v>
      </c>
      <c r="D20" s="258">
        <v>350018.95</v>
      </c>
      <c r="E20" s="248">
        <f t="shared" si="0"/>
        <v>44238846.359999999</v>
      </c>
      <c r="F20" s="258">
        <v>34865906.619999997</v>
      </c>
      <c r="G20" s="258">
        <v>83426.429999999993</v>
      </c>
      <c r="H20" s="259">
        <f t="shared" si="1"/>
        <v>34949333.049999997</v>
      </c>
      <c r="J20"/>
      <c r="K20"/>
      <c r="L20"/>
      <c r="M20"/>
      <c r="N20"/>
      <c r="O20" s="442"/>
    </row>
    <row r="21" spans="1:15" ht="15.75">
      <c r="A21" s="133">
        <v>5</v>
      </c>
      <c r="B21" s="56" t="s">
        <v>117</v>
      </c>
      <c r="C21" s="258">
        <v>0</v>
      </c>
      <c r="D21" s="258">
        <v>0</v>
      </c>
      <c r="E21" s="248">
        <f t="shared" si="0"/>
        <v>0</v>
      </c>
      <c r="F21" s="258">
        <v>0</v>
      </c>
      <c r="G21" s="258">
        <v>0</v>
      </c>
      <c r="H21" s="259">
        <f>F21+G21</f>
        <v>0</v>
      </c>
      <c r="J21"/>
      <c r="K21"/>
      <c r="L21"/>
      <c r="M21"/>
      <c r="N21"/>
      <c r="O21" s="442"/>
    </row>
    <row r="22" spans="1:15" ht="15.75">
      <c r="A22" s="133">
        <v>6</v>
      </c>
      <c r="B22" s="58" t="s">
        <v>118</v>
      </c>
      <c r="C22" s="260">
        <f>C8+C9+C19+C20+C21</f>
        <v>323892535.70000005</v>
      </c>
      <c r="D22" s="260">
        <f>D8+D9+D19+D20+D21</f>
        <v>213023925.88</v>
      </c>
      <c r="E22" s="248">
        <f>C22+D22</f>
        <v>536916461.58000004</v>
      </c>
      <c r="F22" s="260">
        <f>F8+F9+F19+F20+F21</f>
        <v>233854627.62999997</v>
      </c>
      <c r="G22" s="260">
        <f>G8+G9+G19+G20+G21</f>
        <v>197300497.45030004</v>
      </c>
      <c r="H22" s="259">
        <f>F22+G22</f>
        <v>431155125.08029997</v>
      </c>
      <c r="J22"/>
      <c r="K22"/>
      <c r="L22"/>
      <c r="M22"/>
      <c r="N22"/>
      <c r="O22" s="442"/>
    </row>
    <row r="23" spans="1:15" ht="15.75">
      <c r="A23" s="133"/>
      <c r="B23" s="54" t="s">
        <v>97</v>
      </c>
      <c r="C23" s="258"/>
      <c r="D23" s="258"/>
      <c r="E23" s="247"/>
      <c r="F23" s="258"/>
      <c r="G23" s="258"/>
      <c r="H23" s="261"/>
      <c r="J23"/>
      <c r="K23"/>
      <c r="L23"/>
      <c r="M23"/>
      <c r="N23"/>
      <c r="O23" s="442"/>
    </row>
    <row r="24" spans="1:15" ht="15.75">
      <c r="A24" s="133">
        <v>7</v>
      </c>
      <c r="B24" s="56" t="s">
        <v>119</v>
      </c>
      <c r="C24" s="258">
        <v>46055974.060000002</v>
      </c>
      <c r="D24" s="258">
        <v>14744796.949999999</v>
      </c>
      <c r="E24" s="248">
        <f t="shared" si="0"/>
        <v>60800771.010000005</v>
      </c>
      <c r="F24" s="258">
        <v>37878238.039999999</v>
      </c>
      <c r="G24" s="258">
        <v>14543117.17</v>
      </c>
      <c r="H24" s="259">
        <f t="shared" si="1"/>
        <v>52421355.210000001</v>
      </c>
      <c r="J24"/>
      <c r="K24"/>
      <c r="L24"/>
      <c r="M24"/>
      <c r="N24"/>
      <c r="O24" s="442"/>
    </row>
    <row r="25" spans="1:15" ht="15.75">
      <c r="A25" s="133">
        <v>8</v>
      </c>
      <c r="B25" s="56" t="s">
        <v>120</v>
      </c>
      <c r="C25" s="258">
        <v>28892691.829999998</v>
      </c>
      <c r="D25" s="258">
        <v>43212964.579999998</v>
      </c>
      <c r="E25" s="248">
        <f t="shared" si="0"/>
        <v>72105656.409999996</v>
      </c>
      <c r="F25" s="258">
        <v>13545887.280000001</v>
      </c>
      <c r="G25" s="258">
        <v>43957781.260000005</v>
      </c>
      <c r="H25" s="259">
        <f t="shared" si="1"/>
        <v>57503668.540000007</v>
      </c>
      <c r="J25"/>
      <c r="K25"/>
      <c r="L25"/>
      <c r="M25"/>
      <c r="N25"/>
      <c r="O25" s="442"/>
    </row>
    <row r="26" spans="1:15" ht="15.75">
      <c r="A26" s="133">
        <v>9</v>
      </c>
      <c r="B26" s="56" t="s">
        <v>121</v>
      </c>
      <c r="C26" s="258">
        <v>2776328.02</v>
      </c>
      <c r="D26" s="258">
        <v>328010.63</v>
      </c>
      <c r="E26" s="248">
        <f t="shared" si="0"/>
        <v>3104338.65</v>
      </c>
      <c r="F26" s="258">
        <v>3630538.36</v>
      </c>
      <c r="G26" s="258">
        <v>1208792.7</v>
      </c>
      <c r="H26" s="259">
        <f t="shared" si="1"/>
        <v>4839331.0599999996</v>
      </c>
      <c r="J26"/>
      <c r="K26"/>
      <c r="L26"/>
      <c r="M26"/>
      <c r="N26"/>
      <c r="O26" s="442"/>
    </row>
    <row r="27" spans="1:15" ht="15.75">
      <c r="A27" s="133">
        <v>10</v>
      </c>
      <c r="B27" s="56" t="s">
        <v>122</v>
      </c>
      <c r="C27" s="258">
        <v>0</v>
      </c>
      <c r="D27" s="258">
        <v>0</v>
      </c>
      <c r="E27" s="248">
        <f t="shared" si="0"/>
        <v>0</v>
      </c>
      <c r="F27" s="258">
        <v>0</v>
      </c>
      <c r="G27" s="258">
        <v>0</v>
      </c>
      <c r="H27" s="259">
        <f t="shared" si="1"/>
        <v>0</v>
      </c>
      <c r="J27"/>
      <c r="K27"/>
      <c r="L27"/>
      <c r="M27"/>
      <c r="N27"/>
      <c r="O27" s="442"/>
    </row>
    <row r="28" spans="1:15" ht="15.75">
      <c r="A28" s="133">
        <v>11</v>
      </c>
      <c r="B28" s="56" t="s">
        <v>123</v>
      </c>
      <c r="C28" s="258">
        <v>44574663.060000002</v>
      </c>
      <c r="D28" s="258">
        <v>50088640.299999997</v>
      </c>
      <c r="E28" s="248">
        <f t="shared" si="0"/>
        <v>94663303.359999999</v>
      </c>
      <c r="F28" s="258">
        <v>32505288.02</v>
      </c>
      <c r="G28" s="258">
        <v>51610775.710000001</v>
      </c>
      <c r="H28" s="259">
        <f t="shared" si="1"/>
        <v>84116063.730000004</v>
      </c>
      <c r="J28"/>
      <c r="K28"/>
      <c r="L28"/>
      <c r="M28"/>
      <c r="N28"/>
      <c r="O28" s="442"/>
    </row>
    <row r="29" spans="1:15" ht="15.75">
      <c r="A29" s="133">
        <v>12</v>
      </c>
      <c r="B29" s="56" t="s">
        <v>124</v>
      </c>
      <c r="C29" s="258">
        <v>448933.6</v>
      </c>
      <c r="D29" s="258">
        <v>17.59</v>
      </c>
      <c r="E29" s="248">
        <f t="shared" si="0"/>
        <v>448951.19</v>
      </c>
      <c r="F29" s="258">
        <v>498624.57</v>
      </c>
      <c r="G29" s="258">
        <v>16.96</v>
      </c>
      <c r="H29" s="259">
        <f t="shared" si="1"/>
        <v>498641.53</v>
      </c>
      <c r="J29"/>
      <c r="K29"/>
      <c r="L29"/>
      <c r="M29"/>
      <c r="N29"/>
      <c r="O29" s="442"/>
    </row>
    <row r="30" spans="1:15" ht="15.75">
      <c r="A30" s="133">
        <v>13</v>
      </c>
      <c r="B30" s="59" t="s">
        <v>125</v>
      </c>
      <c r="C30" s="260">
        <f>SUM(C24:C29)</f>
        <v>122748590.56999999</v>
      </c>
      <c r="D30" s="260">
        <f>SUM(D24:D29)</f>
        <v>108374430.05000001</v>
      </c>
      <c r="E30" s="248">
        <f t="shared" si="0"/>
        <v>231123020.62</v>
      </c>
      <c r="F30" s="260">
        <f>SUM(F24:F29)</f>
        <v>88058576.269999996</v>
      </c>
      <c r="G30" s="260">
        <f>SUM(G24:G29)</f>
        <v>111320483.8</v>
      </c>
      <c r="H30" s="259">
        <f t="shared" si="1"/>
        <v>199379060.06999999</v>
      </c>
      <c r="J30"/>
      <c r="K30"/>
      <c r="L30"/>
      <c r="M30"/>
      <c r="N30"/>
      <c r="O30" s="442"/>
    </row>
    <row r="31" spans="1:15" ht="15.75">
      <c r="A31" s="133">
        <v>14</v>
      </c>
      <c r="B31" s="59" t="s">
        <v>126</v>
      </c>
      <c r="C31" s="260">
        <f>C22-C30</f>
        <v>201143945.13000005</v>
      </c>
      <c r="D31" s="260">
        <f>D22-D30</f>
        <v>104649495.82999998</v>
      </c>
      <c r="E31" s="248">
        <f t="shared" si="0"/>
        <v>305793440.96000004</v>
      </c>
      <c r="F31" s="260">
        <f>F22-F30</f>
        <v>145796051.35999995</v>
      </c>
      <c r="G31" s="260">
        <f>G22-G30</f>
        <v>85980013.650300041</v>
      </c>
      <c r="H31" s="259">
        <f t="shared" si="1"/>
        <v>231776065.01029998</v>
      </c>
      <c r="J31"/>
      <c r="K31"/>
      <c r="L31"/>
      <c r="M31"/>
      <c r="N31"/>
      <c r="O31" s="442"/>
    </row>
    <row r="32" spans="1:15">
      <c r="A32" s="133"/>
      <c r="B32" s="54"/>
      <c r="C32" s="262"/>
      <c r="D32" s="262"/>
      <c r="E32" s="262"/>
      <c r="F32" s="262"/>
      <c r="G32" s="262"/>
      <c r="H32" s="263"/>
      <c r="J32"/>
      <c r="K32"/>
      <c r="L32"/>
      <c r="M32"/>
      <c r="N32"/>
      <c r="O32" s="442"/>
    </row>
    <row r="33" spans="1:15" ht="15.75">
      <c r="A33" s="133"/>
      <c r="B33" s="54" t="s">
        <v>127</v>
      </c>
      <c r="C33" s="258"/>
      <c r="D33" s="258"/>
      <c r="E33" s="247"/>
      <c r="F33" s="258"/>
      <c r="G33" s="258"/>
      <c r="H33" s="261"/>
      <c r="J33"/>
      <c r="K33"/>
      <c r="L33"/>
      <c r="M33"/>
      <c r="N33"/>
      <c r="O33" s="442"/>
    </row>
    <row r="34" spans="1:15" ht="15.75">
      <c r="A34" s="133">
        <v>15</v>
      </c>
      <c r="B34" s="53" t="s">
        <v>98</v>
      </c>
      <c r="C34" s="264">
        <f>C35-C36</f>
        <v>92607554.659999996</v>
      </c>
      <c r="D34" s="264">
        <f>D35-D36</f>
        <v>6718740.1917000003</v>
      </c>
      <c r="E34" s="248">
        <f t="shared" si="0"/>
        <v>99326294.851699993</v>
      </c>
      <c r="F34" s="264">
        <f>F35-F36</f>
        <v>62353682.579999998</v>
      </c>
      <c r="G34" s="264">
        <f>G35-G36</f>
        <v>10579098.205699999</v>
      </c>
      <c r="H34" s="259">
        <f t="shared" si="1"/>
        <v>72932780.785699993</v>
      </c>
      <c r="J34"/>
      <c r="K34"/>
      <c r="L34"/>
      <c r="M34"/>
      <c r="N34"/>
      <c r="O34" s="442"/>
    </row>
    <row r="35" spans="1:15" ht="15.75">
      <c r="A35" s="133">
        <v>15.1</v>
      </c>
      <c r="B35" s="57" t="s">
        <v>128</v>
      </c>
      <c r="C35" s="258">
        <v>112795385.14</v>
      </c>
      <c r="D35" s="258">
        <v>31661803.131700002</v>
      </c>
      <c r="E35" s="248">
        <f t="shared" si="0"/>
        <v>144457188.27169999</v>
      </c>
      <c r="F35" s="258">
        <v>83223105.739999995</v>
      </c>
      <c r="G35" s="258">
        <v>29996885.635699999</v>
      </c>
      <c r="H35" s="259">
        <f t="shared" si="1"/>
        <v>113219991.3757</v>
      </c>
      <c r="J35"/>
      <c r="K35"/>
      <c r="L35"/>
      <c r="M35"/>
      <c r="N35"/>
      <c r="O35" s="442"/>
    </row>
    <row r="36" spans="1:15" ht="15.75">
      <c r="A36" s="133">
        <v>15.2</v>
      </c>
      <c r="B36" s="57" t="s">
        <v>129</v>
      </c>
      <c r="C36" s="258">
        <v>20187830.48</v>
      </c>
      <c r="D36" s="258">
        <v>24943062.940000001</v>
      </c>
      <c r="E36" s="248">
        <f t="shared" si="0"/>
        <v>45130893.420000002</v>
      </c>
      <c r="F36" s="258">
        <v>20869423.16</v>
      </c>
      <c r="G36" s="258">
        <v>19417787.43</v>
      </c>
      <c r="H36" s="259">
        <f t="shared" si="1"/>
        <v>40287210.590000004</v>
      </c>
      <c r="J36"/>
      <c r="K36"/>
      <c r="L36"/>
      <c r="M36"/>
      <c r="N36"/>
      <c r="O36" s="442"/>
    </row>
    <row r="37" spans="1:15" ht="15.75">
      <c r="A37" s="133">
        <v>16</v>
      </c>
      <c r="B37" s="56" t="s">
        <v>130</v>
      </c>
      <c r="C37" s="258">
        <v>0</v>
      </c>
      <c r="D37" s="258">
        <v>0</v>
      </c>
      <c r="E37" s="248">
        <f t="shared" si="0"/>
        <v>0</v>
      </c>
      <c r="F37" s="258">
        <v>0</v>
      </c>
      <c r="G37" s="258">
        <v>0</v>
      </c>
      <c r="H37" s="259">
        <f t="shared" si="1"/>
        <v>0</v>
      </c>
      <c r="J37"/>
      <c r="K37"/>
      <c r="L37"/>
      <c r="M37"/>
      <c r="N37"/>
      <c r="O37" s="442"/>
    </row>
    <row r="38" spans="1:15" ht="15.75">
      <c r="A38" s="133">
        <v>17</v>
      </c>
      <c r="B38" s="56" t="s">
        <v>131</v>
      </c>
      <c r="C38" s="258">
        <v>0</v>
      </c>
      <c r="D38" s="258">
        <v>0</v>
      </c>
      <c r="E38" s="248">
        <f t="shared" si="0"/>
        <v>0</v>
      </c>
      <c r="F38" s="258">
        <v>0</v>
      </c>
      <c r="G38" s="258">
        <v>0</v>
      </c>
      <c r="H38" s="259">
        <f t="shared" si="1"/>
        <v>0</v>
      </c>
      <c r="J38"/>
      <c r="K38"/>
      <c r="L38"/>
      <c r="M38"/>
      <c r="N38"/>
      <c r="O38" s="442"/>
    </row>
    <row r="39" spans="1:15" ht="15.75">
      <c r="A39" s="133">
        <v>18</v>
      </c>
      <c r="B39" s="56" t="s">
        <v>132</v>
      </c>
      <c r="C39" s="258">
        <v>397.37</v>
      </c>
      <c r="D39" s="258">
        <v>0</v>
      </c>
      <c r="E39" s="248">
        <f t="shared" si="0"/>
        <v>397.37</v>
      </c>
      <c r="F39" s="258">
        <v>-63845.06</v>
      </c>
      <c r="G39" s="258">
        <v>0</v>
      </c>
      <c r="H39" s="259">
        <f t="shared" si="1"/>
        <v>-63845.06</v>
      </c>
      <c r="J39"/>
      <c r="K39"/>
      <c r="L39"/>
      <c r="M39"/>
      <c r="N39"/>
      <c r="O39" s="442"/>
    </row>
    <row r="40" spans="1:15" ht="15.75">
      <c r="A40" s="133">
        <v>19</v>
      </c>
      <c r="B40" s="56" t="s">
        <v>133</v>
      </c>
      <c r="C40" s="258">
        <v>50977317.640000001</v>
      </c>
      <c r="D40" s="258">
        <v>0</v>
      </c>
      <c r="E40" s="248">
        <f t="shared" si="0"/>
        <v>50977317.640000001</v>
      </c>
      <c r="F40" s="258">
        <v>48405719.399999999</v>
      </c>
      <c r="G40" s="258">
        <v>0</v>
      </c>
      <c r="H40" s="259">
        <f t="shared" si="1"/>
        <v>48405719.399999999</v>
      </c>
      <c r="J40"/>
      <c r="K40"/>
      <c r="L40"/>
      <c r="M40"/>
      <c r="N40"/>
      <c r="O40" s="442"/>
    </row>
    <row r="41" spans="1:15" ht="15.75">
      <c r="A41" s="133">
        <v>20</v>
      </c>
      <c r="B41" s="56" t="s">
        <v>134</v>
      </c>
      <c r="C41" s="258">
        <v>-8041074.1399999997</v>
      </c>
      <c r="D41" s="258">
        <v>0</v>
      </c>
      <c r="E41" s="248">
        <f t="shared" si="0"/>
        <v>-8041074.1399999997</v>
      </c>
      <c r="F41" s="258">
        <v>-4995486.25</v>
      </c>
      <c r="G41" s="258">
        <v>0</v>
      </c>
      <c r="H41" s="259">
        <f t="shared" si="1"/>
        <v>-4995486.25</v>
      </c>
      <c r="J41"/>
      <c r="K41"/>
      <c r="L41"/>
      <c r="M41"/>
      <c r="N41"/>
      <c r="O41" s="442"/>
    </row>
    <row r="42" spans="1:15" ht="15.75">
      <c r="A42" s="133">
        <v>21</v>
      </c>
      <c r="B42" s="56" t="s">
        <v>135</v>
      </c>
      <c r="C42" s="258">
        <v>340127.32</v>
      </c>
      <c r="D42" s="258">
        <v>0</v>
      </c>
      <c r="E42" s="248">
        <f t="shared" si="0"/>
        <v>340127.32</v>
      </c>
      <c r="F42" s="258">
        <v>-2328137.08</v>
      </c>
      <c r="G42" s="258">
        <v>0</v>
      </c>
      <c r="H42" s="259">
        <f t="shared" si="1"/>
        <v>-2328137.08</v>
      </c>
      <c r="J42"/>
      <c r="K42"/>
      <c r="L42"/>
      <c r="M42"/>
      <c r="N42"/>
      <c r="O42" s="442"/>
    </row>
    <row r="43" spans="1:15" ht="15.75">
      <c r="A43" s="133">
        <v>22</v>
      </c>
      <c r="B43" s="56" t="s">
        <v>136</v>
      </c>
      <c r="C43" s="258">
        <v>3095677.51</v>
      </c>
      <c r="D43" s="258">
        <v>8901338.5199999996</v>
      </c>
      <c r="E43" s="248">
        <f t="shared" si="0"/>
        <v>11997016.029999999</v>
      </c>
      <c r="F43" s="258">
        <v>2261477.56</v>
      </c>
      <c r="G43" s="258">
        <v>7549018.96</v>
      </c>
      <c r="H43" s="259">
        <f t="shared" si="1"/>
        <v>9810496.5199999996</v>
      </c>
      <c r="J43"/>
      <c r="K43"/>
      <c r="L43"/>
      <c r="M43"/>
      <c r="N43"/>
      <c r="O43" s="442"/>
    </row>
    <row r="44" spans="1:15" ht="15.75">
      <c r="A44" s="133">
        <v>23</v>
      </c>
      <c r="B44" s="56" t="s">
        <v>137</v>
      </c>
      <c r="C44" s="258">
        <v>7828286.29</v>
      </c>
      <c r="D44" s="258">
        <v>1683082.52</v>
      </c>
      <c r="E44" s="248">
        <f t="shared" si="0"/>
        <v>9511368.8100000005</v>
      </c>
      <c r="F44" s="258">
        <v>10279246.99</v>
      </c>
      <c r="G44" s="258">
        <v>3525799.73</v>
      </c>
      <c r="H44" s="259">
        <f t="shared" si="1"/>
        <v>13805046.720000001</v>
      </c>
      <c r="J44"/>
      <c r="K44"/>
      <c r="L44"/>
      <c r="M44"/>
      <c r="N44"/>
      <c r="O44" s="442"/>
    </row>
    <row r="45" spans="1:15" ht="15.75">
      <c r="A45" s="133">
        <v>24</v>
      </c>
      <c r="B45" s="59" t="s">
        <v>138</v>
      </c>
      <c r="C45" s="260">
        <f>C34+C37+C38+C39+C40+C41+C42+C43+C44</f>
        <v>146808286.65000001</v>
      </c>
      <c r="D45" s="260">
        <f>D34+D37+D38+D39+D40+D41+D42+D43+D44</f>
        <v>17303161.231699999</v>
      </c>
      <c r="E45" s="248">
        <f t="shared" si="0"/>
        <v>164111447.88170001</v>
      </c>
      <c r="F45" s="260">
        <f>F34+F37+F38+F39+F40+F41+F42+F43+F44</f>
        <v>115912658.13999999</v>
      </c>
      <c r="G45" s="260">
        <f>G34+G37+G38+G39+G40+G41+G42+G43+G44</f>
        <v>21653916.8957</v>
      </c>
      <c r="H45" s="259">
        <f t="shared" si="1"/>
        <v>137566575.03569999</v>
      </c>
      <c r="J45"/>
      <c r="K45"/>
      <c r="L45"/>
      <c r="M45"/>
      <c r="N45"/>
      <c r="O45" s="442"/>
    </row>
    <row r="46" spans="1:15">
      <c r="A46" s="133"/>
      <c r="B46" s="54" t="s">
        <v>139</v>
      </c>
      <c r="C46" s="258"/>
      <c r="D46" s="258"/>
      <c r="E46" s="258"/>
      <c r="F46" s="258"/>
      <c r="G46" s="258"/>
      <c r="H46" s="265"/>
      <c r="J46"/>
      <c r="K46"/>
      <c r="L46"/>
      <c r="M46"/>
      <c r="N46"/>
      <c r="O46" s="442"/>
    </row>
    <row r="47" spans="1:15" ht="15.75">
      <c r="A47" s="133">
        <v>25</v>
      </c>
      <c r="B47" s="56" t="s">
        <v>140</v>
      </c>
      <c r="C47" s="258">
        <v>12026332.9</v>
      </c>
      <c r="D47" s="258">
        <v>2071215.97</v>
      </c>
      <c r="E47" s="248">
        <f t="shared" si="0"/>
        <v>14097548.870000001</v>
      </c>
      <c r="F47" s="258">
        <v>9603546.8699999992</v>
      </c>
      <c r="G47" s="258">
        <v>2689571.72</v>
      </c>
      <c r="H47" s="259">
        <f t="shared" si="1"/>
        <v>12293118.59</v>
      </c>
      <c r="J47"/>
      <c r="K47"/>
      <c r="L47"/>
      <c r="M47"/>
      <c r="N47"/>
      <c r="O47" s="442"/>
    </row>
    <row r="48" spans="1:15" ht="15.75">
      <c r="A48" s="133">
        <v>26</v>
      </c>
      <c r="B48" s="56" t="s">
        <v>141</v>
      </c>
      <c r="C48" s="258">
        <v>9912871.3300000001</v>
      </c>
      <c r="D48" s="258">
        <v>1969002.97</v>
      </c>
      <c r="E48" s="248">
        <f t="shared" si="0"/>
        <v>11881874.300000001</v>
      </c>
      <c r="F48" s="258">
        <v>8490658.3100000005</v>
      </c>
      <c r="G48" s="258">
        <v>10610255.68</v>
      </c>
      <c r="H48" s="259">
        <f t="shared" si="1"/>
        <v>19100913.990000002</v>
      </c>
      <c r="J48"/>
      <c r="K48"/>
      <c r="L48"/>
      <c r="M48"/>
      <c r="N48"/>
      <c r="O48" s="442"/>
    </row>
    <row r="49" spans="1:15" ht="15.75">
      <c r="A49" s="133">
        <v>27</v>
      </c>
      <c r="B49" s="56" t="s">
        <v>142</v>
      </c>
      <c r="C49" s="258">
        <v>101252274.53</v>
      </c>
      <c r="D49" s="258">
        <v>0</v>
      </c>
      <c r="E49" s="248">
        <f t="shared" si="0"/>
        <v>101252274.53</v>
      </c>
      <c r="F49" s="258">
        <v>98144546.900000006</v>
      </c>
      <c r="G49" s="258">
        <v>0</v>
      </c>
      <c r="H49" s="259">
        <f t="shared" si="1"/>
        <v>98144546.900000006</v>
      </c>
      <c r="J49"/>
      <c r="K49"/>
      <c r="L49"/>
      <c r="M49"/>
      <c r="N49"/>
      <c r="O49" s="442"/>
    </row>
    <row r="50" spans="1:15" ht="15.75">
      <c r="A50" s="133">
        <v>28</v>
      </c>
      <c r="B50" s="56" t="s">
        <v>277</v>
      </c>
      <c r="C50" s="258">
        <v>2047398.52</v>
      </c>
      <c r="D50" s="258">
        <v>0</v>
      </c>
      <c r="E50" s="248">
        <f t="shared" si="0"/>
        <v>2047398.52</v>
      </c>
      <c r="F50" s="258">
        <v>2094182.52</v>
      </c>
      <c r="G50" s="258">
        <v>0</v>
      </c>
      <c r="H50" s="259">
        <f t="shared" si="1"/>
        <v>2094182.52</v>
      </c>
      <c r="J50"/>
      <c r="K50"/>
      <c r="L50"/>
      <c r="M50"/>
      <c r="N50"/>
      <c r="O50" s="442"/>
    </row>
    <row r="51" spans="1:15" ht="15.75">
      <c r="A51" s="133">
        <v>29</v>
      </c>
      <c r="B51" s="56" t="s">
        <v>143</v>
      </c>
      <c r="C51" s="258">
        <v>18482370.719999999</v>
      </c>
      <c r="D51" s="258">
        <v>0</v>
      </c>
      <c r="E51" s="248">
        <f t="shared" si="0"/>
        <v>18482370.719999999</v>
      </c>
      <c r="F51" s="258">
        <v>15310677.130000001</v>
      </c>
      <c r="G51" s="258">
        <v>0</v>
      </c>
      <c r="H51" s="259">
        <f t="shared" si="1"/>
        <v>15310677.130000001</v>
      </c>
      <c r="J51"/>
      <c r="K51"/>
      <c r="L51"/>
      <c r="M51"/>
      <c r="N51"/>
      <c r="O51" s="442"/>
    </row>
    <row r="52" spans="1:15" ht="15.75">
      <c r="A52" s="133">
        <v>30</v>
      </c>
      <c r="B52" s="56" t="s">
        <v>144</v>
      </c>
      <c r="C52" s="258">
        <v>28689447.91</v>
      </c>
      <c r="D52" s="258">
        <v>175074.87</v>
      </c>
      <c r="E52" s="248">
        <f t="shared" si="0"/>
        <v>28864522.780000001</v>
      </c>
      <c r="F52" s="258">
        <v>22171000.280000001</v>
      </c>
      <c r="G52" s="258">
        <v>510714.02</v>
      </c>
      <c r="H52" s="259">
        <f t="shared" si="1"/>
        <v>22681714.300000001</v>
      </c>
      <c r="J52"/>
      <c r="K52"/>
      <c r="L52"/>
      <c r="M52"/>
      <c r="N52"/>
      <c r="O52" s="442"/>
    </row>
    <row r="53" spans="1:15" ht="15.75">
      <c r="A53" s="133">
        <v>31</v>
      </c>
      <c r="B53" s="59" t="s">
        <v>145</v>
      </c>
      <c r="C53" s="260">
        <f>C47+C48+C49+C50+C51+C52</f>
        <v>172410695.91</v>
      </c>
      <c r="D53" s="260">
        <f>D47+D48+D49+D50+D51+D52</f>
        <v>4215293.8099999996</v>
      </c>
      <c r="E53" s="248">
        <f t="shared" si="0"/>
        <v>176625989.72</v>
      </c>
      <c r="F53" s="260">
        <f>F47+F48+F49+F50+F51+F52</f>
        <v>155814612.00999999</v>
      </c>
      <c r="G53" s="260">
        <f>G47+G48+G49+G50+G51+G52</f>
        <v>13810541.42</v>
      </c>
      <c r="H53" s="259">
        <f t="shared" si="1"/>
        <v>169625153.42999998</v>
      </c>
      <c r="J53"/>
      <c r="K53"/>
      <c r="L53"/>
      <c r="M53"/>
      <c r="N53"/>
      <c r="O53" s="442"/>
    </row>
    <row r="54" spans="1:15" ht="15.75">
      <c r="A54" s="133">
        <v>32</v>
      </c>
      <c r="B54" s="59" t="s">
        <v>146</v>
      </c>
      <c r="C54" s="260">
        <f>C45-C53</f>
        <v>-25602409.25999999</v>
      </c>
      <c r="D54" s="260">
        <f>D45-D53</f>
        <v>13087867.421700001</v>
      </c>
      <c r="E54" s="248">
        <f t="shared" si="0"/>
        <v>-12514541.83829999</v>
      </c>
      <c r="F54" s="260">
        <f>F45-F53</f>
        <v>-39901953.870000005</v>
      </c>
      <c r="G54" s="260">
        <f>G45-G53</f>
        <v>7843375.4757000003</v>
      </c>
      <c r="H54" s="259">
        <f t="shared" si="1"/>
        <v>-32058578.394300006</v>
      </c>
      <c r="J54"/>
      <c r="K54"/>
      <c r="L54"/>
      <c r="M54"/>
      <c r="N54"/>
      <c r="O54" s="442"/>
    </row>
    <row r="55" spans="1:15">
      <c r="A55" s="133"/>
      <c r="B55" s="54"/>
      <c r="C55" s="262"/>
      <c r="D55" s="262"/>
      <c r="E55" s="262"/>
      <c r="F55" s="262"/>
      <c r="G55" s="262"/>
      <c r="H55" s="263"/>
      <c r="J55"/>
      <c r="K55"/>
      <c r="L55"/>
      <c r="M55"/>
      <c r="N55"/>
      <c r="O55" s="442"/>
    </row>
    <row r="56" spans="1:15" ht="15.75">
      <c r="A56" s="133">
        <v>33</v>
      </c>
      <c r="B56" s="59" t="s">
        <v>147</v>
      </c>
      <c r="C56" s="260">
        <f>C31+C54</f>
        <v>175541535.87000006</v>
      </c>
      <c r="D56" s="260">
        <f>D31+D54</f>
        <v>117737363.25169998</v>
      </c>
      <c r="E56" s="248">
        <f t="shared" si="0"/>
        <v>293278899.12170005</v>
      </c>
      <c r="F56" s="260">
        <f>F31+F54</f>
        <v>105894097.48999995</v>
      </c>
      <c r="G56" s="260">
        <f>G31+G54</f>
        <v>93823389.126000047</v>
      </c>
      <c r="H56" s="259">
        <f t="shared" si="1"/>
        <v>199717486.616</v>
      </c>
      <c r="J56"/>
      <c r="K56"/>
      <c r="L56"/>
      <c r="M56"/>
      <c r="N56"/>
      <c r="O56" s="442"/>
    </row>
    <row r="57" spans="1:15">
      <c r="A57" s="133"/>
      <c r="B57" s="54"/>
      <c r="C57" s="262"/>
      <c r="D57" s="262"/>
      <c r="E57" s="262"/>
      <c r="F57" s="262"/>
      <c r="G57" s="262"/>
      <c r="H57" s="263"/>
      <c r="J57"/>
      <c r="K57"/>
      <c r="L57"/>
      <c r="M57"/>
      <c r="N57"/>
      <c r="O57" s="442"/>
    </row>
    <row r="58" spans="1:15" ht="15.75">
      <c r="A58" s="133">
        <v>34</v>
      </c>
      <c r="B58" s="56" t="s">
        <v>148</v>
      </c>
      <c r="C58" s="258">
        <v>62901212.972912639</v>
      </c>
      <c r="D58" s="258">
        <v>0</v>
      </c>
      <c r="E58" s="248">
        <f t="shared" si="0"/>
        <v>62901212.972912639</v>
      </c>
      <c r="F58" s="258">
        <v>27506346.170000002</v>
      </c>
      <c r="G58" s="258">
        <v>0</v>
      </c>
      <c r="H58" s="259">
        <f t="shared" si="1"/>
        <v>27506346.170000002</v>
      </c>
      <c r="J58"/>
      <c r="K58"/>
      <c r="L58"/>
      <c r="M58"/>
      <c r="N58"/>
      <c r="O58" s="442"/>
    </row>
    <row r="59" spans="1:15" s="210" customFormat="1" ht="15.75">
      <c r="A59" s="133">
        <v>35</v>
      </c>
      <c r="B59" s="53" t="s">
        <v>149</v>
      </c>
      <c r="C59" s="266">
        <v>-27491.62</v>
      </c>
      <c r="D59" s="266">
        <v>0</v>
      </c>
      <c r="E59" s="267">
        <f t="shared" si="0"/>
        <v>-27491.62</v>
      </c>
      <c r="F59" s="268">
        <v>0</v>
      </c>
      <c r="G59" s="268">
        <v>0</v>
      </c>
      <c r="H59" s="269">
        <f t="shared" si="1"/>
        <v>0</v>
      </c>
      <c r="I59"/>
      <c r="J59"/>
      <c r="K59"/>
      <c r="L59"/>
      <c r="M59"/>
      <c r="N59"/>
      <c r="O59" s="442"/>
    </row>
    <row r="60" spans="1:15" ht="15.75">
      <c r="A60" s="133">
        <v>36</v>
      </c>
      <c r="B60" s="56" t="s">
        <v>150</v>
      </c>
      <c r="C60" s="258">
        <v>9451880.2599999998</v>
      </c>
      <c r="D60" s="258">
        <v>0</v>
      </c>
      <c r="E60" s="248">
        <f t="shared" si="0"/>
        <v>9451880.2599999998</v>
      </c>
      <c r="F60" s="258">
        <v>7788696.0899999999</v>
      </c>
      <c r="G60" s="258">
        <v>0</v>
      </c>
      <c r="H60" s="259">
        <f t="shared" si="1"/>
        <v>7788696.0899999999</v>
      </c>
      <c r="J60"/>
      <c r="K60"/>
      <c r="L60"/>
      <c r="M60"/>
      <c r="N60"/>
      <c r="O60" s="442"/>
    </row>
    <row r="61" spans="1:15" ht="15.75">
      <c r="A61" s="133">
        <v>37</v>
      </c>
      <c r="B61" s="59" t="s">
        <v>151</v>
      </c>
      <c r="C61" s="260">
        <f>C58+C59+C60</f>
        <v>72325601.61291264</v>
      </c>
      <c r="D61" s="260">
        <f>D58+D59+D60</f>
        <v>0</v>
      </c>
      <c r="E61" s="248">
        <f t="shared" si="0"/>
        <v>72325601.61291264</v>
      </c>
      <c r="F61" s="260">
        <f>F58+F59+F60</f>
        <v>35295042.260000005</v>
      </c>
      <c r="G61" s="260">
        <f>G58+G59+G60</f>
        <v>0</v>
      </c>
      <c r="H61" s="259">
        <f t="shared" si="1"/>
        <v>35295042.260000005</v>
      </c>
      <c r="J61"/>
      <c r="K61"/>
      <c r="L61"/>
      <c r="M61"/>
      <c r="N61"/>
      <c r="O61" s="442"/>
    </row>
    <row r="62" spans="1:15">
      <c r="A62" s="133"/>
      <c r="B62" s="60"/>
      <c r="C62" s="258"/>
      <c r="D62" s="258"/>
      <c r="E62" s="258"/>
      <c r="F62" s="258"/>
      <c r="G62" s="258"/>
      <c r="H62" s="265"/>
      <c r="J62"/>
      <c r="K62"/>
      <c r="L62"/>
      <c r="M62"/>
      <c r="N62"/>
      <c r="O62" s="442"/>
    </row>
    <row r="63" spans="1:15" ht="15.75">
      <c r="A63" s="133">
        <v>38</v>
      </c>
      <c r="B63" s="61" t="s">
        <v>278</v>
      </c>
      <c r="C63" s="260">
        <f>C56-C61</f>
        <v>103215934.25708742</v>
      </c>
      <c r="D63" s="260">
        <f>D56-D61</f>
        <v>117737363.25169998</v>
      </c>
      <c r="E63" s="248">
        <f t="shared" si="0"/>
        <v>220953297.50878739</v>
      </c>
      <c r="F63" s="260">
        <f>F56-F61</f>
        <v>70599055.229999945</v>
      </c>
      <c r="G63" s="260">
        <f>G56-G61</f>
        <v>93823389.126000047</v>
      </c>
      <c r="H63" s="259">
        <f t="shared" si="1"/>
        <v>164422444.35600001</v>
      </c>
      <c r="J63"/>
      <c r="K63"/>
      <c r="L63"/>
      <c r="M63"/>
      <c r="N63"/>
      <c r="O63" s="442"/>
    </row>
    <row r="64" spans="1:15" ht="15.75">
      <c r="A64" s="131">
        <v>39</v>
      </c>
      <c r="B64" s="56" t="s">
        <v>152</v>
      </c>
      <c r="C64" s="270">
        <v>37974122.310000002</v>
      </c>
      <c r="D64" s="270">
        <v>0</v>
      </c>
      <c r="E64" s="248">
        <f t="shared" si="0"/>
        <v>37974122.310000002</v>
      </c>
      <c r="F64" s="270">
        <v>15022383.970000001</v>
      </c>
      <c r="G64" s="270">
        <v>0</v>
      </c>
      <c r="H64" s="259">
        <f t="shared" si="1"/>
        <v>15022383.970000001</v>
      </c>
      <c r="J64"/>
      <c r="K64"/>
      <c r="L64"/>
      <c r="M64"/>
      <c r="N64"/>
      <c r="O64" s="442"/>
    </row>
    <row r="65" spans="1:15" ht="15.75">
      <c r="A65" s="133">
        <v>40</v>
      </c>
      <c r="B65" s="59" t="s">
        <v>153</v>
      </c>
      <c r="C65" s="260">
        <f>C63-C64</f>
        <v>65241811.947087422</v>
      </c>
      <c r="D65" s="260">
        <f>D63-D64</f>
        <v>117737363.25169998</v>
      </c>
      <c r="E65" s="248">
        <f t="shared" si="0"/>
        <v>182979175.19878739</v>
      </c>
      <c r="F65" s="260">
        <f>F63-F64</f>
        <v>55576671.259999946</v>
      </c>
      <c r="G65" s="260">
        <f>G63-G64</f>
        <v>93823389.126000047</v>
      </c>
      <c r="H65" s="259">
        <f t="shared" si="1"/>
        <v>149400060.38599998</v>
      </c>
      <c r="J65"/>
      <c r="K65"/>
      <c r="L65"/>
      <c r="M65"/>
      <c r="N65"/>
      <c r="O65" s="442"/>
    </row>
    <row r="66" spans="1:15" ht="15.75">
      <c r="A66" s="131">
        <v>41</v>
      </c>
      <c r="B66" s="56" t="s">
        <v>154</v>
      </c>
      <c r="C66" s="270">
        <v>0</v>
      </c>
      <c r="D66" s="270">
        <v>0</v>
      </c>
      <c r="E66" s="248">
        <f t="shared" si="0"/>
        <v>0</v>
      </c>
      <c r="F66" s="270">
        <v>78023.34</v>
      </c>
      <c r="G66" s="270">
        <v>0</v>
      </c>
      <c r="H66" s="259">
        <f t="shared" si="1"/>
        <v>78023.34</v>
      </c>
      <c r="J66"/>
      <c r="K66"/>
      <c r="L66"/>
      <c r="M66"/>
      <c r="N66"/>
      <c r="O66" s="442"/>
    </row>
    <row r="67" spans="1:15" ht="16.5" thickBot="1">
      <c r="A67" s="135">
        <v>42</v>
      </c>
      <c r="B67" s="136" t="s">
        <v>155</v>
      </c>
      <c r="C67" s="271">
        <f>C65+C66</f>
        <v>65241811.947087422</v>
      </c>
      <c r="D67" s="271">
        <f>D65+D66</f>
        <v>117737363.25169998</v>
      </c>
      <c r="E67" s="256">
        <f t="shared" si="0"/>
        <v>182979175.19878739</v>
      </c>
      <c r="F67" s="271">
        <f>F65+F66</f>
        <v>55654694.599999949</v>
      </c>
      <c r="G67" s="271">
        <f>G65+G66</f>
        <v>93823389.126000047</v>
      </c>
      <c r="H67" s="272">
        <f t="shared" si="1"/>
        <v>149478083.72600001</v>
      </c>
      <c r="J67"/>
      <c r="K67"/>
      <c r="L67"/>
      <c r="M67"/>
      <c r="N67"/>
      <c r="O67" s="442"/>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M53"/>
  <sheetViews>
    <sheetView topLeftCell="B1" zoomScaleNormal="100" workbookViewId="0">
      <selection activeCell="H18" sqref="H18"/>
    </sheetView>
  </sheetViews>
  <sheetFormatPr defaultRowHeight="15"/>
  <cols>
    <col min="1" max="1" width="9.5703125" bestFit="1" customWidth="1"/>
    <col min="2" max="2" width="72.28515625" customWidth="1"/>
    <col min="3" max="3" width="14.85546875" bestFit="1" customWidth="1"/>
    <col min="4" max="4" width="16" bestFit="1" customWidth="1"/>
    <col min="5" max="5" width="13.85546875" bestFit="1" customWidth="1"/>
    <col min="6" max="6" width="14.85546875" bestFit="1" customWidth="1"/>
    <col min="7" max="7" width="16" bestFit="1" customWidth="1"/>
    <col min="8" max="8" width="13.85546875" bestFit="1" customWidth="1"/>
  </cols>
  <sheetData>
    <row r="1" spans="1:8">
      <c r="A1" s="2" t="s">
        <v>196</v>
      </c>
      <c r="B1" t="s">
        <v>451</v>
      </c>
    </row>
    <row r="2" spans="1:8">
      <c r="A2" s="2" t="s">
        <v>197</v>
      </c>
      <c r="B2" s="448">
        <f>'1. key ratios'!B2</f>
        <v>43281</v>
      </c>
    </row>
    <row r="3" spans="1:8">
      <c r="A3" s="2"/>
    </row>
    <row r="4" spans="1:8" ht="16.5" thickBot="1">
      <c r="A4" s="2" t="s">
        <v>337</v>
      </c>
      <c r="B4" s="2"/>
      <c r="C4" s="221"/>
      <c r="D4" s="221"/>
      <c r="E4" s="221"/>
      <c r="F4" s="222"/>
      <c r="G4" s="222"/>
      <c r="H4" s="223" t="s">
        <v>100</v>
      </c>
    </row>
    <row r="5" spans="1:8" ht="15.75">
      <c r="A5" s="487" t="s">
        <v>32</v>
      </c>
      <c r="B5" s="489" t="s">
        <v>251</v>
      </c>
      <c r="C5" s="491" t="s">
        <v>202</v>
      </c>
      <c r="D5" s="491"/>
      <c r="E5" s="491"/>
      <c r="F5" s="491" t="s">
        <v>203</v>
      </c>
      <c r="G5" s="491"/>
      <c r="H5" s="492"/>
    </row>
    <row r="6" spans="1:8">
      <c r="A6" s="488"/>
      <c r="B6" s="490"/>
      <c r="C6" s="41" t="s">
        <v>33</v>
      </c>
      <c r="D6" s="41" t="s">
        <v>101</v>
      </c>
      <c r="E6" s="41" t="s">
        <v>74</v>
      </c>
      <c r="F6" s="41" t="s">
        <v>33</v>
      </c>
      <c r="G6" s="41" t="s">
        <v>101</v>
      </c>
      <c r="H6" s="42" t="s">
        <v>74</v>
      </c>
    </row>
    <row r="7" spans="1:8" s="3" customFormat="1" ht="15.75">
      <c r="A7" s="224">
        <v>1</v>
      </c>
      <c r="B7" s="225" t="s">
        <v>373</v>
      </c>
      <c r="C7" s="478">
        <f>SUM(C8:C11)</f>
        <v>652643622.73000002</v>
      </c>
      <c r="D7" s="478">
        <f>SUM(D8:D11)</f>
        <v>1106736602.4499795</v>
      </c>
      <c r="E7" s="273">
        <f>C7+D7</f>
        <v>1759380225.1799796</v>
      </c>
      <c r="F7" s="478">
        <f>SUM(F8:F11)</f>
        <v>512318999.94999999</v>
      </c>
      <c r="G7" s="478">
        <f>SUM(G8:G11)</f>
        <v>770158094.02922404</v>
      </c>
      <c r="H7" s="251">
        <f t="shared" ref="H7:H53" si="0">F7+G7</f>
        <v>1282477093.979224</v>
      </c>
    </row>
    <row r="8" spans="1:8" s="3" customFormat="1" ht="15.75">
      <c r="A8" s="224">
        <v>1.1000000000000001</v>
      </c>
      <c r="B8" s="226" t="s">
        <v>282</v>
      </c>
      <c r="C8" s="250">
        <v>280411178.02999997</v>
      </c>
      <c r="D8" s="250">
        <v>558293597.67289996</v>
      </c>
      <c r="E8" s="273">
        <f t="shared" ref="E8:E53" si="1">C8+D8</f>
        <v>838704775.70289993</v>
      </c>
      <c r="F8" s="250">
        <v>181063425.19</v>
      </c>
      <c r="G8" s="250">
        <v>398959026.99229997</v>
      </c>
      <c r="H8" s="251">
        <f t="shared" si="0"/>
        <v>580022452.18229997</v>
      </c>
    </row>
    <row r="9" spans="1:8" s="3" customFormat="1" ht="15.75">
      <c r="A9" s="224">
        <v>1.2</v>
      </c>
      <c r="B9" s="226" t="s">
        <v>283</v>
      </c>
      <c r="C9" s="250">
        <v>0</v>
      </c>
      <c r="D9" s="250">
        <v>94480176.521657035</v>
      </c>
      <c r="E9" s="273">
        <f t="shared" si="1"/>
        <v>94480176.521657035</v>
      </c>
      <c r="F9" s="250">
        <v>0</v>
      </c>
      <c r="G9" s="250">
        <v>81638642.727512002</v>
      </c>
      <c r="H9" s="251">
        <f t="shared" si="0"/>
        <v>81638642.727512002</v>
      </c>
    </row>
    <row r="10" spans="1:8" s="3" customFormat="1" ht="15.75">
      <c r="A10" s="224">
        <v>1.3</v>
      </c>
      <c r="B10" s="226" t="s">
        <v>284</v>
      </c>
      <c r="C10" s="250">
        <v>372232444.69999999</v>
      </c>
      <c r="D10" s="250">
        <v>423679937.6187228</v>
      </c>
      <c r="E10" s="273">
        <f t="shared" si="1"/>
        <v>795912382.31872272</v>
      </c>
      <c r="F10" s="250">
        <v>331255574.75999999</v>
      </c>
      <c r="G10" s="250">
        <v>259563133.09951201</v>
      </c>
      <c r="H10" s="251">
        <f t="shared" si="0"/>
        <v>590818707.85951197</v>
      </c>
    </row>
    <row r="11" spans="1:8" s="3" customFormat="1" ht="15.75">
      <c r="A11" s="224">
        <v>1.4</v>
      </c>
      <c r="B11" s="226" t="s">
        <v>285</v>
      </c>
      <c r="C11" s="250">
        <v>0</v>
      </c>
      <c r="D11" s="250">
        <v>30282890.636700001</v>
      </c>
      <c r="E11" s="273">
        <f t="shared" si="1"/>
        <v>30282890.636700001</v>
      </c>
      <c r="F11" s="250">
        <v>0</v>
      </c>
      <c r="G11" s="250">
        <v>29997291.209899999</v>
      </c>
      <c r="H11" s="251">
        <f t="shared" si="0"/>
        <v>29997291.209899999</v>
      </c>
    </row>
    <row r="12" spans="1:8" s="3" customFormat="1" ht="29.25" customHeight="1">
      <c r="A12" s="224">
        <v>2</v>
      </c>
      <c r="B12" s="225" t="s">
        <v>286</v>
      </c>
      <c r="C12" s="478">
        <v>0</v>
      </c>
      <c r="D12" s="478">
        <v>0</v>
      </c>
      <c r="E12" s="273">
        <f t="shared" si="1"/>
        <v>0</v>
      </c>
      <c r="F12" s="250">
        <v>0</v>
      </c>
      <c r="G12" s="250">
        <v>112147461.6768</v>
      </c>
      <c r="H12" s="251">
        <f t="shared" si="0"/>
        <v>112147461.6768</v>
      </c>
    </row>
    <row r="13" spans="1:8" s="3" customFormat="1" ht="25.5">
      <c r="A13" s="224">
        <v>3</v>
      </c>
      <c r="B13" s="225" t="s">
        <v>287</v>
      </c>
      <c r="C13" s="478">
        <f>SUM(C14:C15)</f>
        <v>241229819.91999999</v>
      </c>
      <c r="D13" s="478">
        <f>SUM(D14:D15)</f>
        <v>0</v>
      </c>
      <c r="E13" s="273">
        <f t="shared" si="1"/>
        <v>241229819.91999999</v>
      </c>
      <c r="F13" s="478">
        <f>SUM(F14:F15)</f>
        <v>240000773</v>
      </c>
      <c r="G13" s="478">
        <f>SUM(G14:G15)</f>
        <v>0</v>
      </c>
      <c r="H13" s="251">
        <f t="shared" si="0"/>
        <v>240000773</v>
      </c>
    </row>
    <row r="14" spans="1:8" s="3" customFormat="1" ht="15.75">
      <c r="A14" s="224">
        <v>3.1</v>
      </c>
      <c r="B14" s="226" t="s">
        <v>288</v>
      </c>
      <c r="C14" s="250">
        <v>241229819.91999999</v>
      </c>
      <c r="D14" s="250">
        <v>0</v>
      </c>
      <c r="E14" s="273">
        <f t="shared" si="1"/>
        <v>241229819.91999999</v>
      </c>
      <c r="F14" s="250">
        <v>240000773</v>
      </c>
      <c r="G14" s="250">
        <v>0</v>
      </c>
      <c r="H14" s="251">
        <f t="shared" si="0"/>
        <v>240000773</v>
      </c>
    </row>
    <row r="15" spans="1:8" s="3" customFormat="1" ht="15.75">
      <c r="A15" s="224">
        <v>3.2</v>
      </c>
      <c r="B15" s="226" t="s">
        <v>289</v>
      </c>
      <c r="C15" s="250">
        <v>0</v>
      </c>
      <c r="D15" s="250">
        <v>0</v>
      </c>
      <c r="E15" s="273">
        <f t="shared" si="1"/>
        <v>0</v>
      </c>
      <c r="F15" s="250">
        <v>0</v>
      </c>
      <c r="G15" s="250">
        <v>0</v>
      </c>
      <c r="H15" s="251">
        <f t="shared" si="0"/>
        <v>0</v>
      </c>
    </row>
    <row r="16" spans="1:8" s="3" customFormat="1" ht="15.75">
      <c r="A16" s="224">
        <v>4</v>
      </c>
      <c r="B16" s="225" t="s">
        <v>290</v>
      </c>
      <c r="C16" s="478">
        <f>SUM(C17:C18)</f>
        <v>1667538083.2475901</v>
      </c>
      <c r="D16" s="478">
        <f>SUM(D17:D18)</f>
        <v>3819481065.5588589</v>
      </c>
      <c r="E16" s="273">
        <f t="shared" si="1"/>
        <v>5487019148.8064489</v>
      </c>
      <c r="F16" s="478">
        <f>SUM(F17:F18)</f>
        <v>1281621484.73329</v>
      </c>
      <c r="G16" s="478">
        <f>SUM(G17:G18)</f>
        <v>3194123724.1426749</v>
      </c>
      <c r="H16" s="251">
        <f t="shared" si="0"/>
        <v>4475745208.8759651</v>
      </c>
    </row>
    <row r="17" spans="1:13" s="3" customFormat="1" ht="15.75">
      <c r="A17" s="224">
        <v>4.0999999999999996</v>
      </c>
      <c r="B17" s="226" t="s">
        <v>291</v>
      </c>
      <c r="C17" s="250">
        <v>1583060158.09759</v>
      </c>
      <c r="D17" s="250">
        <v>3671883755.8415799</v>
      </c>
      <c r="E17" s="273">
        <f t="shared" si="1"/>
        <v>5254943913.9391699</v>
      </c>
      <c r="F17" s="250">
        <v>1219540598.0952001</v>
      </c>
      <c r="G17" s="250">
        <v>3069197848.4763098</v>
      </c>
      <c r="H17" s="251">
        <f t="shared" si="0"/>
        <v>4288738446.5715098</v>
      </c>
    </row>
    <row r="18" spans="1:13" s="3" customFormat="1" ht="15.75">
      <c r="A18" s="224">
        <v>4.2</v>
      </c>
      <c r="B18" s="226" t="s">
        <v>292</v>
      </c>
      <c r="C18" s="250">
        <v>84477925.150000006</v>
      </c>
      <c r="D18" s="250">
        <v>147597309.71727899</v>
      </c>
      <c r="E18" s="273">
        <f t="shared" si="1"/>
        <v>232075234.86727899</v>
      </c>
      <c r="F18" s="250">
        <v>62080886.63809</v>
      </c>
      <c r="G18" s="250">
        <v>124925875.666365</v>
      </c>
      <c r="H18" s="251">
        <f t="shared" si="0"/>
        <v>187006762.30445498</v>
      </c>
    </row>
    <row r="19" spans="1:13" s="3" customFormat="1" ht="25.5">
      <c r="A19" s="224">
        <v>5</v>
      </c>
      <c r="B19" s="225" t="s">
        <v>293</v>
      </c>
      <c r="C19" s="478">
        <f>SUM(C20:C22,C28:C31)</f>
        <v>5648113344.9622288</v>
      </c>
      <c r="D19" s="478">
        <f>SUM(D20:D22,D28:D31)</f>
        <v>11846614197.581924</v>
      </c>
      <c r="E19" s="273">
        <f t="shared" si="1"/>
        <v>17494727542.544151</v>
      </c>
      <c r="F19" s="478">
        <f>SUM(F20:F22,F28:F31)</f>
        <v>4312498027.7858276</v>
      </c>
      <c r="G19" s="478">
        <f>SUM(G20:G22,G28:G31)</f>
        <v>10636770254.614388</v>
      </c>
      <c r="H19" s="251">
        <f t="shared" si="0"/>
        <v>14949268282.400215</v>
      </c>
    </row>
    <row r="20" spans="1:13" s="3" customFormat="1" ht="15.75">
      <c r="A20" s="224">
        <v>5.0999999999999996</v>
      </c>
      <c r="B20" s="226" t="s">
        <v>294</v>
      </c>
      <c r="C20" s="250">
        <v>92284821.042658001</v>
      </c>
      <c r="D20" s="250">
        <v>231769400.13227201</v>
      </c>
      <c r="E20" s="273">
        <f t="shared" si="1"/>
        <v>324054221.17492998</v>
      </c>
      <c r="F20" s="250">
        <v>98067535.636687994</v>
      </c>
      <c r="G20" s="250">
        <v>200231928.303271</v>
      </c>
      <c r="H20" s="251">
        <f t="shared" si="0"/>
        <v>298299463.93995899</v>
      </c>
    </row>
    <row r="21" spans="1:13" s="3" customFormat="1" ht="15.75">
      <c r="A21" s="224">
        <v>5.2</v>
      </c>
      <c r="B21" s="226" t="s">
        <v>295</v>
      </c>
      <c r="C21" s="250">
        <v>223983448.857968</v>
      </c>
      <c r="D21" s="250">
        <v>119249926.386547</v>
      </c>
      <c r="E21" s="273">
        <f t="shared" si="1"/>
        <v>343233375.244515</v>
      </c>
      <c r="F21" s="250">
        <v>168582271.44235101</v>
      </c>
      <c r="G21" s="250">
        <v>183188903.24053201</v>
      </c>
      <c r="H21" s="251">
        <f t="shared" si="0"/>
        <v>351771174.68288302</v>
      </c>
    </row>
    <row r="22" spans="1:13" s="3" customFormat="1" ht="15.75">
      <c r="A22" s="224">
        <v>5.3</v>
      </c>
      <c r="B22" s="226" t="s">
        <v>296</v>
      </c>
      <c r="C22" s="478">
        <f>SUM(C23:C27)</f>
        <v>3900946873.188868</v>
      </c>
      <c r="D22" s="478">
        <f>SUM(D23:D27)</f>
        <v>9344087145.6356506</v>
      </c>
      <c r="E22" s="273">
        <f t="shared" si="1"/>
        <v>13245034018.824518</v>
      </c>
      <c r="F22" s="478">
        <f>SUM(F23:F27)</f>
        <v>3116416257.027411</v>
      </c>
      <c r="G22" s="478">
        <f>SUM(G23:G27)</f>
        <v>8472835584.1804562</v>
      </c>
      <c r="H22" s="251">
        <f t="shared" si="0"/>
        <v>11589251841.207867</v>
      </c>
      <c r="M22" s="480"/>
    </row>
    <row r="23" spans="1:13" s="3" customFormat="1" ht="15.75">
      <c r="A23" s="224" t="s">
        <v>297</v>
      </c>
      <c r="B23" s="227" t="s">
        <v>298</v>
      </c>
      <c r="C23" s="250">
        <v>2246346917.5796599</v>
      </c>
      <c r="D23" s="250">
        <v>3881462190.9667702</v>
      </c>
      <c r="E23" s="273">
        <f t="shared" si="1"/>
        <v>6127809108.5464306</v>
      </c>
      <c r="F23" s="250">
        <v>1727701083.49598</v>
      </c>
      <c r="G23" s="250">
        <v>3622589229.50037</v>
      </c>
      <c r="H23" s="251">
        <f t="shared" si="0"/>
        <v>5350290312.9963503</v>
      </c>
    </row>
    <row r="24" spans="1:13" s="3" customFormat="1" ht="15.75">
      <c r="A24" s="224" t="s">
        <v>299</v>
      </c>
      <c r="B24" s="227" t="s">
        <v>300</v>
      </c>
      <c r="C24" s="250">
        <v>684115201.581918</v>
      </c>
      <c r="D24" s="250">
        <v>2549195582.8983498</v>
      </c>
      <c r="E24" s="273">
        <f t="shared" si="1"/>
        <v>3233310784.4802675</v>
      </c>
      <c r="F24" s="250">
        <v>576956412.75071597</v>
      </c>
      <c r="G24" s="250">
        <v>2256265478.49929</v>
      </c>
      <c r="H24" s="251">
        <f t="shared" si="0"/>
        <v>2833221891.2500057</v>
      </c>
    </row>
    <row r="25" spans="1:13" s="3" customFormat="1" ht="15.75">
      <c r="A25" s="224" t="s">
        <v>301</v>
      </c>
      <c r="B25" s="228" t="s">
        <v>302</v>
      </c>
      <c r="C25" s="250">
        <v>0</v>
      </c>
      <c r="D25" s="250">
        <v>0</v>
      </c>
      <c r="E25" s="273">
        <f t="shared" si="1"/>
        <v>0</v>
      </c>
      <c r="F25" s="250">
        <v>0</v>
      </c>
      <c r="G25" s="250">
        <v>0</v>
      </c>
      <c r="H25" s="251">
        <f t="shared" si="0"/>
        <v>0</v>
      </c>
    </row>
    <row r="26" spans="1:13" s="3" customFormat="1" ht="15.75">
      <c r="A26" s="224" t="s">
        <v>303</v>
      </c>
      <c r="B26" s="227" t="s">
        <v>304</v>
      </c>
      <c r="C26" s="250">
        <v>628284085.64824104</v>
      </c>
      <c r="D26" s="250">
        <v>1659299798.03214</v>
      </c>
      <c r="E26" s="273">
        <f t="shared" si="1"/>
        <v>2287583883.6803808</v>
      </c>
      <c r="F26" s="250">
        <v>619620459.94260895</v>
      </c>
      <c r="G26" s="250">
        <v>1703133025.34268</v>
      </c>
      <c r="H26" s="251">
        <f t="shared" si="0"/>
        <v>2322753485.2852888</v>
      </c>
    </row>
    <row r="27" spans="1:13" s="3" customFormat="1" ht="15.75">
      <c r="A27" s="224" t="s">
        <v>305</v>
      </c>
      <c r="B27" s="227" t="s">
        <v>306</v>
      </c>
      <c r="C27" s="250">
        <v>342200668.379049</v>
      </c>
      <c r="D27" s="250">
        <v>1254129573.73839</v>
      </c>
      <c r="E27" s="273">
        <f t="shared" si="1"/>
        <v>1596330242.117439</v>
      </c>
      <c r="F27" s="250">
        <v>192138300.83810601</v>
      </c>
      <c r="G27" s="250">
        <v>890847850.83811605</v>
      </c>
      <c r="H27" s="251">
        <f t="shared" si="0"/>
        <v>1082986151.6762221</v>
      </c>
    </row>
    <row r="28" spans="1:13" s="3" customFormat="1" ht="15.75">
      <c r="A28" s="224">
        <v>5.4</v>
      </c>
      <c r="B28" s="226" t="s">
        <v>307</v>
      </c>
      <c r="C28" s="250">
        <v>1063991755.44014</v>
      </c>
      <c r="D28" s="250">
        <v>1065793096.4929301</v>
      </c>
      <c r="E28" s="273">
        <f t="shared" si="1"/>
        <v>2129784851.9330702</v>
      </c>
      <c r="F28" s="250">
        <v>670495105.74176395</v>
      </c>
      <c r="G28" s="250">
        <v>1047907270.95351</v>
      </c>
      <c r="H28" s="251">
        <f t="shared" si="0"/>
        <v>1718402376.6952739</v>
      </c>
    </row>
    <row r="29" spans="1:13" s="3" customFormat="1" ht="15.75">
      <c r="A29" s="224">
        <v>5.5</v>
      </c>
      <c r="B29" s="226" t="s">
        <v>308</v>
      </c>
      <c r="C29" s="250">
        <v>227006579.80394799</v>
      </c>
      <c r="D29" s="250">
        <v>652668082.11896396</v>
      </c>
      <c r="E29" s="273">
        <f t="shared" si="1"/>
        <v>879674661.92291188</v>
      </c>
      <c r="F29" s="250">
        <v>158834032.20964199</v>
      </c>
      <c r="G29" s="250">
        <v>395884580.72746402</v>
      </c>
      <c r="H29" s="251">
        <f t="shared" si="0"/>
        <v>554718612.93710601</v>
      </c>
    </row>
    <row r="30" spans="1:13" s="3" customFormat="1" ht="15.75">
      <c r="A30" s="224">
        <v>5.6</v>
      </c>
      <c r="B30" s="226" t="s">
        <v>309</v>
      </c>
      <c r="C30" s="250">
        <v>0</v>
      </c>
      <c r="D30" s="250">
        <v>0</v>
      </c>
      <c r="E30" s="273">
        <f t="shared" si="1"/>
        <v>0</v>
      </c>
      <c r="F30" s="250">
        <v>0</v>
      </c>
      <c r="G30" s="250">
        <v>0</v>
      </c>
      <c r="H30" s="251">
        <f t="shared" si="0"/>
        <v>0</v>
      </c>
    </row>
    <row r="31" spans="1:13" s="3" customFormat="1" ht="15.75">
      <c r="A31" s="224">
        <v>5.7</v>
      </c>
      <c r="B31" s="226" t="s">
        <v>310</v>
      </c>
      <c r="C31" s="250">
        <v>139899866.62864599</v>
      </c>
      <c r="D31" s="250">
        <v>433046546.815561</v>
      </c>
      <c r="E31" s="273">
        <f t="shared" si="1"/>
        <v>572946413.44420695</v>
      </c>
      <c r="F31" s="250">
        <v>100102825.727972</v>
      </c>
      <c r="G31" s="250">
        <v>336721987.20915401</v>
      </c>
      <c r="H31" s="251">
        <f t="shared" si="0"/>
        <v>436824812.93712604</v>
      </c>
    </row>
    <row r="32" spans="1:13" s="3" customFormat="1" ht="15.75">
      <c r="A32" s="224">
        <v>6</v>
      </c>
      <c r="B32" s="225" t="s">
        <v>311</v>
      </c>
      <c r="C32" s="478">
        <f>SUM(C33:C39)</f>
        <v>120546686.55000001</v>
      </c>
      <c r="D32" s="478">
        <f>SUM(D33:D39)</f>
        <v>245246296.64406717</v>
      </c>
      <c r="E32" s="273">
        <f t="shared" si="1"/>
        <v>365792983.19406718</v>
      </c>
      <c r="F32" s="478">
        <f>SUM(F33:F39)</f>
        <v>67800381.992300004</v>
      </c>
      <c r="G32" s="478">
        <f>SUM(G33:G39)</f>
        <v>182904857.35973918</v>
      </c>
      <c r="H32" s="251">
        <f t="shared" si="0"/>
        <v>250705239.35203919</v>
      </c>
    </row>
    <row r="33" spans="1:8" s="3" customFormat="1" ht="25.5">
      <c r="A33" s="224">
        <v>6.1</v>
      </c>
      <c r="B33" s="226" t="s">
        <v>374</v>
      </c>
      <c r="C33" s="250">
        <v>117975606.80000001</v>
      </c>
      <c r="D33" s="250">
        <v>11790281.823186522</v>
      </c>
      <c r="E33" s="273">
        <f t="shared" si="1"/>
        <v>129765888.62318653</v>
      </c>
      <c r="F33" s="250">
        <v>66661029.992300004</v>
      </c>
      <c r="G33" s="250">
        <v>5886184.0246156789</v>
      </c>
      <c r="H33" s="251">
        <f t="shared" si="0"/>
        <v>72547214.016915679</v>
      </c>
    </row>
    <row r="34" spans="1:8" s="3" customFormat="1" ht="25.5">
      <c r="A34" s="224">
        <v>6.2</v>
      </c>
      <c r="B34" s="226" t="s">
        <v>312</v>
      </c>
      <c r="C34" s="250">
        <v>2571079.75</v>
      </c>
      <c r="D34" s="250">
        <v>125585614.82088064</v>
      </c>
      <c r="E34" s="273">
        <f t="shared" si="1"/>
        <v>128156694.57088064</v>
      </c>
      <c r="F34" s="250">
        <v>1139352</v>
      </c>
      <c r="G34" s="250">
        <v>71101873.335123524</v>
      </c>
      <c r="H34" s="251">
        <f t="shared" si="0"/>
        <v>72241225.335123524</v>
      </c>
    </row>
    <row r="35" spans="1:8" s="3" customFormat="1" ht="25.5">
      <c r="A35" s="224">
        <v>6.3</v>
      </c>
      <c r="B35" s="226" t="s">
        <v>313</v>
      </c>
      <c r="C35" s="250">
        <v>0</v>
      </c>
      <c r="D35" s="250">
        <v>107870400</v>
      </c>
      <c r="E35" s="273">
        <f t="shared" si="1"/>
        <v>107870400</v>
      </c>
      <c r="F35" s="250">
        <v>0</v>
      </c>
      <c r="G35" s="250">
        <v>105916800</v>
      </c>
      <c r="H35" s="251">
        <f t="shared" si="0"/>
        <v>105916800</v>
      </c>
    </row>
    <row r="36" spans="1:8" s="3" customFormat="1" ht="15.75">
      <c r="A36" s="224">
        <v>6.4</v>
      </c>
      <c r="B36" s="226" t="s">
        <v>314</v>
      </c>
      <c r="C36" s="250">
        <v>0</v>
      </c>
      <c r="D36" s="250">
        <v>0</v>
      </c>
      <c r="E36" s="273">
        <f t="shared" si="1"/>
        <v>0</v>
      </c>
      <c r="F36" s="250">
        <v>0</v>
      </c>
      <c r="G36" s="250">
        <v>0</v>
      </c>
      <c r="H36" s="251">
        <f t="shared" si="0"/>
        <v>0</v>
      </c>
    </row>
    <row r="37" spans="1:8" s="3" customFormat="1" ht="15.75">
      <c r="A37" s="224">
        <v>6.5</v>
      </c>
      <c r="B37" s="226" t="s">
        <v>315</v>
      </c>
      <c r="C37" s="250">
        <v>0</v>
      </c>
      <c r="D37" s="250">
        <v>0</v>
      </c>
      <c r="E37" s="273">
        <f t="shared" si="1"/>
        <v>0</v>
      </c>
      <c r="F37" s="250">
        <v>0</v>
      </c>
      <c r="G37" s="250">
        <v>0</v>
      </c>
      <c r="H37" s="251">
        <f t="shared" si="0"/>
        <v>0</v>
      </c>
    </row>
    <row r="38" spans="1:8" s="3" customFormat="1" ht="25.5">
      <c r="A38" s="224">
        <v>6.6</v>
      </c>
      <c r="B38" s="226" t="s">
        <v>316</v>
      </c>
      <c r="C38" s="250">
        <v>0</v>
      </c>
      <c r="D38" s="250">
        <v>0</v>
      </c>
      <c r="E38" s="273">
        <f t="shared" si="1"/>
        <v>0</v>
      </c>
      <c r="F38" s="250">
        <v>0</v>
      </c>
      <c r="G38" s="250">
        <v>0</v>
      </c>
      <c r="H38" s="251">
        <f t="shared" si="0"/>
        <v>0</v>
      </c>
    </row>
    <row r="39" spans="1:8" s="3" customFormat="1" ht="25.5">
      <c r="A39" s="224">
        <v>6.7</v>
      </c>
      <c r="B39" s="226" t="s">
        <v>317</v>
      </c>
      <c r="C39" s="250">
        <v>0</v>
      </c>
      <c r="D39" s="250">
        <v>0</v>
      </c>
      <c r="E39" s="273">
        <f t="shared" si="1"/>
        <v>0</v>
      </c>
      <c r="F39" s="250">
        <v>0</v>
      </c>
      <c r="G39" s="250">
        <v>0</v>
      </c>
      <c r="H39" s="251">
        <f t="shared" si="0"/>
        <v>0</v>
      </c>
    </row>
    <row r="40" spans="1:8" s="3" customFormat="1" ht="15.75">
      <c r="A40" s="224">
        <v>7</v>
      </c>
      <c r="B40" s="225" t="s">
        <v>318</v>
      </c>
      <c r="C40" s="478">
        <f>SUM(C43:C44)</f>
        <v>386461286.53811806</v>
      </c>
      <c r="D40" s="478">
        <f t="shared" ref="D40:G40" si="2">SUM(D43:D44)</f>
        <v>265766423.75762117</v>
      </c>
      <c r="E40" s="273">
        <f t="shared" si="1"/>
        <v>652227710.29573917</v>
      </c>
      <c r="F40" s="478">
        <f t="shared" si="2"/>
        <v>272581341.19</v>
      </c>
      <c r="G40" s="478">
        <f t="shared" si="2"/>
        <v>247991362.55969101</v>
      </c>
      <c r="H40" s="251">
        <f t="shared" si="0"/>
        <v>520572703.74969101</v>
      </c>
    </row>
    <row r="41" spans="1:8" s="3" customFormat="1" ht="25.5">
      <c r="A41" s="224">
        <v>7.1</v>
      </c>
      <c r="B41" s="226" t="s">
        <v>319</v>
      </c>
      <c r="C41" s="250">
        <v>25378061.350238003</v>
      </c>
      <c r="D41" s="250">
        <v>2979366.5043959999</v>
      </c>
      <c r="E41" s="273">
        <f t="shared" si="1"/>
        <v>28357427.854634002</v>
      </c>
      <c r="F41" s="250">
        <v>22854945</v>
      </c>
      <c r="G41" s="250">
        <v>34962162.08439</v>
      </c>
      <c r="H41" s="251">
        <f t="shared" si="0"/>
        <v>57817107.08439</v>
      </c>
    </row>
    <row r="42" spans="1:8" s="3" customFormat="1" ht="25.5">
      <c r="A42" s="224">
        <v>7.2</v>
      </c>
      <c r="B42" s="226" t="s">
        <v>320</v>
      </c>
      <c r="C42" s="250">
        <v>11424886.690000033</v>
      </c>
      <c r="D42" s="250">
        <v>1646400.6981669997</v>
      </c>
      <c r="E42" s="273">
        <f t="shared" si="1"/>
        <v>13071287.388167033</v>
      </c>
      <c r="F42" s="250">
        <v>13176897.17</v>
      </c>
      <c r="G42" s="250">
        <v>11202044.354813</v>
      </c>
      <c r="H42" s="251">
        <f t="shared" si="0"/>
        <v>24378941.524813</v>
      </c>
    </row>
    <row r="43" spans="1:8" s="3" customFormat="1" ht="25.5">
      <c r="A43" s="224">
        <v>7.3</v>
      </c>
      <c r="B43" s="226" t="s">
        <v>321</v>
      </c>
      <c r="C43" s="250">
        <v>260248384.84811869</v>
      </c>
      <c r="D43" s="250">
        <v>183326772.49215904</v>
      </c>
      <c r="E43" s="273">
        <f t="shared" si="1"/>
        <v>443575157.34027773</v>
      </c>
      <c r="F43" s="250">
        <v>182035517.62</v>
      </c>
      <c r="G43" s="250">
        <v>169274013.56089801</v>
      </c>
      <c r="H43" s="251">
        <f t="shared" si="0"/>
        <v>351309531.18089801</v>
      </c>
    </row>
    <row r="44" spans="1:8" s="3" customFormat="1" ht="25.5">
      <c r="A44" s="224">
        <v>7.4</v>
      </c>
      <c r="B44" s="226" t="s">
        <v>322</v>
      </c>
      <c r="C44" s="250">
        <v>126212901.68999939</v>
      </c>
      <c r="D44" s="250">
        <v>82439651.26546213</v>
      </c>
      <c r="E44" s="273">
        <f t="shared" si="1"/>
        <v>208652552.9554615</v>
      </c>
      <c r="F44" s="250">
        <v>90545823.569999993</v>
      </c>
      <c r="G44" s="250">
        <v>78717348.998793006</v>
      </c>
      <c r="H44" s="251">
        <f t="shared" si="0"/>
        <v>169263172.568793</v>
      </c>
    </row>
    <row r="45" spans="1:8" s="3" customFormat="1" ht="15.75">
      <c r="A45" s="224">
        <v>8</v>
      </c>
      <c r="B45" s="225" t="s">
        <v>323</v>
      </c>
      <c r="C45" s="478">
        <f>SUM(C46:C52)</f>
        <v>1546522.9518610749</v>
      </c>
      <c r="D45" s="478">
        <f>SUM(D46:D52)</f>
        <v>71873639.832569212</v>
      </c>
      <c r="E45" s="273">
        <f t="shared" si="1"/>
        <v>73420162.78443028</v>
      </c>
      <c r="F45" s="478">
        <f>SUM(F46:F52)</f>
        <v>1595254.85</v>
      </c>
      <c r="G45" s="478">
        <f>SUM(G46:G52)</f>
        <v>57329296.601544008</v>
      </c>
      <c r="H45" s="251">
        <f t="shared" si="0"/>
        <v>58924551.451544009</v>
      </c>
    </row>
    <row r="46" spans="1:8" s="3" customFormat="1" ht="15.75">
      <c r="A46" s="224">
        <v>8.1</v>
      </c>
      <c r="B46" s="226" t="s">
        <v>324</v>
      </c>
      <c r="C46" s="250">
        <v>0</v>
      </c>
      <c r="D46" s="250">
        <v>0</v>
      </c>
      <c r="E46" s="273">
        <f t="shared" si="1"/>
        <v>0</v>
      </c>
      <c r="F46" s="250">
        <v>0</v>
      </c>
      <c r="G46" s="250">
        <v>0</v>
      </c>
      <c r="H46" s="251">
        <f t="shared" si="0"/>
        <v>0</v>
      </c>
    </row>
    <row r="47" spans="1:8" s="3" customFormat="1" ht="15.75">
      <c r="A47" s="224">
        <v>8.1999999999999993</v>
      </c>
      <c r="B47" s="226" t="s">
        <v>325</v>
      </c>
      <c r="C47" s="250">
        <v>37522.849643835623</v>
      </c>
      <c r="D47" s="250">
        <v>1592232.7655255673</v>
      </c>
      <c r="E47" s="273">
        <f t="shared" si="1"/>
        <v>1629755.6151694029</v>
      </c>
      <c r="F47" s="250">
        <v>135775.85</v>
      </c>
      <c r="G47" s="250">
        <v>3515996.7187920008</v>
      </c>
      <c r="H47" s="251">
        <f t="shared" si="0"/>
        <v>3651772.5687920009</v>
      </c>
    </row>
    <row r="48" spans="1:8" s="3" customFormat="1" ht="15.75">
      <c r="A48" s="224">
        <v>8.3000000000000007</v>
      </c>
      <c r="B48" s="226" t="s">
        <v>326</v>
      </c>
      <c r="C48" s="250">
        <v>290731.36692580744</v>
      </c>
      <c r="D48" s="250">
        <v>2616973.5848954013</v>
      </c>
      <c r="E48" s="273">
        <f t="shared" si="1"/>
        <v>2907704.9518212089</v>
      </c>
      <c r="F48" s="250">
        <v>193850</v>
      </c>
      <c r="G48" s="250">
        <v>1242567.0555119999</v>
      </c>
      <c r="H48" s="251">
        <f t="shared" si="0"/>
        <v>1436417.0555119999</v>
      </c>
    </row>
    <row r="49" spans="1:8" s="3" customFormat="1" ht="15.75">
      <c r="A49" s="224">
        <v>8.4</v>
      </c>
      <c r="B49" s="226" t="s">
        <v>327</v>
      </c>
      <c r="C49" s="250">
        <v>85926.678832116799</v>
      </c>
      <c r="D49" s="250">
        <v>9176372.0462001804</v>
      </c>
      <c r="E49" s="273">
        <f t="shared" si="1"/>
        <v>9262298.7250322979</v>
      </c>
      <c r="F49" s="250">
        <v>529587.5</v>
      </c>
      <c r="G49" s="250">
        <v>5210798.5007760003</v>
      </c>
      <c r="H49" s="251">
        <f t="shared" si="0"/>
        <v>5740386.0007760003</v>
      </c>
    </row>
    <row r="50" spans="1:8" s="3" customFormat="1" ht="15.75">
      <c r="A50" s="224">
        <v>8.5</v>
      </c>
      <c r="B50" s="226" t="s">
        <v>328</v>
      </c>
      <c r="C50" s="250">
        <v>492478.92117283773</v>
      </c>
      <c r="D50" s="250">
        <v>4144839.5600213837</v>
      </c>
      <c r="E50" s="273">
        <f t="shared" si="1"/>
        <v>4637318.4811942214</v>
      </c>
      <c r="F50" s="250">
        <v>149978</v>
      </c>
      <c r="G50" s="250">
        <v>4408821.46368</v>
      </c>
      <c r="H50" s="251">
        <f t="shared" si="0"/>
        <v>4558799.46368</v>
      </c>
    </row>
    <row r="51" spans="1:8" s="3" customFormat="1" ht="15.75">
      <c r="A51" s="224">
        <v>8.6</v>
      </c>
      <c r="B51" s="226" t="s">
        <v>329</v>
      </c>
      <c r="C51" s="250">
        <v>147520.8105147864</v>
      </c>
      <c r="D51" s="250">
        <v>4914614.8391888738</v>
      </c>
      <c r="E51" s="273">
        <f t="shared" si="1"/>
        <v>5062135.64970366</v>
      </c>
      <c r="F51" s="250">
        <v>213420</v>
      </c>
      <c r="G51" s="250">
        <v>5374971.8374559991</v>
      </c>
      <c r="H51" s="251">
        <f t="shared" si="0"/>
        <v>5588391.8374559991</v>
      </c>
    </row>
    <row r="52" spans="1:8" s="3" customFormat="1" ht="15.75">
      <c r="A52" s="224">
        <v>8.6999999999999993</v>
      </c>
      <c r="B52" s="226" t="s">
        <v>330</v>
      </c>
      <c r="C52" s="250">
        <v>492342.32477169082</v>
      </c>
      <c r="D52" s="250">
        <v>49428607.036737807</v>
      </c>
      <c r="E52" s="273">
        <f t="shared" si="1"/>
        <v>49920949.361509494</v>
      </c>
      <c r="F52" s="250">
        <v>372643.5</v>
      </c>
      <c r="G52" s="250">
        <v>37576141.025328003</v>
      </c>
      <c r="H52" s="251">
        <f t="shared" si="0"/>
        <v>37948784.525328003</v>
      </c>
    </row>
    <row r="53" spans="1:8" s="3" customFormat="1" ht="26.25" thickBot="1">
      <c r="A53" s="229">
        <v>9</v>
      </c>
      <c r="B53" s="230" t="s">
        <v>331</v>
      </c>
      <c r="C53" s="478">
        <v>1123511.8</v>
      </c>
      <c r="D53" s="478">
        <v>4383679.7984079998</v>
      </c>
      <c r="E53" s="274">
        <f t="shared" si="1"/>
        <v>5507191.5984079996</v>
      </c>
      <c r="F53" s="478">
        <v>1427835.2880000002</v>
      </c>
      <c r="G53" s="478">
        <v>16924.613976000001</v>
      </c>
      <c r="H53" s="257">
        <f t="shared" si="0"/>
        <v>1444759.9019760003</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5" sqref="D15"/>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75">
      <c r="A1" s="15" t="s">
        <v>196</v>
      </c>
      <c r="B1" t="s">
        <v>451</v>
      </c>
      <c r="C1" s="14"/>
      <c r="D1" s="357"/>
    </row>
    <row r="2" spans="1:8" ht="15.75">
      <c r="A2" s="15" t="s">
        <v>197</v>
      </c>
      <c r="B2" s="448">
        <f>'1. key ratios'!B2</f>
        <v>43281</v>
      </c>
      <c r="C2" s="27"/>
      <c r="D2" s="16"/>
      <c r="E2" s="9"/>
      <c r="F2" s="9"/>
      <c r="G2" s="9"/>
      <c r="H2" s="9"/>
    </row>
    <row r="3" spans="1:8" ht="15">
      <c r="A3" s="15"/>
      <c r="B3" s="14"/>
      <c r="C3" s="27"/>
      <c r="D3" s="16"/>
      <c r="E3" s="9"/>
      <c r="F3" s="9"/>
      <c r="G3" s="9"/>
      <c r="H3" s="9"/>
    </row>
    <row r="4" spans="1:8" ht="15" customHeight="1" thickBot="1">
      <c r="A4" s="218" t="s">
        <v>338</v>
      </c>
      <c r="B4" s="219" t="s">
        <v>195</v>
      </c>
      <c r="C4" s="218"/>
      <c r="D4" s="220" t="s">
        <v>100</v>
      </c>
    </row>
    <row r="5" spans="1:8" ht="15" customHeight="1">
      <c r="A5" s="214" t="s">
        <v>32</v>
      </c>
      <c r="B5" s="215"/>
      <c r="C5" s="216" t="s">
        <v>5</v>
      </c>
      <c r="D5" s="217" t="s">
        <v>6</v>
      </c>
    </row>
    <row r="6" spans="1:8" ht="15" customHeight="1">
      <c r="A6" s="408">
        <v>1</v>
      </c>
      <c r="B6" s="409" t="s">
        <v>200</v>
      </c>
      <c r="C6" s="410">
        <f>C7+C9+C10</f>
        <v>9958105327.7093391</v>
      </c>
      <c r="D6" s="411">
        <f>D7+D9+D10</f>
        <v>9750858076.4993687</v>
      </c>
      <c r="F6" s="443"/>
      <c r="G6" s="443"/>
    </row>
    <row r="7" spans="1:8" ht="15" customHeight="1">
      <c r="A7" s="408">
        <v>1.1000000000000001</v>
      </c>
      <c r="B7" s="412" t="s">
        <v>27</v>
      </c>
      <c r="C7" s="413">
        <v>9286768020.7046986</v>
      </c>
      <c r="D7" s="414">
        <v>9132600330.3801804</v>
      </c>
      <c r="F7" s="443"/>
      <c r="G7" s="443"/>
    </row>
    <row r="8" spans="1:8" ht="25.5">
      <c r="A8" s="408" t="s">
        <v>257</v>
      </c>
      <c r="B8" s="415" t="s">
        <v>332</v>
      </c>
      <c r="C8" s="413">
        <v>20990216.48</v>
      </c>
      <c r="D8" s="414">
        <v>20915816.48</v>
      </c>
      <c r="F8" s="443"/>
      <c r="G8" s="443"/>
    </row>
    <row r="9" spans="1:8" ht="15" customHeight="1">
      <c r="A9" s="408">
        <v>1.2</v>
      </c>
      <c r="B9" s="412" t="s">
        <v>28</v>
      </c>
      <c r="C9" s="413">
        <v>668771134.13359809</v>
      </c>
      <c r="D9" s="414">
        <v>615858820.42641366</v>
      </c>
      <c r="F9" s="443"/>
      <c r="G9" s="443"/>
    </row>
    <row r="10" spans="1:8" ht="15" customHeight="1">
      <c r="A10" s="408">
        <v>1.3</v>
      </c>
      <c r="B10" s="417" t="s">
        <v>83</v>
      </c>
      <c r="C10" s="416">
        <v>2566172.8710426348</v>
      </c>
      <c r="D10" s="414">
        <v>2398925.6927744737</v>
      </c>
      <c r="F10" s="443"/>
      <c r="G10" s="443"/>
    </row>
    <row r="11" spans="1:8" ht="15" customHeight="1">
      <c r="A11" s="408">
        <v>2</v>
      </c>
      <c r="B11" s="409" t="s">
        <v>201</v>
      </c>
      <c r="C11" s="413">
        <v>16050344.399883987</v>
      </c>
      <c r="D11" s="414">
        <v>22521650.219429944</v>
      </c>
      <c r="F11" s="443"/>
      <c r="G11" s="443"/>
    </row>
    <row r="12" spans="1:8" ht="15" customHeight="1">
      <c r="A12" s="428">
        <v>3</v>
      </c>
      <c r="B12" s="429" t="s">
        <v>199</v>
      </c>
      <c r="C12" s="416">
        <v>1226198472.5335624</v>
      </c>
      <c r="D12" s="430">
        <v>1226198472.5335624</v>
      </c>
      <c r="F12" s="443"/>
      <c r="G12" s="443"/>
    </row>
    <row r="13" spans="1:8" ht="15" customHeight="1" thickBot="1">
      <c r="A13" s="138">
        <v>4</v>
      </c>
      <c r="B13" s="139" t="s">
        <v>258</v>
      </c>
      <c r="C13" s="275">
        <f>C6+C11+C12</f>
        <v>11200354144.642784</v>
      </c>
      <c r="D13" s="276">
        <f>D6+D11+D12</f>
        <v>10999578199.252359</v>
      </c>
      <c r="F13" s="443"/>
      <c r="G13" s="443"/>
    </row>
    <row r="14" spans="1:8">
      <c r="B14" s="21"/>
    </row>
    <row r="15" spans="1:8">
      <c r="B15" s="107"/>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4" topLeftCell="B20" activePane="bottomRight" state="frozen"/>
      <selection pane="topRight" activeCell="B1" sqref="B1"/>
      <selection pane="bottomLeft" activeCell="A4" sqref="A4"/>
      <selection pane="bottomRight" activeCell="G12" sqref="G12"/>
    </sheetView>
  </sheetViews>
  <sheetFormatPr defaultRowHeight="15"/>
  <cols>
    <col min="1" max="1" width="9.5703125" style="2" bestFit="1" customWidth="1"/>
    <col min="2" max="2" width="90.42578125" style="2" bestFit="1" customWidth="1"/>
    <col min="3" max="3" width="9.140625" style="2"/>
  </cols>
  <sheetData>
    <row r="1" spans="1:8">
      <c r="A1" s="2" t="s">
        <v>196</v>
      </c>
      <c r="B1" t="s">
        <v>451</v>
      </c>
    </row>
    <row r="2" spans="1:8">
      <c r="A2" s="2" t="s">
        <v>197</v>
      </c>
      <c r="B2" s="448">
        <f>'1. key ratios'!B2</f>
        <v>43281</v>
      </c>
    </row>
    <row r="4" spans="1:8" ht="16.5" customHeight="1" thickBot="1">
      <c r="A4" s="231" t="s">
        <v>339</v>
      </c>
      <c r="B4" s="63" t="s">
        <v>156</v>
      </c>
      <c r="C4" s="11"/>
    </row>
    <row r="5" spans="1:8" ht="15.75">
      <c r="A5" s="8"/>
      <c r="B5" s="493" t="s">
        <v>157</v>
      </c>
      <c r="C5" s="494"/>
    </row>
    <row r="6" spans="1:8" ht="15.75">
      <c r="A6" s="12">
        <v>1</v>
      </c>
      <c r="B6" s="65" t="s">
        <v>443</v>
      </c>
      <c r="C6" s="66"/>
    </row>
    <row r="7" spans="1:8" ht="15.75">
      <c r="A7" s="12">
        <v>2</v>
      </c>
      <c r="B7" s="65" t="s">
        <v>444</v>
      </c>
      <c r="C7" s="66"/>
    </row>
    <row r="8" spans="1:8" ht="15.75">
      <c r="A8" s="12">
        <v>3</v>
      </c>
      <c r="B8" s="65" t="s">
        <v>466</v>
      </c>
      <c r="C8" s="66"/>
    </row>
    <row r="9" spans="1:8" ht="15.75">
      <c r="A9" s="12">
        <v>4</v>
      </c>
      <c r="B9" s="65" t="s">
        <v>467</v>
      </c>
      <c r="C9" s="66"/>
    </row>
    <row r="10" spans="1:8" ht="15.75">
      <c r="A10" s="12">
        <v>5</v>
      </c>
      <c r="B10" s="65" t="s">
        <v>468</v>
      </c>
      <c r="C10" s="66"/>
    </row>
    <row r="11" spans="1:8" ht="15.75">
      <c r="A11" s="12">
        <v>6</v>
      </c>
      <c r="B11" s="65" t="s">
        <v>469</v>
      </c>
      <c r="C11" s="66"/>
    </row>
    <row r="12" spans="1:8" ht="15.75">
      <c r="A12" s="12">
        <v>7</v>
      </c>
      <c r="B12" s="65" t="s">
        <v>470</v>
      </c>
      <c r="C12" s="66"/>
      <c r="H12" s="4"/>
    </row>
    <row r="13" spans="1:8" ht="15.75">
      <c r="A13" s="12"/>
      <c r="B13" s="65"/>
      <c r="C13" s="66"/>
    </row>
    <row r="14" spans="1:8" ht="15.75">
      <c r="A14" s="12"/>
      <c r="B14" s="65"/>
      <c r="C14" s="66"/>
    </row>
    <row r="15" spans="1:8" ht="15.75">
      <c r="A15" s="12"/>
      <c r="B15" s="65"/>
      <c r="C15" s="66"/>
    </row>
    <row r="16" spans="1:8" ht="15.75">
      <c r="A16" s="12"/>
      <c r="B16" s="495"/>
      <c r="C16" s="496"/>
    </row>
    <row r="17" spans="1:3" ht="15.75">
      <c r="A17" s="12"/>
      <c r="B17" s="497" t="s">
        <v>158</v>
      </c>
      <c r="C17" s="498"/>
    </row>
    <row r="18" spans="1:3" ht="15.75">
      <c r="A18" s="12">
        <v>1</v>
      </c>
      <c r="B18" s="25" t="s">
        <v>445</v>
      </c>
      <c r="C18" s="64"/>
    </row>
    <row r="19" spans="1:3" ht="15.75">
      <c r="A19" s="12">
        <v>2</v>
      </c>
      <c r="B19" s="25" t="s">
        <v>471</v>
      </c>
      <c r="C19" s="64"/>
    </row>
    <row r="20" spans="1:3" ht="15.75">
      <c r="A20" s="12">
        <v>3</v>
      </c>
      <c r="B20" s="25" t="s">
        <v>472</v>
      </c>
      <c r="C20" s="64"/>
    </row>
    <row r="21" spans="1:3" ht="15.75">
      <c r="A21" s="12">
        <v>4</v>
      </c>
      <c r="B21" s="25" t="s">
        <v>473</v>
      </c>
      <c r="C21" s="64"/>
    </row>
    <row r="22" spans="1:3" ht="15.75">
      <c r="A22" s="12">
        <v>5</v>
      </c>
      <c r="B22" s="25" t="s">
        <v>474</v>
      </c>
      <c r="C22" s="64"/>
    </row>
    <row r="23" spans="1:3" ht="15.75">
      <c r="A23" s="12">
        <v>6</v>
      </c>
      <c r="B23" s="25" t="s">
        <v>475</v>
      </c>
      <c r="C23" s="64"/>
    </row>
    <row r="24" spans="1:3" ht="15.75">
      <c r="A24" s="12">
        <v>7</v>
      </c>
      <c r="B24" s="25" t="s">
        <v>476</v>
      </c>
      <c r="C24" s="64"/>
    </row>
    <row r="25" spans="1:3" ht="15.75">
      <c r="A25" s="12">
        <v>8</v>
      </c>
      <c r="B25" s="25" t="s">
        <v>477</v>
      </c>
      <c r="C25" s="64"/>
    </row>
    <row r="26" spans="1:3" ht="15.75">
      <c r="A26" s="12"/>
      <c r="B26" s="25"/>
      <c r="C26" s="64"/>
    </row>
    <row r="27" spans="1:3" ht="15.75" customHeight="1">
      <c r="A27" s="12"/>
      <c r="B27" s="25"/>
      <c r="C27" s="26"/>
    </row>
    <row r="28" spans="1:3" ht="15.75" customHeight="1">
      <c r="A28" s="12"/>
      <c r="B28" s="25"/>
      <c r="C28" s="26"/>
    </row>
    <row r="29" spans="1:3" ht="30" customHeight="1">
      <c r="A29" s="12"/>
      <c r="B29" s="499" t="s">
        <v>159</v>
      </c>
      <c r="C29" s="500"/>
    </row>
    <row r="30" spans="1:3" ht="15.75">
      <c r="A30" s="12">
        <v>1</v>
      </c>
      <c r="B30" s="65" t="s">
        <v>446</v>
      </c>
      <c r="C30" s="444">
        <v>0.99880000000000002</v>
      </c>
    </row>
    <row r="31" spans="1:3" ht="15.75" customHeight="1">
      <c r="A31" s="12"/>
      <c r="B31" s="65"/>
      <c r="C31" s="66"/>
    </row>
    <row r="32" spans="1:3" ht="29.25" customHeight="1">
      <c r="A32" s="12"/>
      <c r="B32" s="499" t="s">
        <v>279</v>
      </c>
      <c r="C32" s="500"/>
    </row>
    <row r="33" spans="1:3" ht="15.75">
      <c r="A33" s="12">
        <v>1</v>
      </c>
      <c r="B33" s="65" t="s">
        <v>443</v>
      </c>
      <c r="C33" s="444">
        <v>0.13519999999999999</v>
      </c>
    </row>
    <row r="34" spans="1:3" ht="15.75">
      <c r="A34" s="12">
        <v>2</v>
      </c>
      <c r="B34" s="65" t="s">
        <v>444</v>
      </c>
      <c r="C34" s="444">
        <v>6.7599999999999993E-2</v>
      </c>
    </row>
    <row r="35" spans="1:3" ht="15.75">
      <c r="A35" s="12">
        <v>3</v>
      </c>
      <c r="B35" s="65" t="s">
        <v>447</v>
      </c>
      <c r="C35" s="444">
        <v>8.1699999999999995E-2</v>
      </c>
    </row>
    <row r="36" spans="1:3" ht="15.75">
      <c r="A36" s="12">
        <v>4</v>
      </c>
      <c r="B36" s="65" t="s">
        <v>448</v>
      </c>
      <c r="C36" s="444">
        <v>9.0200000000000002E-2</v>
      </c>
    </row>
    <row r="37" spans="1:3" ht="15.75">
      <c r="A37" s="12">
        <v>5</v>
      </c>
      <c r="B37" s="65" t="s">
        <v>449</v>
      </c>
      <c r="C37" s="444">
        <v>8.0199999999999994E-2</v>
      </c>
    </row>
    <row r="38" spans="1:3" ht="15.75">
      <c r="A38" s="12">
        <v>6</v>
      </c>
      <c r="B38" s="65" t="s">
        <v>450</v>
      </c>
      <c r="C38" s="444">
        <v>5.5E-2</v>
      </c>
    </row>
    <row r="39" spans="1:3" ht="15.75">
      <c r="A39" s="12"/>
      <c r="B39" s="65"/>
      <c r="C39" s="66"/>
    </row>
    <row r="40" spans="1:3" ht="15.75">
      <c r="A40" s="12"/>
      <c r="B40" s="65"/>
      <c r="C40" s="66"/>
    </row>
    <row r="41" spans="1:3" ht="16.5" thickBot="1">
      <c r="A41" s="13"/>
      <c r="B41" s="67"/>
      <c r="C41" s="68"/>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F21" sqref="F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5" t="s">
        <v>196</v>
      </c>
      <c r="B1" t="s">
        <v>451</v>
      </c>
    </row>
    <row r="2" spans="1:7" s="19" customFormat="1" ht="15.75" customHeight="1">
      <c r="A2" s="19" t="s">
        <v>197</v>
      </c>
      <c r="B2" s="448">
        <f>'1. key ratios'!B2</f>
        <v>43281</v>
      </c>
    </row>
    <row r="3" spans="1:7" s="19" customFormat="1" ht="15.75" customHeight="1"/>
    <row r="4" spans="1:7" s="19" customFormat="1" ht="15.75" customHeight="1" thickBot="1">
      <c r="A4" s="232" t="s">
        <v>340</v>
      </c>
      <c r="B4" s="233" t="s">
        <v>268</v>
      </c>
      <c r="C4" s="194"/>
      <c r="D4" s="194"/>
      <c r="E4" s="195" t="s">
        <v>100</v>
      </c>
    </row>
    <row r="5" spans="1:7" s="122" customFormat="1" ht="17.45" customHeight="1">
      <c r="A5" s="369"/>
      <c r="B5" s="370"/>
      <c r="C5" s="193" t="s">
        <v>0</v>
      </c>
      <c r="D5" s="193" t="s">
        <v>1</v>
      </c>
      <c r="E5" s="371" t="s">
        <v>2</v>
      </c>
    </row>
    <row r="6" spans="1:7" s="159" customFormat="1" ht="14.45" customHeight="1">
      <c r="A6" s="372"/>
      <c r="B6" s="501" t="s">
        <v>239</v>
      </c>
      <c r="C6" s="501" t="s">
        <v>238</v>
      </c>
      <c r="D6" s="502" t="s">
        <v>237</v>
      </c>
      <c r="E6" s="503"/>
      <c r="G6"/>
    </row>
    <row r="7" spans="1:7" s="159" customFormat="1" ht="99.6" customHeight="1">
      <c r="A7" s="372"/>
      <c r="B7" s="501"/>
      <c r="C7" s="501"/>
      <c r="D7" s="365" t="s">
        <v>236</v>
      </c>
      <c r="E7" s="366" t="s">
        <v>400</v>
      </c>
      <c r="G7"/>
    </row>
    <row r="8" spans="1:7">
      <c r="A8" s="373">
        <v>1</v>
      </c>
      <c r="B8" s="374" t="s">
        <v>161</v>
      </c>
      <c r="C8" s="375">
        <v>429601065.33490002</v>
      </c>
      <c r="D8" s="375">
        <v>0</v>
      </c>
      <c r="E8" s="376">
        <f>C8-D8</f>
        <v>429601065.33490002</v>
      </c>
    </row>
    <row r="9" spans="1:7">
      <c r="A9" s="373">
        <v>2</v>
      </c>
      <c r="B9" s="374" t="s">
        <v>162</v>
      </c>
      <c r="C9" s="375">
        <v>1412990947.5046999</v>
      </c>
      <c r="D9" s="375">
        <v>0</v>
      </c>
      <c r="E9" s="376">
        <f t="shared" ref="E9:E20" si="0">C9-D9</f>
        <v>1412990947.5046999</v>
      </c>
    </row>
    <row r="10" spans="1:7">
      <c r="A10" s="373">
        <v>3</v>
      </c>
      <c r="B10" s="374" t="s">
        <v>235</v>
      </c>
      <c r="C10" s="375">
        <v>801124220.22219992</v>
      </c>
      <c r="D10" s="375">
        <v>0</v>
      </c>
      <c r="E10" s="376">
        <f t="shared" si="0"/>
        <v>801124220.22219992</v>
      </c>
    </row>
    <row r="11" spans="1:7" ht="25.5">
      <c r="A11" s="373">
        <v>4</v>
      </c>
      <c r="B11" s="374" t="s">
        <v>192</v>
      </c>
      <c r="C11" s="375">
        <v>0</v>
      </c>
      <c r="D11" s="375">
        <v>0</v>
      </c>
      <c r="E11" s="376">
        <f t="shared" si="0"/>
        <v>0</v>
      </c>
    </row>
    <row r="12" spans="1:7">
      <c r="A12" s="373">
        <v>5</v>
      </c>
      <c r="B12" s="374" t="s">
        <v>164</v>
      </c>
      <c r="C12" s="375">
        <v>1265412187.6557</v>
      </c>
      <c r="D12" s="375">
        <v>0</v>
      </c>
      <c r="E12" s="376">
        <f t="shared" si="0"/>
        <v>1265412187.6557</v>
      </c>
    </row>
    <row r="13" spans="1:7">
      <c r="A13" s="373">
        <v>6.1</v>
      </c>
      <c r="B13" s="374" t="s">
        <v>165</v>
      </c>
      <c r="C13" s="377">
        <v>8869777555.8341007</v>
      </c>
      <c r="D13" s="375">
        <v>0</v>
      </c>
      <c r="E13" s="376">
        <f t="shared" si="0"/>
        <v>8869777555.8341007</v>
      </c>
    </row>
    <row r="14" spans="1:7">
      <c r="A14" s="373">
        <v>6.2</v>
      </c>
      <c r="B14" s="378" t="s">
        <v>166</v>
      </c>
      <c r="C14" s="377">
        <v>-391551045.5</v>
      </c>
      <c r="D14" s="375">
        <v>0</v>
      </c>
      <c r="E14" s="376">
        <f t="shared" si="0"/>
        <v>-391551045.5</v>
      </c>
    </row>
    <row r="15" spans="1:7">
      <c r="A15" s="373">
        <v>6</v>
      </c>
      <c r="B15" s="374" t="s">
        <v>234</v>
      </c>
      <c r="C15" s="375">
        <v>8478226510.3341007</v>
      </c>
      <c r="D15" s="375">
        <v>0</v>
      </c>
      <c r="E15" s="376">
        <f t="shared" si="0"/>
        <v>8478226510.3341007</v>
      </c>
    </row>
    <row r="16" spans="1:7" ht="25.5">
      <c r="A16" s="373">
        <v>7</v>
      </c>
      <c r="B16" s="374" t="s">
        <v>168</v>
      </c>
      <c r="C16" s="375">
        <v>103051820.49589998</v>
      </c>
      <c r="D16" s="375">
        <v>0</v>
      </c>
      <c r="E16" s="376">
        <f t="shared" si="0"/>
        <v>103051820.49589998</v>
      </c>
    </row>
    <row r="17" spans="1:7">
      <c r="A17" s="373">
        <v>8</v>
      </c>
      <c r="B17" s="374" t="s">
        <v>169</v>
      </c>
      <c r="C17" s="375">
        <v>57750110.859999999</v>
      </c>
      <c r="D17" s="375">
        <v>0</v>
      </c>
      <c r="E17" s="376">
        <f t="shared" si="0"/>
        <v>57750110.859999999</v>
      </c>
    </row>
    <row r="18" spans="1:7">
      <c r="A18" s="373">
        <v>9</v>
      </c>
      <c r="B18" s="374" t="s">
        <v>170</v>
      </c>
      <c r="C18" s="375">
        <v>42750633.280000001</v>
      </c>
      <c r="D18" s="375">
        <v>21279834.120000001</v>
      </c>
      <c r="E18" s="376">
        <f t="shared" si="0"/>
        <v>21470799.16</v>
      </c>
    </row>
    <row r="19" spans="1:7" ht="25.5">
      <c r="A19" s="373">
        <v>10</v>
      </c>
      <c r="B19" s="374" t="s">
        <v>171</v>
      </c>
      <c r="C19" s="375">
        <v>488744144.12</v>
      </c>
      <c r="D19" s="375">
        <v>172473396.17000002</v>
      </c>
      <c r="E19" s="376">
        <f t="shared" si="0"/>
        <v>316270747.94999999</v>
      </c>
    </row>
    <row r="20" spans="1:7">
      <c r="A20" s="373">
        <v>11</v>
      </c>
      <c r="B20" s="374" t="s">
        <v>172</v>
      </c>
      <c r="C20" s="375">
        <v>145633124.44420001</v>
      </c>
      <c r="D20" s="375">
        <v>0</v>
      </c>
      <c r="E20" s="376">
        <f t="shared" si="0"/>
        <v>145633124.44420001</v>
      </c>
    </row>
    <row r="21" spans="1:7" ht="51.75" thickBot="1">
      <c r="A21" s="379"/>
      <c r="B21" s="380" t="s">
        <v>375</v>
      </c>
      <c r="C21" s="326">
        <f>SUM(C8:C12, C15:C20)</f>
        <v>13225284764.251703</v>
      </c>
      <c r="D21" s="326">
        <f>SUM(D8:D12, D15:D20)</f>
        <v>193753230.29000002</v>
      </c>
      <c r="E21" s="381">
        <f>SUM(E8:E12, E15:E20)</f>
        <v>13031531533.961702</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196</v>
      </c>
      <c r="B1" t="s">
        <v>451</v>
      </c>
    </row>
    <row r="2" spans="1:6" s="19" customFormat="1" ht="15.75" customHeight="1">
      <c r="A2" s="19" t="s">
        <v>197</v>
      </c>
      <c r="B2" s="448">
        <f>'1. key ratios'!B2</f>
        <v>43281</v>
      </c>
      <c r="C2"/>
      <c r="D2"/>
      <c r="E2"/>
      <c r="F2"/>
    </row>
    <row r="3" spans="1:6" s="19" customFormat="1" ht="15.75" customHeight="1">
      <c r="C3"/>
      <c r="D3"/>
      <c r="E3"/>
      <c r="F3"/>
    </row>
    <row r="4" spans="1:6" s="19" customFormat="1" ht="26.25" thickBot="1">
      <c r="A4" s="19" t="s">
        <v>341</v>
      </c>
      <c r="B4" s="201" t="s">
        <v>272</v>
      </c>
      <c r="C4" s="195" t="s">
        <v>100</v>
      </c>
      <c r="D4"/>
      <c r="E4"/>
      <c r="F4"/>
    </row>
    <row r="5" spans="1:6" ht="26.25">
      <c r="A5" s="196">
        <v>1</v>
      </c>
      <c r="B5" s="197" t="s">
        <v>349</v>
      </c>
      <c r="C5" s="277">
        <f>'7. LI1'!E21</f>
        <v>13031531533.961702</v>
      </c>
    </row>
    <row r="6" spans="1:6" s="186" customFormat="1">
      <c r="A6" s="121">
        <v>2.1</v>
      </c>
      <c r="B6" s="203" t="s">
        <v>273</v>
      </c>
      <c r="C6" s="278">
        <v>1752271189.5640841</v>
      </c>
    </row>
    <row r="7" spans="1:6" s="4" customFormat="1" ht="25.5" outlineLevel="1">
      <c r="A7" s="202">
        <v>2.2000000000000002</v>
      </c>
      <c r="B7" s="198" t="s">
        <v>274</v>
      </c>
      <c r="C7" s="279">
        <v>236027094.57088062</v>
      </c>
    </row>
    <row r="8" spans="1:6" s="4" customFormat="1" ht="26.25">
      <c r="A8" s="202">
        <v>3</v>
      </c>
      <c r="B8" s="199" t="s">
        <v>350</v>
      </c>
      <c r="C8" s="280">
        <f>SUM(C5:C7)</f>
        <v>15019829818.096668</v>
      </c>
    </row>
    <row r="9" spans="1:6" s="186" customFormat="1">
      <c r="A9" s="121">
        <v>4</v>
      </c>
      <c r="B9" s="206" t="s">
        <v>269</v>
      </c>
      <c r="C9" s="278">
        <v>163142219.41975003</v>
      </c>
    </row>
    <row r="10" spans="1:6" s="4" customFormat="1" ht="25.5" outlineLevel="1">
      <c r="A10" s="202">
        <v>5.0999999999999996</v>
      </c>
      <c r="B10" s="198" t="s">
        <v>280</v>
      </c>
      <c r="C10" s="279">
        <v>-978458035.13626075</v>
      </c>
    </row>
    <row r="11" spans="1:6" s="4" customFormat="1" ht="25.5" outlineLevel="1">
      <c r="A11" s="202">
        <v>5.2</v>
      </c>
      <c r="B11" s="198" t="s">
        <v>281</v>
      </c>
      <c r="C11" s="279">
        <v>-224766286.8629483</v>
      </c>
    </row>
    <row r="12" spans="1:6" s="4" customFormat="1">
      <c r="A12" s="202">
        <v>6</v>
      </c>
      <c r="B12" s="204" t="s">
        <v>270</v>
      </c>
      <c r="C12" s="382">
        <v>0</v>
      </c>
    </row>
    <row r="13" spans="1:6" s="4" customFormat="1" ht="15.75" thickBot="1">
      <c r="A13" s="205">
        <v>7</v>
      </c>
      <c r="B13" s="200" t="s">
        <v>271</v>
      </c>
      <c r="C13" s="281">
        <f>SUM(C8:C12)</f>
        <v>13979747715.51721</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2018-08-01T10:44:24Z</dcterms:modified>
  <cp:contentStatus/>
</cp:coreProperties>
</file>