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09" activeTab="1"/>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B2" i="107" l="1"/>
  <c r="B1" i="107"/>
  <c r="B2" i="37"/>
  <c r="B1" i="37"/>
  <c r="D13" i="77" l="1"/>
  <c r="D12" i="77"/>
  <c r="D11" i="77"/>
  <c r="H69" i="92" l="1"/>
  <c r="E69" i="92"/>
  <c r="H68" i="92"/>
  <c r="E68" i="92"/>
  <c r="H67" i="92"/>
  <c r="E67" i="92"/>
  <c r="H66" i="92"/>
  <c r="E66" i="92"/>
  <c r="H65" i="92"/>
  <c r="E65" i="92"/>
  <c r="H64" i="92"/>
  <c r="E64" i="92"/>
  <c r="H63" i="92"/>
  <c r="E63" i="92"/>
  <c r="H62" i="92"/>
  <c r="E62" i="92"/>
  <c r="H61" i="92"/>
  <c r="E61" i="92"/>
  <c r="H60" i="92"/>
  <c r="E60" i="92"/>
  <c r="H59" i="92"/>
  <c r="E59" i="92"/>
  <c r="H58" i="92"/>
  <c r="E58" i="92"/>
  <c r="H57" i="92"/>
  <c r="E57" i="92"/>
  <c r="H56" i="92"/>
  <c r="E56" i="92"/>
  <c r="H55" i="92"/>
  <c r="E55" i="92"/>
  <c r="H53" i="92"/>
  <c r="E53" i="92"/>
  <c r="H52" i="92"/>
  <c r="E52" i="92"/>
  <c r="H51" i="92"/>
  <c r="E51" i="92"/>
  <c r="H50" i="92"/>
  <c r="E50" i="92"/>
  <c r="H49" i="92"/>
  <c r="E49" i="92"/>
  <c r="H48" i="92"/>
  <c r="E48" i="92"/>
  <c r="H47" i="92"/>
  <c r="E47" i="92"/>
  <c r="H46" i="92"/>
  <c r="E46" i="92"/>
  <c r="H45" i="92"/>
  <c r="E45" i="92"/>
  <c r="H44" i="92"/>
  <c r="E44" i="92"/>
  <c r="H43" i="92"/>
  <c r="E43" i="92"/>
  <c r="H42" i="92"/>
  <c r="E42" i="92"/>
  <c r="H41" i="92"/>
  <c r="E41" i="92"/>
  <c r="H40" i="92"/>
  <c r="E40" i="92"/>
  <c r="H39" i="92"/>
  <c r="E39" i="92"/>
  <c r="H38" i="92"/>
  <c r="E38" i="92"/>
  <c r="H36" i="92"/>
  <c r="E36" i="92"/>
  <c r="H35" i="92"/>
  <c r="E35" i="92"/>
  <c r="H34" i="92"/>
  <c r="E34" i="92"/>
  <c r="H33" i="92"/>
  <c r="E33" i="92"/>
  <c r="H32" i="92"/>
  <c r="E32" i="92"/>
  <c r="H31" i="92"/>
  <c r="E31" i="92"/>
  <c r="H30" i="92"/>
  <c r="E30" i="92"/>
  <c r="H29" i="92"/>
  <c r="E29" i="92"/>
  <c r="H28" i="92"/>
  <c r="E28" i="92"/>
  <c r="H27" i="92"/>
  <c r="E27" i="92"/>
  <c r="H26" i="92"/>
  <c r="E26" i="92"/>
  <c r="H25" i="92"/>
  <c r="E25" i="92"/>
  <c r="H24" i="92"/>
  <c r="E24" i="92"/>
  <c r="H23" i="92"/>
  <c r="E23" i="92"/>
  <c r="H22" i="92"/>
  <c r="E22" i="92"/>
  <c r="H21" i="92"/>
  <c r="E21" i="92"/>
  <c r="H20" i="92"/>
  <c r="E20" i="92"/>
  <c r="H19" i="92"/>
  <c r="E19" i="92"/>
  <c r="H18" i="92"/>
  <c r="E18" i="92"/>
  <c r="H17" i="92"/>
  <c r="E17" i="92"/>
  <c r="H16" i="92"/>
  <c r="E16" i="92"/>
  <c r="H15" i="92"/>
  <c r="E15" i="92"/>
  <c r="H14" i="92"/>
  <c r="E14" i="92"/>
  <c r="H13" i="92"/>
  <c r="E13" i="92"/>
  <c r="H12" i="92"/>
  <c r="E12" i="92"/>
  <c r="H11" i="92"/>
  <c r="E11" i="92"/>
  <c r="H10" i="92"/>
  <c r="E10" i="92"/>
  <c r="H9" i="92"/>
  <c r="E9" i="92"/>
  <c r="H8" i="92"/>
  <c r="E8" i="92"/>
  <c r="H7" i="92"/>
  <c r="E7" i="92"/>
  <c r="B9" i="105" l="1"/>
  <c r="B8" i="105"/>
  <c r="B18" i="105"/>
  <c r="C14" i="79" l="1"/>
  <c r="C12" i="79"/>
  <c r="C10" i="79" l="1"/>
  <c r="C11" i="79"/>
  <c r="C13" i="79"/>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Q14" i="37" s="1"/>
  <c r="I15" i="37"/>
  <c r="I14" i="37"/>
  <c r="Q13" i="37"/>
  <c r="I13" i="37"/>
  <c r="Q12" i="37"/>
  <c r="I12" i="37"/>
  <c r="Q11" i="37"/>
  <c r="I11" i="37"/>
  <c r="I10" i="37"/>
  <c r="P9" i="37"/>
  <c r="O9" i="37"/>
  <c r="N9" i="37"/>
  <c r="M9" i="37"/>
  <c r="L9" i="37"/>
  <c r="K9" i="37"/>
  <c r="J9" i="37"/>
  <c r="I9" i="37"/>
  <c r="G9" i="37"/>
  <c r="F9" i="37"/>
  <c r="C9" i="37"/>
  <c r="P8" i="37"/>
  <c r="P6" i="37" s="1"/>
  <c r="P34" i="37" s="1"/>
  <c r="O8" i="37"/>
  <c r="N8" i="37"/>
  <c r="M8" i="37"/>
  <c r="L8" i="37"/>
  <c r="K8" i="37"/>
  <c r="J8" i="37"/>
  <c r="G8" i="37"/>
  <c r="G6" i="37" s="1"/>
  <c r="G34" i="37" s="1"/>
  <c r="F8" i="37"/>
  <c r="C8" i="37"/>
  <c r="P7" i="37"/>
  <c r="O7" i="37"/>
  <c r="O6" i="37" s="1"/>
  <c r="O34" i="37" s="1"/>
  <c r="N7" i="37"/>
  <c r="N6" i="37" s="1"/>
  <c r="N34" i="37" s="1"/>
  <c r="M7" i="37"/>
  <c r="M6" i="37" s="1"/>
  <c r="M34" i="37" s="1"/>
  <c r="L7" i="37"/>
  <c r="K7" i="37"/>
  <c r="J7" i="37"/>
  <c r="J6" i="37" s="1"/>
  <c r="J34" i="37" s="1"/>
  <c r="G7" i="37"/>
  <c r="F7" i="37"/>
  <c r="I7" i="37" s="1"/>
  <c r="C7" i="37"/>
  <c r="L6" i="37"/>
  <c r="L34" i="37" s="1"/>
  <c r="K6" i="37"/>
  <c r="K34" i="37" s="1"/>
  <c r="E6" i="37"/>
  <c r="E34" i="37" s="1"/>
  <c r="D6" i="37"/>
  <c r="D34" i="37" s="1"/>
  <c r="C26" i="79"/>
  <c r="C22" i="79"/>
  <c r="C8" i="79"/>
  <c r="Q22" i="37" l="1"/>
  <c r="Q30" i="37"/>
  <c r="Q10" i="37"/>
  <c r="C6" i="37"/>
  <c r="C34" i="37" s="1"/>
  <c r="F6" i="37"/>
  <c r="F34" i="37" s="1"/>
  <c r="I34" i="37" s="1"/>
  <c r="I8" i="37"/>
  <c r="I6" i="37" s="1"/>
  <c r="Q18" i="37"/>
  <c r="Q26" i="37"/>
  <c r="Q8" i="37"/>
  <c r="Q9" i="37"/>
  <c r="C32" i="79"/>
  <c r="Q7" i="37"/>
  <c r="C34" i="79" l="1"/>
  <c r="B19" i="105"/>
  <c r="Q6" i="37"/>
  <c r="Q34" i="37" s="1"/>
  <c r="F6" i="107"/>
  <c r="E6" i="107"/>
  <c r="D6" i="107"/>
  <c r="C6" i="107"/>
  <c r="H8" i="74" l="1"/>
  <c r="B2" i="106" l="1"/>
  <c r="B1" i="106"/>
  <c r="B1" i="105"/>
  <c r="B2" i="105"/>
  <c r="B10" i="105" l="1"/>
  <c r="E12" i="106"/>
  <c r="D12" i="106"/>
  <c r="C12" i="106"/>
  <c r="B12" i="106"/>
  <c r="E11" i="106"/>
  <c r="D11" i="106"/>
  <c r="C11" i="106"/>
  <c r="B11" i="106"/>
  <c r="E10" i="106"/>
  <c r="D10" i="106"/>
  <c r="C10" i="106"/>
  <c r="B10" i="106"/>
  <c r="F9" i="106"/>
  <c r="E9" i="106"/>
  <c r="D9" i="106"/>
  <c r="C9" i="106"/>
  <c r="B9" i="106"/>
  <c r="B11" i="105"/>
  <c r="F10" i="106" l="1"/>
  <c r="F12" i="106"/>
  <c r="F11" i="106"/>
  <c r="B1" i="94" l="1"/>
  <c r="B1" i="93"/>
  <c r="B1" i="92"/>
  <c r="B1" i="104" l="1"/>
  <c r="B1" i="103"/>
  <c r="B1" i="102"/>
  <c r="B1" i="101"/>
  <c r="B1" i="100"/>
  <c r="B1" i="99"/>
  <c r="B1" i="98"/>
  <c r="B1" i="97"/>
  <c r="B1" i="96"/>
  <c r="B1" i="95"/>
  <c r="D7" i="98" l="1"/>
  <c r="D10" i="98"/>
  <c r="D15" i="98"/>
  <c r="C15" i="98" l="1"/>
  <c r="B1" i="80" l="1"/>
  <c r="B1" i="79" l="1"/>
  <c r="B1" i="36"/>
  <c r="B1" i="74"/>
  <c r="B1" i="64"/>
  <c r="B1" i="35"/>
  <c r="B1" i="69"/>
  <c r="B1" i="77"/>
  <c r="B1" i="28"/>
  <c r="B1" i="73"/>
  <c r="B1" i="72"/>
  <c r="B1" i="52"/>
  <c r="B1" i="71"/>
  <c r="B1" i="6"/>
  <c r="C21" i="77" l="1"/>
  <c r="D21" i="77" s="1"/>
  <c r="D8" i="77"/>
  <c r="D9" i="77"/>
  <c r="D7" i="77"/>
  <c r="C20" i="77"/>
  <c r="C19" i="77"/>
  <c r="D19" i="77" l="1"/>
  <c r="D20" i="77"/>
  <c r="H14" i="74" l="1"/>
  <c r="V7" i="64" l="1"/>
  <c r="H9" i="74"/>
  <c r="H10" i="74"/>
  <c r="H11" i="74"/>
  <c r="H12" i="74"/>
  <c r="H13" i="74"/>
  <c r="H15" i="74"/>
  <c r="H16" i="74"/>
  <c r="H17" i="74"/>
  <c r="H18" i="74"/>
  <c r="H19" i="74"/>
  <c r="H20" i="74"/>
  <c r="H21" i="74"/>
  <c r="T21" i="64" l="1"/>
  <c r="U21" i="64"/>
  <c r="V9" i="64"/>
  <c r="H22" i="74" l="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B7" i="105" l="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2" i="105" l="1"/>
  <c r="B23" i="105"/>
  <c r="B21" i="105"/>
  <c r="C5" i="7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<sst xmlns="http://schemas.openxmlformats.org/spreadsheetml/2006/main" count="1632" uniqueCount="1019">
  <si>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</si>
  <si>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</si>
  <si>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</si>
  <si>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</si>
  <si>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</si>
  <si>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</si>
  <si>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</si>
  <si>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</si>
  <si>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</si>
  <si>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</si>
  <si>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</si>
  <si>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</si>
  <si>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</si>
  <si>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</si>
  <si>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</si>
  <si>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</si>
  <si>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</si>
  <si>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</si>
  <si>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</si>
  <si>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</si>
  <si>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</si>
  <si>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</si>
  <si>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</si>
  <si>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</si>
  <si>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</si>
  <si>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</si>
  <si>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</si>
  <si>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</si>
  <si>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</si>
  <si>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</si>
  <si>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</si>
  <si>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</si>
  <si>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</si>
  <si>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</si>
  <si>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</si>
  <si>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</si>
  <si>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</si>
  <si>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</si>
  <si>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</si>
  <si>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</si>
  <si>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</si>
  <si>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</si>
  <si>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</si>
  <si>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</si>
  <si>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</si>
  <si>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</si>
  <si>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</si>
  <si>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</si>
  <si>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</si>
  <si>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</si>
  <si>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</si>
  <si>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</si>
  <si>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</si>
  <si>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</si>
  <si>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</si>
  <si>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</si>
  <si>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</si>
  <si>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</si>
  <si>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</si>
  <si>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</si>
  <si>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</si>
  <si>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</si>
  <si>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</si>
  <si>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</si>
  <si>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</si>
  <si>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</si>
  <si>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</si>
  <si>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</si>
  <si>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</si>
  <si>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</si>
  <si>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</si>
  <si>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</si>
  <si>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</si>
  <si>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</si>
  <si>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</si>
  <si>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</si>
  <si>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</si>
  <si>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</si>
  <si>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</si>
  <si>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</si>
  <si>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</si>
  <si>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</si>
  <si>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</si>
  <si>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</si>
  <si>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</si>
  <si>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</si>
  <si>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</si>
  <si>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</si>
  <si>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</si>
  <si>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</si>
  <si>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</si>
  <si>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</si>
  <si>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</si>
  <si>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</si>
  <si>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</si>
  <si>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</si>
  <si>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</si>
  <si>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</si>
  <si>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</si>
  <si>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</si>
  <si>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</si>
  <si>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</si>
  <si>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</si>
  <si>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</si>
  <si>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</si>
  <si>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</si>
  <si>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</si>
  <si>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</si>
  <si>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</si>
  <si>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</si>
  <si>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</si>
  <si>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</si>
  <si>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</si>
  <si>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</si>
  <si>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</si>
  <si>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</si>
  <si>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</si>
  <si>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</si>
  <si>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</si>
  <si>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</si>
  <si>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</si>
  <si>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</si>
  <si>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</si>
  <si>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</si>
  <si>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</si>
  <si>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</si>
  <si>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</si>
  <si>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</si>
  <si>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</si>
  <si>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</si>
  <si>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</si>
  <si>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</si>
  <si>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</si>
  <si>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</si>
  <si>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</si>
  <si>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</si>
  <si>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</si>
  <si>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</si>
  <si>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</si>
  <si>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</si>
  <si>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</si>
  <si>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</si>
  <si>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</si>
  <si>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</si>
  <si>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</si>
  <si>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</si>
  <si>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</si>
  <si>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</si>
  <si>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</si>
  <si>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</si>
  <si>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</si>
  <si>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</si>
  <si>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</si>
  <si>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</si>
  <si>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</si>
  <si>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</si>
  <si>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</si>
  <si>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</si>
  <si>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</si>
  <si>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</si>
  <si>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</si>
  <si>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</si>
  <si>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</si>
  <si>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</si>
  <si>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</si>
  <si>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</si>
  <si>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</si>
  <si>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</si>
  <si>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</si>
  <si>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</si>
  <si>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</si>
  <si>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</si>
  <si>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</si>
  <si>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</si>
  <si>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</si>
  <si>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</si>
  <si>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</si>
  <si>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</si>
  <si>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</si>
  <si>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</si>
  <si>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</si>
  <si>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</si>
  <si>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</si>
  <si>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</si>
  <si>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</si>
  <si>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</si>
  <si>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</si>
  <si>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</si>
  <si>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</si>
  <si>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</si>
  <si>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</si>
  <si>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</si>
  <si>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</si>
  <si>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</si>
  <si>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</si>
  <si>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</si>
  <si>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</si>
  <si>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</si>
  <si>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</si>
  <si>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</si>
  <si>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</si>
  <si>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</si>
  <si>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</si>
  <si>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</si>
  <si>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</si>
  <si>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</si>
  <si>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</si>
  <si>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</si>
  <si>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</si>
  <si>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</si>
  <si>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</si>
  <si>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</si>
  <si>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</si>
  <si>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</si>
  <si>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</si>
  <si>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</si>
  <si>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</si>
  <si>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</si>
  <si>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</si>
  <si>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</si>
  <si>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</si>
  <si>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</si>
  <si>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</si>
  <si>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</si>
  <si>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</si>
  <si>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</si>
  <si>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</si>
  <si>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</si>
  <si>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</si>
  <si>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</si>
  <si>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</si>
  <si>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</si>
  <si>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</si>
  <si>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</si>
  <si>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</si>
  <si>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</si>
  <si>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</si>
  <si>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</si>
  <si>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</si>
  <si>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</si>
  <si>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</si>
  <si>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</si>
  <si>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</si>
  <si>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</si>
  <si>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</si>
  <si>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</si>
  <si>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</si>
  <si>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</si>
  <si>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</si>
  <si>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</si>
  <si>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</si>
  <si>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</si>
  <si>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</si>
  <si>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</si>
  <si>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</si>
  <si>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</si>
  <si>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</si>
  <si>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</si>
  <si>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</si>
  <si>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</si>
  <si>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</si>
  <si>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</si>
  <si>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</si>
  <si>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</si>
  <si>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</si>
  <si>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</si>
  <si>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</si>
  <si>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</si>
  <si>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</si>
  <si>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</si>
  <si>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</si>
  <si>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</si>
  <si>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</si>
  <si>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</si>
  <si>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</si>
  <si>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</si>
  <si>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</si>
  <si>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</si>
  <si>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</si>
  <si>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</si>
  <si>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</si>
  <si>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</si>
  <si>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</si>
  <si>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</si>
  <si>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</si>
  <si>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</si>
  <si>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</si>
  <si>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</si>
  <si>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</si>
  <si>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</si>
  <si>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</si>
  <si>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</si>
  <si>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</si>
  <si>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</si>
  <si>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</si>
  <si>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</si>
  <si>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</si>
  <si>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</si>
  <si>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</si>
  <si>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</si>
  <si>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</si>
  <si>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</si>
  <si>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</si>
  <si>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</si>
  <si>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</si>
  <si>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</si>
  <si>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</si>
  <si>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</si>
  <si>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</si>
  <si>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</si>
  <si>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</si>
  <si>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</si>
  <si>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</si>
  <si>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</si>
  <si>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</si>
  <si>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</si>
  <si>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</si>
  <si>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</si>
  <si>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</si>
  <si>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</si>
  <si>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</si>
  <si>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</si>
  <si>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</si>
  <si>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</si>
  <si>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</si>
  <si>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</si>
  <si>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</si>
  <si>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</si>
  <si>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</si>
  <si>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</si>
  <si>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</si>
  <si>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</si>
  <si>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</si>
  <si>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</si>
  <si>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</si>
  <si>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</si>
  <si>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</si>
  <si>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</si>
  <si>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</si>
  <si>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</si>
  <si>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</si>
  <si>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</si>
  <si>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</si>
  <si>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</si>
  <si>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</si>
  <si>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</si>
  <si>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</si>
  <si>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</si>
  <si>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</si>
  <si>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</si>
  <si>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</si>
  <si>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</si>
  <si>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</si>
  <si>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</si>
  <si>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</si>
  <si>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</si>
  <si>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</si>
  <si>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</si>
  <si>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</si>
  <si>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</si>
  <si>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</si>
  <si>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</si>
  <si>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</si>
  <si>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</si>
  <si>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</si>
  <si>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</si>
  <si>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</si>
  <si>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</si>
  <si>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</si>
  <si>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</si>
  <si>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</si>
  <si>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</si>
  <si>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</si>
  <si>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</si>
  <si>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</si>
  <si>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</si>
  <si>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</si>
  <si>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</si>
  <si>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</si>
  <si>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</si>
  <si>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</si>
  <si>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</si>
  <si>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</si>
  <si>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</si>
  <si>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</si>
  <si>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</si>
  <si>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</si>
  <si>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</si>
  <si>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</si>
  <si>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</si>
  <si>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</si>
  <si>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</si>
  <si>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</si>
  <si>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</si>
  <si>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</si>
  <si>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</si>
  <si>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</si>
  <si>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</si>
  <si>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</si>
  <si>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</si>
  <si>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</si>
  <si>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</si>
  <si>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</si>
  <si>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</si>
  <si>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</si>
  <si>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</si>
  <si>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</si>
  <si>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</si>
  <si>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</si>
  <si>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</si>
  <si>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</si>
  <si>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</si>
  <si>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</si>
  <si>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</si>
  <si>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</si>
  <si>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</si>
  <si>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</si>
  <si>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</si>
  <si>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</si>
  <si>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</si>
  <si>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</si>
  <si>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</si>
  <si>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</si>
  <si>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</si>
  <si>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</si>
  <si>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</si>
  <si>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</si>
  <si>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</si>
  <si>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</si>
  <si>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</si>
  <si>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</si>
  <si>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</si>
  <si>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</si>
  <si>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</si>
  <si>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</si>
  <si>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</si>
  <si>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</si>
  <si>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</si>
  <si>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</si>
  <si>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</si>
  <si>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</si>
  <si>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</si>
  <si>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</si>
  <si>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</si>
  <si>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</si>
  <si>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</si>
  <si>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</si>
  <si>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</si>
  <si>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</si>
  <si>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</si>
  <si>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</si>
  <si>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</si>
  <si>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</si>
  <si>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</si>
  <si>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</si>
  <si>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</si>
  <si>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</si>
  <si>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</si>
  <si>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</si>
  <si>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</si>
  <si>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</si>
  <si>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</si>
  <si>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</si>
  <si>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</si>
  <si>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</si>
  <si>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</si>
  <si>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</si>
  <si>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</si>
  <si>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</si>
  <si>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</si>
  <si>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</si>
  <si>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</si>
  <si>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</si>
  <si>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</si>
  <si>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</si>
  <si>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</si>
  <si>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</si>
  <si>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</si>
  <si>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</si>
  <si>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</si>
  <si>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</si>
  <si>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</si>
  <si>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</si>
  <si>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</si>
  <si>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</si>
  <si>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</si>
  <si>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</si>
  <si>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</si>
  <si>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</si>
  <si>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</si>
  <si>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</si>
  <si>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</si>
  <si>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</si>
  <si>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</si>
  <si>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</si>
  <si>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</si>
  <si>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</si>
  <si>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</si>
  <si>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</si>
  <si>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</si>
  <si>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</si>
  <si>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</si>
  <si>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</si>
  <si>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</si>
  <si>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</si>
  <si>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</si>
  <si>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</si>
  <si>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</si>
  <si>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</si>
  <si>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</si>
  <si>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</si>
  <si>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</si>
  <si>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</si>
  <si>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</si>
  <si>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</si>
  <si>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</si>
  <si>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</si>
  <si>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</si>
  <si>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</si>
  <si>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</si>
  <si>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</si>
  <si>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</si>
  <si>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</si>
  <si>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</si>
  <si>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</si>
  <si>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</si>
  <si>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</si>
  <si>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</si>
  <si>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</si>
  <si>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</si>
  <si>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</si>
  <si>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</si>
  <si>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</si>
  <si>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</si>
  <si>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</si>
  <si>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</si>
  <si>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</si>
  <si>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</si>
  <si>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</si>
  <si>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</si>
  <si>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</si>
  <si>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</si>
  <si>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</si>
  <si>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</si>
  <si>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</si>
  <si>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</si>
  <si>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</si>
  <si>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</si>
  <si>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</si>
  <si>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</si>
  <si>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</si>
  <si>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</si>
  <si>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</si>
  <si>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</si>
  <si>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</si>
  <si>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</si>
  <si>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</si>
  <si>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</si>
  <si>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</si>
  <si>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</si>
  <si>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</si>
  <si>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</si>
  <si>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</si>
  <si>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</si>
  <si>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</si>
  <si>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</si>
  <si>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</si>
  <si>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</si>
  <si>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</si>
  <si>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</si>
  <si>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</si>
  <si>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</si>
  <si>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</si>
  <si>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</si>
  <si>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</si>
  <si>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</si>
  <si>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</si>
  <si>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</si>
  <si>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</si>
  <si>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</si>
  <si>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</si>
  <si>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</si>
  <si>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</si>
  <si>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</si>
  <si>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</si>
  <si>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</si>
  <si>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</si>
  <si>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</si>
  <si>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</si>
  <si>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</si>
  <si>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</si>
  <si>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</si>
  <si>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</si>
  <si>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</si>
  <si>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</si>
  <si>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</si>
  <si>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</si>
  <si>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</si>
  <si>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</si>
  <si>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</si>
  <si>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</si>
  <si>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</si>
  <si>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</si>
  <si>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</si>
  <si>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</si>
  <si>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</si>
  <si>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</si>
  <si>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</si>
  <si>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</si>
  <si>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</si>
  <si>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</si>
  <si>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</si>
  <si>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</si>
  <si>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</si>
  <si>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</si>
  <si>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</si>
  <si>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</si>
  <si>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</si>
  <si>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</si>
  <si>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</si>
  <si>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</si>
  <si>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</si>
  <si>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</si>
  <si>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</si>
  <si>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</si>
  <si>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</si>
  <si>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</si>
  <si>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</si>
  <si>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</si>
  <si>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</si>
  <si>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</si>
  <si>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</si>
  <si>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</si>
  <si>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</si>
  <si>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</si>
  <si>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</si>
  <si>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</si>
  <si>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</si>
  <si>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</si>
  <si>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</si>
  <si>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</si>
  <si>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</si>
  <si>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</si>
  <si>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</si>
  <si>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</si>
  <si>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</si>
  <si>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</si>
  <si>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</si>
  <si>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</si>
  <si>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</si>
  <si>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</si>
  <si>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</si>
  <si>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</si>
  <si>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</si>
  <si>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</si>
  <si>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</si>
  <si>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</si>
  <si>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</si>
  <si>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</si>
  <si>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</si>
  <si>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</si>
  <si>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</si>
  <si>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</si>
  <si>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</si>
  <si>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</si>
  <si>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</si>
  <si>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</si>
  <si>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</si>
  <si>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</si>
  <si>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</si>
  <si>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</si>
  <si>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</si>
  <si>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</si>
  <si>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</si>
  <si>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</si>
  <si>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</si>
  <si>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</si>
  <si>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</si>
  <si>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</si>
  <si>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</si>
  <si>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</si>
  <si>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</si>
  <si>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</si>
  <si>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</si>
  <si>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</si>
  <si>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</si>
  <si>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</si>
  <si>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</si>
  <si>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</si>
  <si>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</si>
  <si>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</si>
  <si>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</si>
  <si>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</si>
  <si>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</si>
  <si>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</si>
  <si>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</si>
  <si>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</si>
  <si>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</si>
  <si>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</si>
  <si>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</si>
  <si>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</si>
  <si>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</si>
  <si>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</si>
  <si>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</si>
  <si>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</si>
  <si>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</si>
  <si>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</si>
  <si>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</si>
  <si>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</si>
  <si>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</si>
  <si>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</si>
  <si>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</si>
  <si>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</si>
  <si>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</si>
  <si>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</si>
  <si>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</si>
  <si>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</si>
  <si>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</si>
  <si>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</si>
  <si>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</si>
  <si>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</si>
  <si>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</si>
  <si>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</si>
  <si>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</si>
  <si>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</si>
  <si>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</si>
  <si>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</si>
  <si>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</si>
  <si>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</si>
  <si>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</si>
  <si>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</si>
  <si>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</si>
  <si>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</si>
  <si>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</si>
  <si>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</si>
  <si>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</si>
  <si>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</si>
  <si>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</si>
  <si>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</si>
  <si>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</si>
  <si>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</si>
  <si>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</si>
  <si>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</si>
  <si>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</si>
  <si>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</si>
  <si>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</si>
  <si>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</si>
  <si>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</si>
  <si>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</si>
  <si>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</si>
  <si>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</si>
  <si>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</si>
  <si>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</si>
  <si>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</si>
  <si>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</si>
  <si>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</si>
  <si>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</si>
  <si>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</si>
  <si>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</si>
  <si>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</si>
  <si>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</si>
  <si>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</si>
  <si>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</si>
  <si>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</si>
  <si>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</si>
  <si>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</si>
  <si>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</si>
  <si>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</si>
  <si>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</si>
  <si>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</si>
  <si>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</si>
  <si>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</si>
  <si>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</si>
  <si>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</si>
  <si>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</si>
  <si>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</si>
  <si>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</si>
  <si>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</si>
  <si>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</si>
  <si>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</si>
  <si>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</si>
  <si>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</si>
  <si>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</si>
  <si>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</si>
  <si>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</si>
  <si>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</si>
  <si>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</si>
  <si>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</si>
  <si>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</si>
  <si>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</si>
  <si>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</si>
  <si>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</si>
  <si>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</si>
  <si>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</si>
  <si>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</si>
  <si>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</si>
  <si>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</si>
  <si>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</si>
  <si>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</si>
  <si>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</si>
  <si>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</si>
  <si>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</si>
  <si>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</si>
  <si>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</si>
  <si>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</si>
  <si>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</si>
  <si>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</si>
  <si>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</si>
  <si>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</si>
  <si>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</si>
  <si>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</si>
  <si>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</si>
  <si>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</si>
  <si>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</si>
  <si>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</si>
  <si>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</si>
  <si>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</si>
  <si>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</si>
  <si>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</si>
  <si>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</si>
  <si>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</si>
  <si>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</si>
  <si>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</si>
  <si>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</si>
  <si>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</si>
  <si>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</si>
  <si>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</si>
  <si>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</si>
  <si>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</si>
  <si>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</si>
  <si>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</si>
  <si>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</si>
  <si>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</si>
  <si>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</si>
  <si>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</si>
  <si>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</si>
  <si>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</si>
  <si>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</si>
  <si>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</si>
  <si>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</si>
  <si>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</si>
  <si>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</si>
  <si>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</si>
  <si>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</si>
  <si>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</si>
  <si>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</si>
  <si>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</si>
  <si>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</si>
  <si>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</si>
  <si>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</si>
  <si>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</si>
  <si>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</si>
  <si>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</si>
  <si>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</si>
  <si>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</si>
  <si>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</si>
  <si>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</si>
  <si>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</si>
  <si>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</si>
  <si>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</si>
  <si>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</si>
  <si>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</si>
  <si>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</si>
  <si>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</si>
  <si>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</si>
  <si>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</si>
  <si>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</si>
  <si>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</si>
  <si>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</si>
  <si>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</si>
  <si>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</si>
  <si>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</si>
  <si>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</si>
  <si>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</si>
  <si>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</si>
  <si>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</si>
  <si>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</si>
  <si>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</si>
  <si>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</si>
  <si>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</si>
  <si>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</si>
  <si>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</si>
  <si>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</si>
  <si>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</si>
  <si>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</si>
  <si>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</si>
  <si>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</si>
  <si>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</si>
  <si>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</si>
  <si>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</si>
  <si>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</si>
  <si>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</si>
  <si>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</si>
  <si>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</si>
  <si>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</si>
  <si>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</si>
  <si>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</si>
  <si>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</si>
  <si>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</si>
  <si>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</si>
  <si>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</si>
  <si>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</si>
  <si>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</si>
  <si>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</si>
  <si>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</si>
  <si>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</si>
  <si>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</si>
  <si>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</si>
  <si>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</si>
  <si>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</si>
  <si>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</si>
  <si>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</si>
  <si>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</si>
  <si>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</si>
  <si>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</si>
  <si>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</si>
  <si>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</si>
  <si>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</si>
  <si>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</si>
  <si>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</si>
  <si>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</si>
  <si>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</si>
  <si>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</si>
  <si>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</si>
  <si>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</si>
  <si>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</si>
  <si>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</si>
  <si>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</si>
  <si>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</si>
  <si>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</si>
  <si>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</si>
  <si>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</si>
  <si>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</si>
  <si>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</si>
  <si>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</si>
  <si>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</si>
  <si>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</si>
  <si>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</si>
  <si>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</si>
  <si>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</si>
  <si>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</si>
  <si>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</si>
  <si>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</si>
  <si>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</si>
  <si>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</si>
  <si>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</si>
  <si>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</si>
  <si>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</si>
  <si>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</si>
  <si>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</si>
  <si>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</si>
  <si>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</si>
  <si>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</si>
  <si>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</si>
  <si>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</si>
  <si>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</si>
  <si>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</si>
  <si>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</si>
  <si>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</si>
  <si>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</si>
  <si>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</si>
  <si>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</si>
  <si>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</si>
  <si>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</si>
  <si>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</si>
  <si>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</si>
  <si>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</si>
  <si>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</si>
  <si>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</si>
  <si>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</si>
  <si>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</si>
  <si>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</si>
  <si>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</si>
  <si>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</si>
  <si>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</si>
  <si>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</si>
  <si>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</si>
  <si>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</si>
  <si>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</si>
  <si>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</si>
  <si>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</si>
  <si>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</si>
  <si>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</si>
  <si>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</si>
  <si>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</si>
  <si>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</si>
  <si>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</si>
  <si>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</si>
  <si>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</si>
  <si>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</si>
  <si>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</si>
  <si>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</si>
  <si>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</si>
  <si>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</si>
  <si>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</si>
  <si>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</si>
  <si>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</si>
  <si>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</si>
  <si>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</si>
  <si>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ზირაათ ბანკი საქართველო</t>
  </si>
  <si>
    <t>თურგუთ გულჯიჰან</t>
  </si>
  <si>
    <t>www.ziraatbank.ge</t>
  </si>
  <si>
    <t>ოზლემ მელექ სეზერი</t>
  </si>
  <si>
    <t>არადამოუკიდებელ წევრი</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</si>
  <si>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</si>
  <si>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</si>
  <si>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</si>
  <si>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</si>
  <si>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</si>
  <si>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t>
  </si>
  <si>
    <t>მერთ ქოზაჯიოღლუ</t>
  </si>
  <si>
    <t>დირექტორი (მარკეტინგი და საკრედიტოს მიმართულებით)</t>
  </si>
  <si>
    <t>კონსტანტინე მაჭავარიანი</t>
  </si>
  <si>
    <t>დირექტორი (რისკების მართვის დირექტორი)</t>
  </si>
  <si>
    <t>თურქეთის რესპუბლიკის სს ზირაათ ბანკი</t>
  </si>
  <si>
    <t>თურქეთის რესპუბლიკა</t>
  </si>
  <si>
    <t>არადამოუკიდებელი თავმჯდომარე</t>
  </si>
  <si>
    <t>იუქსელ ჯესურ</t>
  </si>
  <si>
    <t>ბანკის სამეთვალყურეო საბჭოს თავმჯდომარე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</si>
</sst>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000_);_(* \(#,##0.0000\);_(* &quot;-&quot;??_);_(@_)"/>
  </numFmts>
  <fonts count="16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10"/>
      <color theme="1"/>
      <name val="Arial"/>
      <family val="2"/>
    </font>
    <font>
      <b/>
      <sz val="10"/>
      <color theme="1"/>
      <name val="Arial"/>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8">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9" fontId="40"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9" fillId="8" borderId="31"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0" fontId="38"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168" fontId="40" fillId="63" borderId="38" applyNumberFormat="0" applyAlignment="0" applyProtection="0"/>
    <xf numFmtId="169" fontId="40" fillId="63" borderId="38" applyNumberFormat="0" applyAlignment="0" applyProtection="0"/>
    <xf numFmtId="168" fontId="40" fillId="63" borderId="38" applyNumberFormat="0" applyAlignment="0" applyProtection="0"/>
    <xf numFmtId="0" fontId="38" fillId="63" borderId="38" applyNumberFormat="0" applyAlignment="0" applyProtection="0"/>
    <xf numFmtId="0" fontId="41"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0" fontId="42" fillId="9" borderId="34"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169" fontId="43" fillId="64" borderId="39" applyNumberFormat="0" applyAlignment="0" applyProtection="0"/>
    <xf numFmtId="168" fontId="43" fillId="64" borderId="39" applyNumberFormat="0" applyAlignment="0" applyProtection="0"/>
    <xf numFmtId="0" fontId="41" fillId="64"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9" fontId="68"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7" fillId="7" borderId="31"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0" fontId="66"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168" fontId="68" fillId="42" borderId="38" applyNumberFormat="0" applyAlignment="0" applyProtection="0"/>
    <xf numFmtId="169" fontId="68" fillId="42" borderId="38" applyNumberFormat="0" applyAlignment="0" applyProtection="0"/>
    <xf numFmtId="168" fontId="68" fillId="42" borderId="38" applyNumberFormat="0" applyAlignment="0" applyProtection="0"/>
    <xf numFmtId="0" fontId="66" fillId="42" borderId="38" applyNumberFormat="0" applyAlignment="0" applyProtection="0"/>
    <xf numFmtId="3" fontId="2"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168" fontId="2" fillId="0" borderId="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169"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0" borderId="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8" fillId="10" borderId="35"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7"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168" fontId="2" fillId="0" borderId="0"/>
    <xf numFmtId="0" fontId="2" fillId="73" borderId="46" applyNumberFormat="0" applyFont="0" applyAlignment="0" applyProtection="0"/>
    <xf numFmtId="0" fontId="2" fillId="73" borderId="46" applyNumberFormat="0" applyFont="0" applyAlignment="0" applyProtection="0"/>
    <xf numFmtId="169" fontId="2" fillId="0" borderId="0"/>
    <xf numFmtId="168" fontId="2" fillId="0" borderId="0"/>
    <xf numFmtId="168"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2" fillId="0" borderId="0"/>
    <xf numFmtId="0" fontId="82" fillId="0" borderId="0"/>
    <xf numFmtId="168" fontId="82" fillId="0" borderId="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9" fontId="85"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4" fillId="8" borderId="32"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0" fontId="83"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168" fontId="85" fillId="63" borderId="47" applyNumberFormat="0" applyAlignment="0" applyProtection="0"/>
    <xf numFmtId="169" fontId="85" fillId="63" borderId="47" applyNumberFormat="0" applyAlignment="0" applyProtection="0"/>
    <xf numFmtId="168" fontId="85" fillId="63" borderId="47" applyNumberFormat="0" applyAlignment="0" applyProtection="0"/>
    <xf numFmtId="0" fontId="83" fillId="63"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69" borderId="99" applyFont="0">
      <alignment horizontal="right" vertical="center"/>
    </xf>
    <xf numFmtId="3" fontId="2" fillId="69" borderId="99" applyFont="0">
      <alignment horizontal="right" vertical="center"/>
    </xf>
    <xf numFmtId="0" fontId="83"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168" fontId="85" fillId="63" borderId="104" applyNumberFormat="0" applyAlignment="0" applyProtection="0"/>
    <xf numFmtId="169" fontId="85"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9"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168" fontId="85"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0" fontId="83" fillId="63" borderId="104" applyNumberFormat="0" applyAlignment="0" applyProtection="0"/>
    <xf numFmtId="3" fontId="2" fillId="74" borderId="99" applyFont="0">
      <alignment horizontal="right" vertical="center"/>
      <protection locked="0"/>
    </xf>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0" fontId="27" fillId="73" borderId="103" applyNumberFormat="0" applyFont="0" applyAlignment="0" applyProtection="0"/>
    <xf numFmtId="3" fontId="2" fillId="71" borderId="99" applyFont="0">
      <alignment horizontal="right" vertical="center"/>
      <protection locked="0"/>
    </xf>
    <xf numFmtId="0" fontId="66"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168" fontId="68" fillId="42" borderId="102" applyNumberFormat="0" applyAlignment="0" applyProtection="0"/>
    <xf numFmtId="169" fontId="68"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9"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168" fontId="68"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66" fillId="42" borderId="102" applyNumberFormat="0" applyAlignment="0" applyProtection="0"/>
    <xf numFmtId="0" fontId="2" fillId="70" borderId="100" applyNumberFormat="0" applyFont="0" applyBorder="0" applyProtection="0">
      <alignment horizontal="left" vertical="center"/>
    </xf>
    <xf numFmtId="9" fontId="2" fillId="70" borderId="99" applyFont="0" applyProtection="0">
      <alignment horizontal="right" vertical="center"/>
    </xf>
    <xf numFmtId="3" fontId="2" fillId="70" borderId="99" applyFont="0" applyProtection="0">
      <alignment horizontal="right" vertical="center"/>
    </xf>
    <xf numFmtId="0" fontId="62" fillId="69"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8"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168" fontId="40" fillId="63" borderId="102" applyNumberFormat="0" applyAlignment="0" applyProtection="0"/>
    <xf numFmtId="169" fontId="40"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9"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168" fontId="40"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38" fillId="63" borderId="102" applyNumberFormat="0" applyAlignment="0" applyProtection="0"/>
    <xf numFmtId="0" fontId="1" fillId="0" borderId="0"/>
    <xf numFmtId="169" fontId="26" fillId="36" borderId="0"/>
    <xf numFmtId="0" fontId="2" fillId="0" borderId="0">
      <alignment vertical="center"/>
    </xf>
    <xf numFmtId="166" fontId="1" fillId="0" borderId="0" applyFont="0" applyFill="0" applyBorder="0" applyAlignment="0" applyProtection="0"/>
    <xf numFmtId="0" fontId="129" fillId="0" borderId="0"/>
    <xf numFmtId="0" fontId="1" fillId="0" borderId="0"/>
    <xf numFmtId="0" fontId="1" fillId="0" borderId="0"/>
    <xf numFmtId="9" fontId="1" fillId="0" borderId="0"/>
  </cellStyleXfs>
  <cellXfs count="986">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20"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applyAlignment="1"/>
    <xf numFmtId="49" fontId="106" fillId="0" borderId="7" xfId="0" applyNumberFormat="1" applyFont="1" applyFill="1" applyBorder="1" applyAlignment="1">
      <alignment horizontal="right" vertical="center"/>
    </xf>
    <xf numFmtId="49" fontId="106" fillId="0" borderId="76" xfId="0" applyNumberFormat="1" applyFont="1" applyFill="1" applyBorder="1" applyAlignment="1">
      <alignment horizontal="right" vertical="center"/>
    </xf>
    <xf numFmtId="49" fontId="106" fillId="0" borderId="79" xfId="0" applyNumberFormat="1" applyFont="1" applyFill="1" applyBorder="1" applyAlignment="1">
      <alignment horizontal="right" vertical="center"/>
    </xf>
    <xf numFmtId="49" fontId="106" fillId="0" borderId="84"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4" xfId="0" applyNumberFormat="1"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1"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2"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5" borderId="24" xfId="20961" applyFont="1" applyFill="1" applyBorder="1"/>
    <xf numFmtId="167" fontId="4" fillId="0" borderId="20" xfId="0" applyNumberFormat="1" applyFont="1" applyBorder="1" applyAlignment="1"/>
    <xf numFmtId="0" fontId="4" fillId="35" borderId="24" xfId="0" applyFont="1" applyFill="1" applyBorder="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6" borderId="0" xfId="20" applyBorder="1"/>
    <xf numFmtId="169" fontId="26" fillId="36"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169" fontId="26" fillId="36" borderId="29" xfId="20" applyBorder="1"/>
    <xf numFmtId="169" fontId="26" fillId="36" borderId="111" xfId="20" applyBorder="1"/>
    <xf numFmtId="169" fontId="26" fillId="36" borderId="101" xfId="20" applyBorder="1"/>
    <xf numFmtId="169" fontId="26" fillId="36"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6"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4" fillId="0" borderId="114"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6" fillId="36"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5" borderId="117" xfId="0" applyFont="1" applyFill="1" applyBorder="1" applyAlignment="1">
      <alignment vertical="center"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6" xfId="0" applyFont="1" applyFill="1" applyBorder="1" applyAlignment="1">
      <alignment horizontal="left" vertical="center" wrapText="1"/>
    </xf>
    <xf numFmtId="0" fontId="6" fillId="35" borderId="99" xfId="0" applyFont="1" applyFill="1" applyBorder="1" applyAlignment="1">
      <alignment horizontal="left" vertical="center" wrapText="1"/>
    </xf>
    <xf numFmtId="0" fontId="6" fillId="35"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9" fillId="0" borderId="116" xfId="0" applyFont="1" applyFill="1" applyBorder="1" applyAlignment="1">
      <alignment horizontal="right" vertical="center" wrapText="1"/>
    </xf>
    <xf numFmtId="0" fontId="109"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9" fillId="0" borderId="0" xfId="0" applyFont="1" applyFill="1" applyAlignment="1">
      <alignment horizontal="left" vertical="center"/>
    </xf>
    <xf numFmtId="49" fontId="110" fillId="0" borderId="22" xfId="5" applyNumberFormat="1" applyFont="1" applyFill="1" applyBorder="1" applyAlignment="1" applyProtection="1">
      <alignment horizontal="left" vertical="center"/>
      <protection locked="0"/>
    </xf>
    <xf numFmtId="0" fontId="111" fillId="0" borderId="23" xfId="9" applyFont="1" applyFill="1" applyBorder="1" applyAlignment="1" applyProtection="1">
      <alignment horizontal="left" vertical="center" wrapText="1"/>
      <protection locked="0"/>
    </xf>
    <xf numFmtId="0" fontId="20" fillId="0" borderId="116" xfId="0" applyFont="1" applyBorder="1" applyAlignment="1">
      <alignment horizontal="center"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9"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3"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20" fillId="0" borderId="116" xfId="0" applyFont="1" applyFill="1" applyBorder="1" applyAlignment="1">
      <alignment horizontal="center" vertical="center" wrapText="1"/>
    </xf>
    <xf numFmtId="1" fontId="6" fillId="35" borderId="114" xfId="0" applyNumberFormat="1" applyFont="1" applyFill="1" applyBorder="1" applyAlignment="1">
      <alignment horizontal="right" vertical="center" wrapText="1"/>
    </xf>
    <xf numFmtId="1" fontId="6" fillId="35" borderId="114" xfId="0" applyNumberFormat="1" applyFont="1" applyFill="1" applyBorder="1" applyAlignment="1">
      <alignment horizontal="center" vertical="center" wrapText="1"/>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5" borderId="99" xfId="20961" applyNumberFormat="1" applyFont="1" applyFill="1" applyBorder="1" applyAlignment="1">
      <alignment horizontal="left" vertical="center" wrapText="1"/>
    </xf>
    <xf numFmtId="10" fontId="6" fillId="35"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1" fillId="35" borderId="21" xfId="0" applyNumberFormat="1" applyFont="1" applyFill="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5" borderId="25" xfId="0" applyNumberFormat="1" applyFont="1" applyFill="1" applyBorder="1" applyAlignment="1">
      <alignment vertical="center" wrapText="1"/>
    </xf>
    <xf numFmtId="3" fontId="21" fillId="35"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4" fillId="0" borderId="114"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4" xfId="0" applyNumberFormat="1" applyFont="1" applyFill="1" applyBorder="1" applyAlignment="1" applyProtection="1">
      <alignment vertical="center"/>
      <protection locked="0"/>
    </xf>
    <xf numFmtId="193" fontId="9" fillId="2" borderId="114"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4"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4" fontId="4" fillId="0" borderId="99" xfId="7" applyNumberFormat="1" applyFont="1" applyBorder="1"/>
    <xf numFmtId="164" fontId="4" fillId="0" borderId="114" xfId="7" applyNumberFormat="1" applyFont="1" applyBorder="1"/>
    <xf numFmtId="0" fontId="14" fillId="0" borderId="99" xfId="0" applyFont="1" applyBorder="1" applyAlignment="1">
      <alignment horizontal="left" wrapText="1" indent="2"/>
    </xf>
    <xf numFmtId="169" fontId="26" fillId="36" borderId="99" xfId="20" applyBorder="1"/>
    <xf numFmtId="164"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4" fontId="6" fillId="0" borderId="114"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9" xfId="7" applyNumberFormat="1" applyFont="1" applyFill="1" applyBorder="1"/>
    <xf numFmtId="164"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6"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6" fillId="0" borderId="86" xfId="0" applyFont="1" applyFill="1" applyBorder="1" applyAlignment="1">
      <alignment horizontal="left" vertical="center"/>
    </xf>
    <xf numFmtId="0" fontId="106" fillId="0" borderId="84" xfId="0" applyFont="1" applyFill="1" applyBorder="1" applyAlignment="1">
      <alignment vertical="center" wrapText="1"/>
    </xf>
    <xf numFmtId="0" fontId="106" fillId="0" borderId="84" xfId="0" applyFont="1" applyFill="1" applyBorder="1" applyAlignment="1">
      <alignment horizontal="left" vertical="center" wrapText="1"/>
    </xf>
    <xf numFmtId="0" fontId="116" fillId="0" borderId="0" xfId="11" applyFont="1" applyFill="1" applyBorder="1" applyProtection="1"/>
    <xf numFmtId="0" fontId="117" fillId="0" borderId="0" xfId="0" applyFont="1"/>
    <xf numFmtId="0" fontId="116" fillId="0" borderId="0" xfId="11" applyFont="1" applyFill="1" applyBorder="1" applyAlignment="1" applyProtection="1"/>
    <xf numFmtId="0" fontId="118" fillId="0" borderId="0" xfId="11" applyFont="1" applyFill="1" applyBorder="1" applyAlignment="1" applyProtection="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Fill="1"/>
    <xf numFmtId="0" fontId="117" fillId="0" borderId="0" xfId="0" applyFont="1" applyBorder="1"/>
    <xf numFmtId="0" fontId="117" fillId="0" borderId="0" xfId="0" applyFont="1" applyBorder="1" applyAlignment="1">
      <alignment horizontal="left"/>
    </xf>
    <xf numFmtId="0" fontId="119" fillId="0" borderId="130" xfId="0" applyNumberFormat="1" applyFont="1" applyFill="1" applyBorder="1" applyAlignment="1">
      <alignment horizontal="left" vertical="center" wrapText="1"/>
    </xf>
    <xf numFmtId="0" fontId="125" fillId="0" borderId="0" xfId="0" applyFont="1"/>
    <xf numFmtId="49" fontId="106" fillId="0" borderId="99" xfId="0" applyNumberFormat="1" applyFont="1" applyFill="1" applyBorder="1" applyAlignment="1">
      <alignment horizontal="right" vertical="center"/>
    </xf>
    <xf numFmtId="0" fontId="126" fillId="0" borderId="0" xfId="0" applyFont="1" applyFill="1" applyBorder="1" applyAlignment="1"/>
    <xf numFmtId="0" fontId="117" fillId="0" borderId="0" xfId="0" applyFont="1" applyBorder="1" applyAlignment="1">
      <alignment horizontal="left" indent="1"/>
    </xf>
    <xf numFmtId="0" fontId="117" fillId="0" borderId="0" xfId="0" applyFont="1" applyBorder="1" applyAlignment="1">
      <alignment horizontal="left" indent="2"/>
    </xf>
    <xf numFmtId="49" fontId="117" fillId="0" borderId="0" xfId="0" applyNumberFormat="1" applyFont="1" applyBorder="1" applyAlignment="1">
      <alignment horizontal="left" indent="3"/>
    </xf>
    <xf numFmtId="49" fontId="117" fillId="0" borderId="0" xfId="0" applyNumberFormat="1" applyFont="1" applyBorder="1" applyAlignment="1">
      <alignment horizontal="left" indent="1"/>
    </xf>
    <xf numFmtId="49" fontId="117" fillId="0" borderId="0" xfId="0" applyNumberFormat="1" applyFont="1" applyBorder="1" applyAlignment="1">
      <alignment horizontal="left" wrapText="1" indent="2"/>
    </xf>
    <xf numFmtId="49" fontId="117" fillId="0" borderId="0" xfId="0" applyNumberFormat="1" applyFont="1" applyFill="1" applyBorder="1" applyAlignment="1">
      <alignment horizontal="left" wrapText="1" indent="3"/>
    </xf>
    <xf numFmtId="0" fontId="117" fillId="0" borderId="0" xfId="0" applyNumberFormat="1" applyFont="1" applyFill="1" applyBorder="1" applyAlignment="1">
      <alignment horizontal="left" wrapText="1" indent="1"/>
    </xf>
    <xf numFmtId="0" fontId="117"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131" fillId="0" borderId="99" xfId="21414" applyFont="1" applyFill="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7" xfId="0" applyFont="1" applyFill="1" applyBorder="1" applyAlignment="1">
      <alignment horizontal="left" vertical="center" wrapText="1"/>
    </xf>
    <xf numFmtId="0" fontId="132" fillId="0" borderId="137" xfId="0" applyFont="1" applyFill="1" applyBorder="1" applyAlignment="1">
      <alignment horizontal="left" vertical="center" wrapText="1"/>
    </xf>
    <xf numFmtId="0" fontId="133" fillId="3" borderId="137" xfId="0" applyFont="1" applyFill="1" applyBorder="1" applyAlignment="1">
      <alignment horizontal="left" vertical="center" wrapText="1" indent="1"/>
    </xf>
    <xf numFmtId="0" fontId="132" fillId="3" borderId="137" xfId="0" applyFont="1" applyFill="1" applyBorder="1" applyAlignment="1">
      <alignment horizontal="left" vertical="center" wrapText="1"/>
    </xf>
    <xf numFmtId="0" fontId="132" fillId="3" borderId="138" xfId="0" applyFont="1" applyFill="1" applyBorder="1" applyAlignment="1">
      <alignment horizontal="left" vertical="center" wrapText="1"/>
    </xf>
    <xf numFmtId="0" fontId="133" fillId="0" borderId="137" xfId="0" applyFont="1" applyFill="1" applyBorder="1" applyAlignment="1">
      <alignment horizontal="left" vertical="center" wrapText="1" indent="1"/>
    </xf>
    <xf numFmtId="0" fontId="133" fillId="0" borderId="99" xfId="21414" applyFont="1" applyFill="1" applyBorder="1" applyAlignment="1">
      <alignment horizontal="left" vertical="center" wrapText="1" indent="1"/>
    </xf>
    <xf numFmtId="0" fontId="132" fillId="0" borderId="99" xfId="21414" applyFont="1" applyFill="1" applyBorder="1" applyAlignment="1">
      <alignment horizontal="left" vertical="center" wrapText="1"/>
    </xf>
    <xf numFmtId="0" fontId="134" fillId="0" borderId="99" xfId="21414" applyFont="1" applyFill="1" applyBorder="1" applyAlignment="1">
      <alignment horizontal="center" vertical="center" wrapText="1"/>
    </xf>
    <xf numFmtId="0" fontId="132" fillId="3" borderId="139" xfId="0" applyFont="1" applyFill="1" applyBorder="1" applyAlignment="1">
      <alignment horizontal="left" vertical="center" wrapText="1"/>
    </xf>
    <xf numFmtId="0" fontId="131" fillId="3" borderId="140" xfId="21414" applyFont="1" applyFill="1" applyBorder="1" applyAlignment="1">
      <alignment horizontal="left" vertical="center" wrapText="1" indent="1"/>
    </xf>
    <xf numFmtId="0" fontId="131" fillId="3" borderId="137" xfId="0" applyFont="1" applyFill="1" applyBorder="1" applyAlignment="1">
      <alignment horizontal="left" vertical="center" wrapText="1" indent="1"/>
    </xf>
    <xf numFmtId="0" fontId="131" fillId="0" borderId="140" xfId="21414" applyFont="1" applyFill="1" applyBorder="1" applyAlignment="1">
      <alignment horizontal="left" vertical="center" wrapText="1" indent="1"/>
    </xf>
    <xf numFmtId="0" fontId="132" fillId="0" borderId="137" xfId="0" applyFont="1" applyBorder="1" applyAlignment="1">
      <alignment horizontal="left" vertical="center" wrapText="1"/>
    </xf>
    <xf numFmtId="0" fontId="131" fillId="0" borderId="137" xfId="0" applyFont="1" applyBorder="1" applyAlignment="1">
      <alignment horizontal="left" vertical="center" wrapText="1" indent="1"/>
    </xf>
    <xf numFmtId="0" fontId="131" fillId="0" borderId="138" xfId="0" applyFont="1" applyBorder="1" applyAlignment="1">
      <alignment horizontal="left" vertical="center" wrapText="1" indent="1"/>
    </xf>
    <xf numFmtId="0" fontId="132" fillId="0" borderId="140" xfId="21414" applyFont="1" applyFill="1" applyBorder="1" applyAlignment="1">
      <alignment horizontal="left" vertical="center" wrapText="1"/>
    </xf>
    <xf numFmtId="0" fontId="132" fillId="3" borderId="140" xfId="21414" applyFont="1" applyFill="1" applyBorder="1" applyAlignment="1">
      <alignment horizontal="left" vertical="center" wrapText="1"/>
    </xf>
    <xf numFmtId="0" fontId="134" fillId="0" borderId="140" xfId="21414" applyFont="1" applyFill="1" applyBorder="1" applyAlignment="1">
      <alignment horizontal="center" vertical="center" wrapText="1"/>
    </xf>
    <xf numFmtId="0" fontId="132" fillId="0" borderId="140" xfId="21414" applyFont="1" applyBorder="1" applyAlignment="1">
      <alignment horizontal="left" vertical="center" wrapText="1"/>
    </xf>
    <xf numFmtId="0" fontId="131" fillId="0" borderId="137" xfId="0" applyFont="1" applyFill="1" applyBorder="1" applyAlignment="1">
      <alignment horizontal="left" vertical="center" wrapText="1" indent="1"/>
    </xf>
    <xf numFmtId="0" fontId="135" fillId="0" borderId="140" xfId="0" applyFont="1" applyBorder="1" applyAlignment="1">
      <alignment horizontal="left"/>
    </xf>
    <xf numFmtId="0" fontId="132"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2" fillId="0" borderId="145" xfId="0" applyFont="1" applyFill="1" applyBorder="1" applyAlignment="1">
      <alignment horizontal="justify" vertical="center" wrapText="1"/>
    </xf>
    <xf numFmtId="0" fontId="131" fillId="0" borderId="139" xfId="0" applyFont="1" applyFill="1" applyBorder="1" applyAlignment="1">
      <alignment horizontal="left" vertical="center" wrapText="1" indent="1"/>
    </xf>
    <xf numFmtId="0" fontId="131" fillId="0" borderId="138" xfId="0" applyFont="1" applyFill="1" applyBorder="1" applyAlignment="1">
      <alignment horizontal="left" vertical="center" wrapText="1" indent="1"/>
    </xf>
    <xf numFmtId="0" fontId="132" fillId="0" borderId="137"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2" fillId="3" borderId="137" xfId="0" applyFont="1" applyFill="1" applyBorder="1" applyAlignment="1">
      <alignment horizontal="justify" vertical="center" wrapText="1"/>
    </xf>
    <xf numFmtId="0" fontId="132" fillId="0" borderId="138" xfId="0" applyFont="1" applyFill="1" applyBorder="1" applyAlignment="1">
      <alignment horizontal="justify" vertical="center" wrapText="1"/>
    </xf>
    <xf numFmtId="0" fontId="132" fillId="0" borderId="139" xfId="0" applyFont="1" applyFill="1" applyBorder="1" applyAlignment="1">
      <alignment horizontal="justify" vertical="center" wrapText="1"/>
    </xf>
    <xf numFmtId="0" fontId="132" fillId="0" borderId="140" xfId="21414" applyFont="1" applyFill="1" applyBorder="1" applyAlignment="1">
      <alignment horizontal="justify" vertical="center" wrapText="1"/>
    </xf>
    <xf numFmtId="0" fontId="133" fillId="0" borderId="131" xfId="0" applyFont="1" applyFill="1" applyBorder="1" applyAlignment="1">
      <alignment horizontal="left" vertical="center" wrapText="1" indent="1"/>
    </xf>
    <xf numFmtId="0" fontId="130" fillId="0" borderId="137" xfId="0" applyFont="1" applyFill="1" applyBorder="1" applyAlignment="1">
      <alignment vertical="center" wrapText="1"/>
    </xf>
    <xf numFmtId="0" fontId="132" fillId="0" borderId="137" xfId="0" applyFont="1" applyFill="1" applyBorder="1" applyAlignment="1">
      <alignment vertical="center" wrapText="1"/>
    </xf>
    <xf numFmtId="0" fontId="132"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6" fillId="0" borderId="140" xfId="0" applyFont="1" applyFill="1" applyBorder="1" applyAlignment="1" applyProtection="1">
      <alignment horizontal="left" vertical="center" indent="1"/>
      <protection locked="0"/>
    </xf>
    <xf numFmtId="0" fontId="137" fillId="0" borderId="140" xfId="0" applyFont="1" applyFill="1" applyBorder="1" applyAlignment="1" applyProtection="1">
      <alignment horizontal="left" vertical="center" indent="3"/>
      <protection locked="0"/>
    </xf>
    <xf numFmtId="0" fontId="138"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6" fillId="0" borderId="140" xfId="0" applyNumberFormat="1" applyFont="1" applyFill="1" applyBorder="1" applyAlignment="1">
      <alignment horizontal="right" vertical="center"/>
    </xf>
    <xf numFmtId="0" fontId="0" fillId="0" borderId="140" xfId="0" applyBorder="1" applyAlignment="1">
      <alignment horizontal="center" vertical="center"/>
    </xf>
    <xf numFmtId="0" fontId="0" fillId="0" borderId="144" xfId="0" applyBorder="1" applyAlignment="1">
      <alignment horizontal="center"/>
    </xf>
    <xf numFmtId="0" fontId="131" fillId="0" borderId="144" xfId="21414"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167" fontId="23" fillId="0" borderId="140" xfId="0" applyNumberFormat="1" applyFont="1" applyBorder="1" applyAlignment="1">
      <alignment horizontal="center"/>
    </xf>
    <xf numFmtId="0" fontId="132" fillId="0" borderId="140" xfId="0" applyFont="1" applyBorder="1" applyAlignment="1">
      <alignment horizontal="left" vertical="center" wrapText="1"/>
    </xf>
    <xf numFmtId="0" fontId="23" fillId="0" borderId="140" xfId="0" applyFont="1" applyBorder="1"/>
    <xf numFmtId="0" fontId="131" fillId="0" borderId="140" xfId="0" applyFont="1" applyBorder="1" applyAlignment="1">
      <alignment horizontal="left" vertical="center" wrapText="1" indent="1"/>
    </xf>
    <xf numFmtId="0" fontId="131" fillId="0" borderId="140" xfId="0" applyFont="1" applyFill="1" applyBorder="1" applyAlignment="1">
      <alignment horizontal="left" vertical="center" wrapText="1" indent="1"/>
    </xf>
    <xf numFmtId="0" fontId="133" fillId="3" borderId="140" xfId="0" applyFont="1" applyFill="1" applyBorder="1" applyAlignment="1">
      <alignment horizontal="left" vertical="center" wrapText="1" indent="1"/>
    </xf>
    <xf numFmtId="0" fontId="133" fillId="0" borderId="140" xfId="0" applyFont="1" applyFill="1" applyBorder="1" applyAlignment="1">
      <alignment horizontal="left" vertical="center" wrapText="1" indent="1"/>
    </xf>
    <xf numFmtId="167" fontId="23" fillId="0" borderId="140"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193" fontId="23" fillId="0" borderId="12" xfId="0" applyNumberFormat="1" applyFont="1" applyBorder="1" applyAlignment="1">
      <alignment horizontal="center" vertical="center"/>
    </xf>
    <xf numFmtId="193" fontId="19" fillId="0" borderId="12" xfId="0" applyNumberFormat="1" applyFont="1" applyBorder="1" applyAlignment="1">
      <alignment horizontal="center" vertical="center"/>
    </xf>
    <xf numFmtId="193" fontId="23" fillId="0" borderId="12" xfId="0" applyNumberFormat="1" applyFont="1" applyFill="1" applyBorder="1" applyAlignment="1">
      <alignment horizontal="center" vertical="center"/>
    </xf>
    <xf numFmtId="193" fontId="23" fillId="0" borderId="13" xfId="0" applyNumberFormat="1" applyFont="1" applyBorder="1" applyAlignment="1">
      <alignment horizontal="center" vertical="center"/>
    </xf>
    <xf numFmtId="193" fontId="22" fillId="0" borderId="14" xfId="0" applyNumberFormat="1" applyFont="1" applyFill="1" applyBorder="1" applyAlignment="1">
      <alignment horizontal="center" vertical="center"/>
    </xf>
    <xf numFmtId="193" fontId="23" fillId="0" borderId="140" xfId="0" applyNumberFormat="1" applyFont="1" applyBorder="1" applyAlignment="1">
      <alignment horizontal="center" vertical="center"/>
    </xf>
    <xf numFmtId="0" fontId="23" fillId="0" borderId="140" xfId="0" applyFont="1" applyBorder="1" applyAlignment="1">
      <alignment horizontal="center"/>
    </xf>
    <xf numFmtId="0" fontId="23" fillId="0" borderId="140" xfId="0" applyFont="1" applyBorder="1" applyAlignment="1">
      <alignment horizontal="center" vertical="center"/>
    </xf>
    <xf numFmtId="193" fontId="22" fillId="0" borderId="30" xfId="0" applyNumberFormat="1" applyFont="1" applyBorder="1" applyAlignment="1">
      <alignment horizontal="center" vertical="center"/>
    </xf>
    <xf numFmtId="193" fontId="104" fillId="0" borderId="12" xfId="0" applyNumberFormat="1" applyFont="1" applyBorder="1" applyAlignment="1">
      <alignment horizontal="center" vertical="center"/>
    </xf>
    <xf numFmtId="193" fontId="22" fillId="0" borderId="12" xfId="0" applyNumberFormat="1" applyFont="1" applyBorder="1" applyAlignment="1">
      <alignment horizontal="center" vertical="center"/>
    </xf>
    <xf numFmtId="193" fontId="22" fillId="0" borderId="15" xfId="0" applyNumberFormat="1" applyFont="1" applyBorder="1" applyAlignment="1">
      <alignment horizontal="center" vertical="center"/>
    </xf>
    <xf numFmtId="193" fontId="22" fillId="0" borderId="13" xfId="0" applyNumberFormat="1" applyFont="1" applyBorder="1" applyAlignment="1">
      <alignment horizontal="center" vertical="center"/>
    </xf>
    <xf numFmtId="193" fontId="22" fillId="0" borderId="140" xfId="0" applyNumberFormat="1" applyFont="1" applyFill="1" applyBorder="1" applyAlignment="1">
      <alignment horizontal="center" vertical="center"/>
    </xf>
    <xf numFmtId="0" fontId="22" fillId="0" borderId="140" xfId="0" applyFont="1" applyBorder="1" applyAlignment="1">
      <alignment horizontal="center"/>
    </xf>
    <xf numFmtId="0" fontId="22" fillId="0" borderId="140" xfId="0" applyFont="1" applyBorder="1" applyAlignment="1">
      <alignment horizontal="center" vertical="center"/>
    </xf>
    <xf numFmtId="0" fontId="120" fillId="0" borderId="140" xfId="0" applyFont="1" applyBorder="1"/>
    <xf numFmtId="49" fontId="122" fillId="0" borderId="140" xfId="5" applyNumberFormat="1" applyFont="1" applyFill="1" applyBorder="1" applyAlignment="1" applyProtection="1">
      <alignment horizontal="right" vertical="center"/>
      <protection locked="0"/>
    </xf>
    <xf numFmtId="0" fontId="121" fillId="3" borderId="140" xfId="13" applyFont="1" applyFill="1" applyBorder="1" applyAlignment="1" applyProtection="1">
      <alignment horizontal="left" vertical="center" wrapText="1"/>
      <protection locked="0"/>
    </xf>
    <xf numFmtId="49" fontId="121" fillId="3"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49" fontId="121" fillId="0" borderId="140" xfId="5" applyNumberFormat="1" applyFont="1" applyFill="1" applyBorder="1" applyAlignment="1" applyProtection="1">
      <alignment horizontal="right" vertical="center"/>
      <protection locked="0"/>
    </xf>
    <xf numFmtId="0" fontId="123" fillId="0" borderId="140" xfId="13" applyFont="1" applyFill="1" applyBorder="1" applyAlignment="1" applyProtection="1">
      <alignment horizontal="left" vertical="center" wrapText="1"/>
      <protection locked="0"/>
    </xf>
    <xf numFmtId="0" fontId="120" fillId="0" borderId="140" xfId="0" applyFont="1" applyBorder="1" applyAlignment="1">
      <alignment horizontal="center" vertical="center" wrapText="1"/>
    </xf>
    <xf numFmtId="0" fontId="120" fillId="0" borderId="140" xfId="0" applyFont="1" applyFill="1" applyBorder="1" applyAlignment="1">
      <alignment horizontal="center" vertical="center" wrapText="1"/>
    </xf>
    <xf numFmtId="166" fontId="116" fillId="35" borderId="148" xfId="21413" applyFont="1" applyFill="1" applyBorder="1"/>
    <xf numFmtId="0" fontId="116" fillId="0" borderId="148" xfId="0" applyFont="1" applyBorder="1"/>
    <xf numFmtId="0" fontId="116" fillId="0" borderId="148" xfId="0" applyFont="1" applyFill="1" applyBorder="1"/>
    <xf numFmtId="0" fontId="116" fillId="0" borderId="148" xfId="0" applyFont="1" applyBorder="1" applyAlignment="1">
      <alignment horizontal="left" indent="8"/>
    </xf>
    <xf numFmtId="0" fontId="116" fillId="0" borderId="148" xfId="0" applyFont="1" applyBorder="1" applyAlignment="1">
      <alignment wrapText="1"/>
    </xf>
    <xf numFmtId="0" fontId="119" fillId="0" borderId="148" xfId="0" applyFont="1" applyBorder="1"/>
    <xf numFmtId="49" fontId="122" fillId="0" borderId="148" xfId="5" applyNumberFormat="1" applyFont="1" applyFill="1" applyBorder="1" applyAlignment="1" applyProtection="1">
      <alignment horizontal="right" vertical="center" wrapText="1"/>
      <protection locked="0"/>
    </xf>
    <xf numFmtId="49" fontId="121" fillId="3" borderId="148" xfId="5" applyNumberFormat="1" applyFont="1" applyFill="1" applyBorder="1" applyAlignment="1" applyProtection="1">
      <alignment horizontal="right" vertical="center" wrapText="1"/>
      <protection locked="0"/>
    </xf>
    <xf numFmtId="49" fontId="121" fillId="0" borderId="148" xfId="5" applyNumberFormat="1" applyFont="1" applyFill="1" applyBorder="1" applyAlignment="1" applyProtection="1">
      <alignment horizontal="right" vertical="center" wrapText="1"/>
      <protection locked="0"/>
    </xf>
    <xf numFmtId="0" fontId="116" fillId="0" borderId="148" xfId="0" applyFont="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48"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9" fillId="0" borderId="148" xfId="0" applyFont="1" applyFill="1" applyBorder="1"/>
    <xf numFmtId="0" fontId="116" fillId="0" borderId="148" xfId="0" applyNumberFormat="1" applyFont="1" applyFill="1" applyBorder="1" applyAlignment="1">
      <alignment horizontal="left" vertical="center" wrapText="1"/>
    </xf>
    <xf numFmtId="0" fontId="120" fillId="0" borderId="148" xfId="0" applyFont="1" applyBorder="1"/>
    <xf numFmtId="0" fontId="119" fillId="0" borderId="148" xfId="0" applyFont="1" applyFill="1" applyBorder="1" applyAlignment="1">
      <alignment horizontal="left" wrapText="1" indent="1"/>
    </xf>
    <xf numFmtId="0" fontId="119" fillId="0" borderId="148" xfId="0" applyFont="1" applyFill="1" applyBorder="1" applyAlignment="1">
      <alignment horizontal="left" vertical="center" indent="1"/>
    </xf>
    <xf numFmtId="0" fontId="117" fillId="0" borderId="148" xfId="0" applyFont="1" applyBorder="1"/>
    <xf numFmtId="0" fontId="116" fillId="0" borderId="148" xfId="0" applyFont="1" applyFill="1" applyBorder="1" applyAlignment="1">
      <alignment horizontal="left" wrapText="1" indent="1"/>
    </xf>
    <xf numFmtId="0" fontId="116" fillId="0" borderId="148" xfId="0" applyFont="1" applyFill="1" applyBorder="1" applyAlignment="1">
      <alignment horizontal="left" indent="1"/>
    </xf>
    <xf numFmtId="0" fontId="116" fillId="0" borderId="148" xfId="0" applyFont="1" applyFill="1" applyBorder="1" applyAlignment="1">
      <alignment horizontal="left" wrapText="1" indent="4"/>
    </xf>
    <xf numFmtId="0" fontId="116" fillId="0" borderId="148" xfId="0" applyNumberFormat="1" applyFont="1" applyFill="1" applyBorder="1" applyAlignment="1">
      <alignment horizontal="left" indent="3"/>
    </xf>
    <xf numFmtId="0" fontId="119" fillId="0" borderId="148" xfId="0" applyFont="1" applyFill="1" applyBorder="1" applyAlignment="1">
      <alignment horizontal="left" indent="1"/>
    </xf>
    <xf numFmtId="0" fontId="120" fillId="0" borderId="148" xfId="0" applyFont="1" applyFill="1" applyBorder="1" applyAlignment="1">
      <alignment horizontal="center" vertical="center" wrapText="1"/>
    </xf>
    <xf numFmtId="0" fontId="116" fillId="78" borderId="148" xfId="0" applyFont="1" applyFill="1" applyBorder="1"/>
    <xf numFmtId="0" fontId="119" fillId="0" borderId="7" xfId="0" applyFont="1" applyBorder="1"/>
    <xf numFmtId="0" fontId="116" fillId="0" borderId="148" xfId="0" applyFont="1" applyFill="1" applyBorder="1" applyAlignment="1">
      <alignment horizontal="left" wrapText="1" indent="2"/>
    </xf>
    <xf numFmtId="0" fontId="116" fillId="0" borderId="148" xfId="0" applyFont="1" applyFill="1" applyBorder="1" applyAlignment="1">
      <alignment horizontal="left" wrapText="1"/>
    </xf>
    <xf numFmtId="0" fontId="116" fillId="0" borderId="0" xfId="0" applyFont="1" applyBorder="1"/>
    <xf numFmtId="0" fontId="119" fillId="80" borderId="148" xfId="0" applyFont="1" applyFill="1" applyBorder="1"/>
    <xf numFmtId="0" fontId="116" fillId="0" borderId="148" xfId="0" applyFont="1" applyBorder="1" applyAlignment="1">
      <alignment horizontal="left" indent="1"/>
    </xf>
    <xf numFmtId="0" fontId="116" fillId="0" borderId="148" xfId="0" applyFont="1" applyBorder="1" applyAlignment="1">
      <alignment horizontal="center"/>
    </xf>
    <xf numFmtId="0" fontId="116" fillId="0" borderId="0" xfId="0" applyFont="1" applyBorder="1" applyAlignment="1">
      <alignment horizontal="center" vertical="center"/>
    </xf>
    <xf numFmtId="0" fontId="116" fillId="0" borderId="148" xfId="0" applyFont="1" applyFill="1" applyBorder="1" applyAlignment="1">
      <alignment horizontal="center" vertical="center" wrapText="1"/>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50"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0" xfId="0" applyFont="1" applyFill="1"/>
    <xf numFmtId="49" fontId="116" fillId="0" borderId="154" xfId="0" applyNumberFormat="1" applyFont="1" applyFill="1" applyBorder="1" applyAlignment="1">
      <alignment horizontal="left" wrapText="1" indent="1"/>
    </xf>
    <xf numFmtId="0" fontId="116" fillId="0" borderId="156" xfId="0" applyNumberFormat="1" applyFont="1" applyFill="1" applyBorder="1" applyAlignment="1">
      <alignment horizontal="left" wrapText="1" indent="1"/>
    </xf>
    <xf numFmtId="49" fontId="116" fillId="0" borderId="157" xfId="0" applyNumberFormat="1" applyFont="1" applyFill="1" applyBorder="1" applyAlignment="1">
      <alignment horizontal="left" wrapText="1" indent="1"/>
    </xf>
    <xf numFmtId="0" fontId="116" fillId="0" borderId="158" xfId="0" applyNumberFormat="1" applyFont="1" applyFill="1" applyBorder="1" applyAlignment="1">
      <alignment horizontal="left" wrapText="1" indent="1"/>
    </xf>
    <xf numFmtId="49" fontId="116" fillId="0" borderId="158"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3"/>
    </xf>
    <xf numFmtId="49" fontId="116" fillId="0" borderId="157" xfId="0" applyNumberFormat="1" applyFont="1" applyFill="1" applyBorder="1" applyAlignment="1">
      <alignment horizontal="left" wrapText="1" indent="2"/>
    </xf>
    <xf numFmtId="49" fontId="116" fillId="0" borderId="158" xfId="0" applyNumberFormat="1" applyFont="1" applyBorder="1" applyAlignment="1">
      <alignment horizontal="left" wrapText="1" indent="2"/>
    </xf>
    <xf numFmtId="49" fontId="116" fillId="0" borderId="157" xfId="0" applyNumberFormat="1" applyFont="1" applyFill="1" applyBorder="1" applyAlignment="1">
      <alignment horizontal="left" vertical="top" wrapText="1" indent="2"/>
    </xf>
    <xf numFmtId="49" fontId="116" fillId="0" borderId="157" xfId="0" applyNumberFormat="1" applyFont="1" applyFill="1" applyBorder="1" applyAlignment="1">
      <alignment horizontal="left" indent="1"/>
    </xf>
    <xf numFmtId="0" fontId="116" fillId="0" borderId="158" xfId="0" applyNumberFormat="1" applyFont="1" applyBorder="1" applyAlignment="1">
      <alignment horizontal="left" indent="1"/>
    </xf>
    <xf numFmtId="49" fontId="116" fillId="0" borderId="158" xfId="0" applyNumberFormat="1" applyFont="1" applyBorder="1" applyAlignment="1">
      <alignment horizontal="left" indent="1"/>
    </xf>
    <xf numFmtId="49" fontId="116" fillId="0" borderId="157" xfId="0" applyNumberFormat="1" applyFont="1" applyFill="1" applyBorder="1" applyAlignment="1">
      <alignment horizontal="left" indent="3"/>
    </xf>
    <xf numFmtId="49" fontId="116" fillId="0" borderId="158" xfId="0" applyNumberFormat="1" applyFont="1" applyBorder="1" applyAlignment="1">
      <alignment horizontal="left" indent="3"/>
    </xf>
    <xf numFmtId="0" fontId="116" fillId="0" borderId="158" xfId="0" applyFont="1" applyBorder="1" applyAlignment="1">
      <alignment horizontal="left" indent="2"/>
    </xf>
    <xf numFmtId="0" fontId="116" fillId="0" borderId="157" xfId="0" applyFont="1" applyBorder="1" applyAlignment="1">
      <alignment horizontal="left" indent="2"/>
    </xf>
    <xf numFmtId="0" fontId="116" fillId="0" borderId="158" xfId="0" applyFont="1" applyBorder="1" applyAlignment="1">
      <alignment horizontal="left" indent="1"/>
    </xf>
    <xf numFmtId="0" fontId="116" fillId="0" borderId="157"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Border="1" applyAlignment="1">
      <alignment wrapText="1"/>
    </xf>
    <xf numFmtId="0" fontId="116" fillId="0" borderId="0" xfId="0" applyFont="1" applyAlignment="1">
      <alignment horizontal="center" vertical="center"/>
    </xf>
    <xf numFmtId="0" fontId="116" fillId="0" borderId="0" xfId="0" applyFont="1" applyBorder="1" applyAlignment="1">
      <alignment horizontal="left"/>
    </xf>
    <xf numFmtId="0" fontId="119" fillId="0" borderId="148" xfId="0" applyNumberFormat="1" applyFont="1" applyFill="1" applyBorder="1" applyAlignment="1">
      <alignment horizontal="left" vertical="center" wrapText="1"/>
    </xf>
    <xf numFmtId="0" fontId="116"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5" xfId="0" applyNumberFormat="1" applyFont="1" applyFill="1" applyBorder="1" applyAlignment="1">
      <alignment horizontal="left" vertical="center" wrapText="1" indent="1" readingOrder="1"/>
    </xf>
    <xf numFmtId="0" fontId="121" fillId="0" borderId="148" xfId="0" applyFont="1" applyBorder="1" applyAlignment="1">
      <alignment horizontal="left" indent="3"/>
    </xf>
    <xf numFmtId="0" fontId="119" fillId="0" borderId="148" xfId="0" applyNumberFormat="1" applyFont="1" applyFill="1" applyBorder="1" applyAlignment="1">
      <alignment vertical="center" wrapText="1" readingOrder="1"/>
    </xf>
    <xf numFmtId="0" fontId="121" fillId="0" borderId="148" xfId="0" applyFont="1" applyFill="1" applyBorder="1" applyAlignment="1">
      <alignment horizontal="left" indent="2"/>
    </xf>
    <xf numFmtId="0" fontId="116" fillId="0" borderId="136" xfId="0" applyNumberFormat="1" applyFont="1" applyFill="1" applyBorder="1" applyAlignment="1">
      <alignment vertical="center" wrapText="1" readingOrder="1"/>
    </xf>
    <xf numFmtId="0" fontId="121" fillId="0" borderId="149" xfId="0" applyFont="1" applyBorder="1" applyAlignment="1">
      <alignment horizontal="left" indent="2"/>
    </xf>
    <xf numFmtId="0" fontId="116" fillId="0" borderId="135" xfId="0" applyNumberFormat="1" applyFont="1" applyFill="1" applyBorder="1" applyAlignment="1">
      <alignment vertical="center" wrapText="1" readingOrder="1"/>
    </xf>
    <xf numFmtId="0" fontId="121" fillId="0" borderId="148" xfId="0" applyFont="1" applyBorder="1" applyAlignment="1">
      <alignment horizontal="left" indent="2"/>
    </xf>
    <xf numFmtId="0" fontId="116" fillId="0" borderId="134" xfId="0" applyNumberFormat="1" applyFont="1" applyFill="1" applyBorder="1" applyAlignment="1">
      <alignment vertical="center" wrapText="1" readingOrder="1"/>
    </xf>
    <xf numFmtId="0" fontId="139" fillId="0" borderId="7" xfId="0" applyFont="1" applyBorder="1"/>
    <xf numFmtId="0" fontId="106" fillId="0" borderId="148" xfId="0" applyFont="1" applyFill="1" applyBorder="1" applyAlignment="1">
      <alignment vertical="center" wrapText="1"/>
    </xf>
    <xf numFmtId="0" fontId="106" fillId="0" borderId="148" xfId="0" applyFont="1" applyBorder="1" applyAlignment="1">
      <alignment horizontal="left" vertical="center" wrapText="1"/>
    </xf>
    <xf numFmtId="0" fontId="106" fillId="0" borderId="148" xfId="0" applyFont="1" applyBorder="1" applyAlignment="1">
      <alignment horizontal="left" indent="2"/>
    </xf>
    <xf numFmtId="0" fontId="106" fillId="0" borderId="148" xfId="0" applyNumberFormat="1" applyFont="1" applyFill="1" applyBorder="1" applyAlignment="1">
      <alignment vertical="center" wrapText="1"/>
    </xf>
    <xf numFmtId="0" fontId="106" fillId="0" borderId="148" xfId="0" applyNumberFormat="1" applyFont="1" applyFill="1" applyBorder="1" applyAlignment="1">
      <alignment horizontal="left" vertical="center" indent="1"/>
    </xf>
    <xf numFmtId="0" fontId="106" fillId="0" borderId="148" xfId="0" applyNumberFormat="1" applyFont="1" applyFill="1" applyBorder="1" applyAlignment="1">
      <alignment horizontal="left" vertical="center" wrapText="1" indent="1"/>
    </xf>
    <xf numFmtId="0"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horizontal="right" vertical="center"/>
    </xf>
    <xf numFmtId="49" fontId="106" fillId="0" borderId="148" xfId="0" applyNumberFormat="1" applyFont="1" applyFill="1" applyBorder="1" applyAlignment="1">
      <alignment vertical="top" wrapText="1"/>
    </xf>
    <xf numFmtId="49" fontId="106" fillId="0" borderId="148" xfId="0" applyNumberFormat="1" applyFont="1" applyFill="1" applyBorder="1" applyAlignment="1">
      <alignment horizontal="left" vertical="top" wrapText="1" indent="2"/>
    </xf>
    <xf numFmtId="49" fontId="106" fillId="0" borderId="148" xfId="0" applyNumberFormat="1" applyFont="1" applyFill="1" applyBorder="1" applyAlignment="1">
      <alignment horizontal="left" vertical="center" wrapText="1" indent="3"/>
    </xf>
    <xf numFmtId="49" fontId="106" fillId="0" borderId="148" xfId="0" applyNumberFormat="1" applyFont="1" applyFill="1" applyBorder="1" applyAlignment="1">
      <alignment horizontal="left" wrapText="1" indent="2"/>
    </xf>
    <xf numFmtId="49" fontId="106" fillId="0" borderId="148" xfId="0" applyNumberFormat="1" applyFont="1" applyFill="1" applyBorder="1" applyAlignment="1">
      <alignment horizontal="left" vertical="top" wrapText="1"/>
    </xf>
    <xf numFmtId="49" fontId="106" fillId="0" borderId="148" xfId="0" applyNumberFormat="1" applyFont="1" applyFill="1" applyBorder="1" applyAlignment="1">
      <alignment horizontal="left" wrapText="1" indent="3"/>
    </xf>
    <xf numFmtId="49" fontId="106" fillId="0" borderId="148" xfId="0" applyNumberFormat="1" applyFont="1" applyFill="1" applyBorder="1" applyAlignment="1">
      <alignment vertical="center"/>
    </xf>
    <xf numFmtId="0" fontId="106" fillId="0" borderId="148" xfId="0" applyFont="1" applyFill="1" applyBorder="1" applyAlignment="1">
      <alignment horizontal="left" vertical="center" wrapText="1"/>
    </xf>
    <xf numFmtId="49" fontId="106" fillId="0" borderId="148" xfId="0" applyNumberFormat="1" applyFont="1" applyFill="1" applyBorder="1" applyAlignment="1">
      <alignment horizontal="left" indent="3"/>
    </xf>
    <xf numFmtId="0" fontId="106" fillId="0" borderId="148" xfId="0" applyFont="1" applyBorder="1" applyAlignment="1">
      <alignment horizontal="left" indent="1"/>
    </xf>
    <xf numFmtId="0" fontId="106" fillId="0" borderId="148" xfId="0" applyNumberFormat="1" applyFont="1" applyFill="1" applyBorder="1" applyAlignment="1">
      <alignment horizontal="left" vertical="center" wrapText="1"/>
    </xf>
    <xf numFmtId="0" fontId="106" fillId="0" borderId="148" xfId="0" applyFont="1" applyFill="1" applyBorder="1" applyAlignment="1">
      <alignment horizontal="left" wrapText="1" indent="2"/>
    </xf>
    <xf numFmtId="0" fontId="106" fillId="0" borderId="148" xfId="0" applyFont="1" applyBorder="1" applyAlignment="1">
      <alignment horizontal="left" vertical="top" wrapText="1"/>
    </xf>
    <xf numFmtId="0" fontId="105" fillId="0" borderId="7" xfId="0" applyFont="1" applyBorder="1" applyAlignment="1">
      <alignment wrapText="1"/>
    </xf>
    <xf numFmtId="0" fontId="106" fillId="0" borderId="148" xfId="0" applyFont="1" applyBorder="1" applyAlignment="1">
      <alignment horizontal="left" vertical="top" wrapText="1" indent="2"/>
    </xf>
    <xf numFmtId="0" fontId="106" fillId="0" borderId="148" xfId="0" applyFont="1" applyBorder="1" applyAlignment="1">
      <alignment horizontal="left" wrapText="1"/>
    </xf>
    <xf numFmtId="0" fontId="106" fillId="0" borderId="148" xfId="12672" applyFont="1" applyFill="1" applyBorder="1" applyAlignment="1">
      <alignment horizontal="left" vertical="center" wrapText="1" indent="2"/>
    </xf>
    <xf numFmtId="0" fontId="106" fillId="0" borderId="148" xfId="0" applyFont="1" applyBorder="1" applyAlignment="1">
      <alignment horizontal="left" wrapText="1" indent="2"/>
    </xf>
    <xf numFmtId="0" fontId="106" fillId="0" borderId="148" xfId="0" applyFont="1" applyBorder="1" applyAlignment="1">
      <alignment wrapText="1"/>
    </xf>
    <xf numFmtId="0" fontId="106" fillId="0" borderId="148" xfId="0" applyFont="1" applyBorder="1"/>
    <xf numFmtId="0" fontId="106" fillId="0" borderId="148" xfId="12672" applyFont="1" applyFill="1" applyBorder="1" applyAlignment="1">
      <alignment horizontal="left" vertical="center" wrapText="1"/>
    </xf>
    <xf numFmtId="0" fontId="105" fillId="0" borderId="148" xfId="0" applyFont="1" applyBorder="1" applyAlignment="1">
      <alignment wrapText="1"/>
    </xf>
    <xf numFmtId="0" fontId="106" fillId="0" borderId="150" xfId="0" applyNumberFormat="1" applyFont="1" applyFill="1" applyBorder="1" applyAlignment="1">
      <alignment horizontal="left" vertical="center" wrapText="1"/>
    </xf>
    <xf numFmtId="0" fontId="106" fillId="3" borderId="148" xfId="5" applyNumberFormat="1" applyFont="1" applyFill="1" applyBorder="1" applyAlignment="1" applyProtection="1">
      <alignment horizontal="right" vertical="center"/>
      <protection locked="0"/>
    </xf>
    <xf numFmtId="2" fontId="106" fillId="3" borderId="148" xfId="5" applyNumberFormat="1" applyFont="1" applyFill="1" applyBorder="1" applyAlignment="1" applyProtection="1">
      <alignment horizontal="right" vertical="center"/>
      <protection locked="0"/>
    </xf>
    <xf numFmtId="0" fontId="106" fillId="0" borderId="148" xfId="0" applyNumberFormat="1" applyFont="1" applyFill="1" applyBorder="1" applyAlignment="1">
      <alignment vertical="center"/>
    </xf>
    <xf numFmtId="0" fontId="106" fillId="0" borderId="150" xfId="13" applyFont="1" applyFill="1" applyBorder="1" applyAlignment="1" applyProtection="1">
      <alignment horizontal="left" vertical="top" wrapText="1"/>
      <protection locked="0"/>
    </xf>
    <xf numFmtId="0" fontId="106" fillId="0" borderId="151" xfId="13" applyFont="1" applyFill="1" applyBorder="1" applyAlignment="1" applyProtection="1">
      <alignment horizontal="left" vertical="top" wrapText="1"/>
      <protection locked="0"/>
    </xf>
    <xf numFmtId="0" fontId="106" fillId="0" borderId="149" xfId="0" applyFont="1" applyFill="1" applyBorder="1" applyAlignment="1">
      <alignment vertical="center" wrapText="1"/>
    </xf>
    <xf numFmtId="0" fontId="125" fillId="0" borderId="0" xfId="0" applyFont="1" applyBorder="1" applyAlignment="1">
      <alignment horizontal="left" indent="2"/>
    </xf>
    <xf numFmtId="0" fontId="116" fillId="0" borderId="0" xfId="0" applyNumberFormat="1" applyFont="1" applyFill="1" applyBorder="1" applyAlignment="1">
      <alignment horizontal="left" vertical="center" indent="1"/>
    </xf>
    <xf numFmtId="0" fontId="116" fillId="0" borderId="0" xfId="0" applyNumberFormat="1" applyFont="1" applyFill="1" applyBorder="1" applyAlignment="1">
      <alignment vertical="center" wrapText="1"/>
    </xf>
    <xf numFmtId="0" fontId="116" fillId="0" borderId="0" xfId="0" applyFont="1" applyFill="1" applyBorder="1" applyAlignment="1">
      <alignment vertical="center" wrapText="1"/>
    </xf>
    <xf numFmtId="0" fontId="127" fillId="0" borderId="0" xfId="0" applyNumberFormat="1" applyFont="1" applyFill="1" applyBorder="1" applyAlignment="1">
      <alignment horizontal="left" vertical="center" wrapText="1" readingOrder="1"/>
    </xf>
    <xf numFmtId="0" fontId="125" fillId="0" borderId="0" xfId="0" applyFont="1" applyBorder="1" applyAlignment="1">
      <alignment horizontal="left" vertical="center" wrapText="1"/>
    </xf>
    <xf numFmtId="0" fontId="116" fillId="0" borderId="0" xfId="0" applyFont="1" applyFill="1" applyBorder="1" applyAlignment="1">
      <alignment horizontal="left" vertical="center" wrapText="1"/>
    </xf>
    <xf numFmtId="0" fontId="106" fillId="0" borderId="149" xfId="0" applyFont="1" applyBorder="1" applyAlignment="1">
      <alignment horizontal="left" indent="2"/>
    </xf>
    <xf numFmtId="0" fontId="106" fillId="0" borderId="136" xfId="0" applyNumberFormat="1" applyFont="1" applyFill="1" applyBorder="1" applyAlignment="1">
      <alignment horizontal="left" vertical="center" wrapText="1" readingOrder="1"/>
    </xf>
    <xf numFmtId="0" fontId="106" fillId="0" borderId="148" xfId="0" applyNumberFormat="1" applyFont="1" applyFill="1" applyBorder="1" applyAlignment="1">
      <alignment horizontal="left" vertical="center" wrapText="1" readingOrder="1"/>
    </xf>
    <xf numFmtId="167" fontId="19" fillId="81"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Fill="1" applyBorder="1" applyAlignment="1">
      <alignment wrapText="1"/>
    </xf>
    <xf numFmtId="0" fontId="142" fillId="0" borderId="0" xfId="0" applyFont="1"/>
    <xf numFmtId="0" fontId="143" fillId="0" borderId="0" xfId="0" applyFont="1" applyFill="1" applyAlignment="1">
      <alignment vertical="top"/>
    </xf>
    <xf numFmtId="0" fontId="143" fillId="0" borderId="0" xfId="0" applyFont="1" applyFill="1" applyAlignment="1">
      <alignment vertical="top" wrapText="1"/>
    </xf>
    <xf numFmtId="0" fontId="150"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9" fillId="0" borderId="0" xfId="11" applyFont="1" applyFill="1" applyBorder="1" applyAlignment="1" applyProtection="1"/>
    <xf numFmtId="0" fontId="144" fillId="82" borderId="148" xfId="0" applyFont="1" applyFill="1" applyBorder="1" applyAlignment="1">
      <alignment horizontal="left" vertical="center"/>
    </xf>
    <xf numFmtId="49" fontId="145" fillId="0" borderId="148" xfId="0" applyNumberFormat="1" applyFont="1" applyFill="1" applyBorder="1" applyAlignment="1">
      <alignment horizontal="left" vertical="center"/>
    </xf>
    <xf numFmtId="0" fontId="145" fillId="0" borderId="148" xfId="0" applyFont="1" applyFill="1" applyBorder="1" applyAlignment="1">
      <alignment horizontal="left" vertical="center"/>
    </xf>
    <xf numFmtId="0" fontId="144" fillId="0" borderId="148" xfId="0" applyFont="1" applyFill="1" applyBorder="1" applyAlignment="1">
      <alignment horizontal="left" vertical="center"/>
    </xf>
    <xf numFmtId="0" fontId="144" fillId="83" borderId="17" xfId="0" applyFont="1" applyFill="1" applyBorder="1" applyAlignment="1">
      <alignment horizontal="center" vertical="center"/>
    </xf>
    <xf numFmtId="0" fontId="144" fillId="83" borderId="18" xfId="0" applyFont="1" applyFill="1" applyBorder="1" applyAlignment="1">
      <alignment horizontal="center" vertical="center"/>
    </xf>
    <xf numFmtId="194" fontId="144" fillId="82" borderId="157" xfId="7" applyNumberFormat="1" applyFont="1" applyFill="1" applyBorder="1" applyAlignment="1">
      <alignment horizontal="left" vertical="center"/>
    </xf>
    <xf numFmtId="194" fontId="145" fillId="0" borderId="157" xfId="7" applyNumberFormat="1" applyFont="1" applyFill="1" applyBorder="1" applyAlignment="1">
      <alignment horizontal="left" vertical="center"/>
    </xf>
    <xf numFmtId="10" fontId="7" fillId="0" borderId="157" xfId="0" applyNumberFormat="1" applyFont="1" applyFill="1" applyBorder="1" applyAlignment="1">
      <alignment horizontal="right" vertical="center" wrapText="1"/>
    </xf>
    <xf numFmtId="0" fontId="148" fillId="84" borderId="155" xfId="0" applyFont="1" applyFill="1" applyBorder="1" applyAlignment="1">
      <alignment horizontal="left" vertical="center"/>
    </xf>
    <xf numFmtId="10" fontId="149" fillId="86" borderId="154" xfId="0" applyNumberFormat="1" applyFont="1" applyFill="1" applyBorder="1" applyAlignment="1">
      <alignment horizontal="right" vertical="center" wrapText="1"/>
    </xf>
    <xf numFmtId="0" fontId="0" fillId="0" borderId="1" xfId="0" applyBorder="1"/>
    <xf numFmtId="0" fontId="4" fillId="85" borderId="148" xfId="0" applyFont="1" applyFill="1" applyBorder="1" applyAlignment="1" applyProtection="1">
      <alignment horizontal="center" vertical="center" wrapText="1"/>
    </xf>
    <xf numFmtId="0" fontId="6" fillId="86" borderId="148" xfId="0" applyFont="1" applyFill="1" applyBorder="1" applyAlignment="1" applyProtection="1">
      <alignment vertical="center" wrapText="1"/>
    </xf>
    <xf numFmtId="194" fontId="6" fillId="86" borderId="148" xfId="7" applyNumberFormat="1" applyFont="1" applyFill="1" applyBorder="1" applyAlignment="1">
      <alignment vertical="center"/>
    </xf>
    <xf numFmtId="194" fontId="6" fillId="86" borderId="157" xfId="7" applyNumberFormat="1" applyFont="1" applyFill="1" applyBorder="1" applyAlignment="1">
      <alignment vertical="center"/>
    </xf>
    <xf numFmtId="0" fontId="145" fillId="82" borderId="148" xfId="0" applyFont="1" applyFill="1" applyBorder="1" applyAlignment="1">
      <alignment horizontal="left" vertical="center" wrapText="1" indent="3"/>
    </xf>
    <xf numFmtId="194" fontId="6" fillId="35" borderId="148" xfId="7" applyNumberFormat="1" applyFont="1" applyFill="1" applyBorder="1" applyAlignment="1">
      <alignment vertical="center"/>
    </xf>
    <xf numFmtId="0" fontId="152" fillId="82" borderId="148" xfId="0" applyFont="1" applyFill="1" applyBorder="1" applyAlignment="1">
      <alignment horizontal="left" vertical="center" wrapText="1" indent="5"/>
    </xf>
    <xf numFmtId="0" fontId="153" fillId="83" borderId="148" xfId="0" applyFont="1" applyFill="1" applyBorder="1" applyAlignment="1" applyProtection="1">
      <alignment horizontal="left" vertical="center" wrapText="1" indent="1"/>
    </xf>
    <xf numFmtId="194" fontId="153" fillId="83" borderId="148" xfId="7" applyNumberFormat="1" applyFont="1" applyFill="1" applyBorder="1" applyAlignment="1">
      <alignment vertical="center"/>
    </xf>
    <xf numFmtId="194" fontId="153" fillId="84" borderId="157" xfId="7" applyNumberFormat="1" applyFont="1" applyFill="1" applyBorder="1" applyAlignment="1">
      <alignment vertical="center"/>
    </xf>
    <xf numFmtId="194" fontId="154" fillId="82" borderId="148" xfId="7" applyNumberFormat="1" applyFont="1" applyFill="1" applyBorder="1" applyAlignment="1">
      <alignment vertical="center"/>
    </xf>
    <xf numFmtId="194" fontId="154" fillId="84" borderId="157" xfId="7" applyNumberFormat="1" applyFont="1" applyFill="1" applyBorder="1" applyAlignment="1">
      <alignment vertical="center"/>
    </xf>
    <xf numFmtId="0" fontId="152" fillId="82" borderId="155" xfId="0" applyFont="1" applyFill="1" applyBorder="1" applyAlignment="1">
      <alignment horizontal="left" vertical="center" wrapText="1" indent="5"/>
    </xf>
    <xf numFmtId="194" fontId="154" fillId="82" borderId="155" xfId="7" applyNumberFormat="1" applyFont="1" applyFill="1" applyBorder="1" applyAlignment="1">
      <alignment vertical="center"/>
    </xf>
    <xf numFmtId="194" fontId="154" fillId="84" borderId="154" xfId="7" applyNumberFormat="1" applyFont="1" applyFill="1" applyBorder="1" applyAlignment="1">
      <alignment vertical="center"/>
    </xf>
    <xf numFmtId="0" fontId="7" fillId="0" borderId="148"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5" fillId="0" borderId="99" xfId="0" applyNumberFormat="1" applyFont="1" applyFill="1" applyBorder="1" applyAlignment="1">
      <alignment horizontal="right" vertical="center"/>
    </xf>
    <xf numFmtId="0" fontId="155" fillId="0" borderId="148" xfId="12672" applyFont="1" applyFill="1" applyBorder="1" applyAlignment="1">
      <alignment horizontal="left" vertical="center" wrapText="1"/>
    </xf>
    <xf numFmtId="0" fontId="155" fillId="0" borderId="149" xfId="0" applyNumberFormat="1" applyFont="1" applyFill="1" applyBorder="1" applyAlignment="1">
      <alignment horizontal="left" vertical="top" wrapText="1"/>
    </xf>
    <xf numFmtId="0" fontId="155" fillId="0" borderId="148" xfId="0" applyFont="1" applyFill="1" applyBorder="1" applyAlignment="1">
      <alignment vertical="center" wrapText="1"/>
    </xf>
    <xf numFmtId="0" fontId="132" fillId="0" borderId="148" xfId="21414" applyFont="1" applyFill="1" applyBorder="1" applyAlignment="1">
      <alignment horizontal="left" vertical="center" wrapText="1"/>
    </xf>
    <xf numFmtId="193" fontId="9" fillId="0" borderId="148" xfId="0" applyNumberFormat="1" applyFont="1" applyFill="1" applyBorder="1" applyAlignment="1" applyProtection="1">
      <alignment horizontal="right"/>
    </xf>
    <xf numFmtId="0" fontId="4" fillId="0" borderId="148" xfId="0" applyFont="1" applyFill="1" applyBorder="1"/>
    <xf numFmtId="0" fontId="11" fillId="0" borderId="148" xfId="17" applyFill="1" applyBorder="1" applyAlignment="1" applyProtection="1"/>
    <xf numFmtId="0" fontId="139" fillId="3" borderId="148" xfId="5" applyFont="1" applyFill="1" applyBorder="1" applyProtection="1">
      <protection locked="0"/>
    </xf>
    <xf numFmtId="0" fontId="139" fillId="0" borderId="148" xfId="21416" applyFont="1" applyFill="1" applyBorder="1" applyAlignment="1" applyProtection="1">
      <alignment horizontal="center" vertical="top" wrapText="1"/>
      <protection locked="0"/>
    </xf>
    <xf numFmtId="0" fontId="156" fillId="3" borderId="148" xfId="21416" applyFont="1" applyFill="1" applyBorder="1" applyAlignment="1" applyProtection="1">
      <alignment wrapText="1"/>
      <protection locked="0"/>
    </xf>
    <xf numFmtId="3" fontId="139" fillId="80" borderId="148" xfId="5" applyNumberFormat="1" applyFont="1" applyFill="1" applyBorder="1" applyAlignment="1" applyProtection="1"/>
    <xf numFmtId="0" fontId="137" fillId="3" borderId="148" xfId="21416" applyFont="1" applyFill="1" applyBorder="1" applyAlignment="1" applyProtection="1">
      <alignment horizontal="right" wrapText="1"/>
      <protection locked="0"/>
    </xf>
    <xf numFmtId="3" fontId="139" fillId="0" borderId="148" xfId="5" applyNumberFormat="1" applyFont="1" applyFill="1" applyBorder="1" applyProtection="1"/>
    <xf numFmtId="0" fontId="157" fillId="0" borderId="0" xfId="21415" applyFont="1" applyFill="1" applyAlignment="1" applyProtection="1">
      <alignment vertical="center"/>
      <protection locked="0"/>
    </xf>
    <xf numFmtId="0" fontId="112" fillId="76" borderId="151" xfId="21412" applyFont="1" applyFill="1" applyBorder="1" applyAlignment="1" applyProtection="1">
      <alignment vertical="center" wrapText="1"/>
      <protection locked="0"/>
    </xf>
    <xf numFmtId="0" fontId="62" fillId="76" borderId="150" xfId="21412" applyFont="1" applyFill="1" applyBorder="1" applyAlignment="1" applyProtection="1">
      <alignment vertical="center"/>
      <protection locked="0"/>
    </xf>
    <xf numFmtId="0" fontId="113" fillId="69" borderId="149" xfId="21412" applyFont="1" applyFill="1" applyBorder="1" applyAlignment="1" applyProtection="1">
      <alignment horizontal="center" vertical="center"/>
      <protection locked="0"/>
    </xf>
    <xf numFmtId="0" fontId="113" fillId="0" borderId="150" xfId="21412" applyFont="1" applyFill="1" applyBorder="1" applyAlignment="1" applyProtection="1">
      <alignment horizontal="left" vertical="center" wrapText="1"/>
      <protection locked="0"/>
    </xf>
    <xf numFmtId="164" fontId="113" fillId="0" borderId="148" xfId="948" applyNumberFormat="1" applyFont="1" applyFill="1" applyBorder="1" applyAlignment="1" applyProtection="1">
      <alignment horizontal="right" vertical="center"/>
      <protection locked="0"/>
    </xf>
    <xf numFmtId="0" fontId="112"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top" wrapText="1"/>
      <protection locked="0"/>
    </xf>
    <xf numFmtId="164" fontId="113" fillId="77" borderId="148" xfId="948" applyNumberFormat="1" applyFont="1" applyFill="1" applyBorder="1" applyAlignment="1" applyProtection="1">
      <alignment horizontal="right" vertical="center"/>
    </xf>
    <xf numFmtId="0" fontId="112" fillId="76" borderId="151" xfId="21412" applyFont="1" applyFill="1" applyBorder="1" applyAlignment="1" applyProtection="1">
      <alignment vertical="center"/>
      <protection locked="0"/>
    </xf>
    <xf numFmtId="164" fontId="62" fillId="76" borderId="150" xfId="948" applyNumberFormat="1" applyFont="1" applyFill="1" applyBorder="1" applyAlignment="1" applyProtection="1">
      <alignment horizontal="right" vertical="center"/>
      <protection locked="0"/>
    </xf>
    <xf numFmtId="0" fontId="114" fillId="69" borderId="149" xfId="21412" applyFont="1" applyFill="1" applyBorder="1" applyAlignment="1" applyProtection="1">
      <alignment horizontal="center" vertical="center"/>
      <protection locked="0"/>
    </xf>
    <xf numFmtId="0" fontId="113" fillId="69" borderId="148" xfId="21412" applyFont="1" applyFill="1" applyBorder="1" applyAlignment="1" applyProtection="1">
      <alignment vertical="center" wrapText="1"/>
      <protection locked="0"/>
    </xf>
    <xf numFmtId="0" fontId="113" fillId="69" borderId="148" xfId="21412" applyFont="1" applyFill="1" applyBorder="1" applyAlignment="1" applyProtection="1">
      <alignment horizontal="left" vertical="center" wrapText="1"/>
      <protection locked="0"/>
    </xf>
    <xf numFmtId="0" fontId="113" fillId="0" borderId="148" xfId="21412" applyFont="1" applyFill="1" applyBorder="1" applyAlignment="1" applyProtection="1">
      <alignment horizontal="left" vertical="center" wrapText="1"/>
      <protection locked="0"/>
    </xf>
    <xf numFmtId="0" fontId="114" fillId="3" borderId="149" xfId="21412" applyFont="1" applyFill="1" applyBorder="1" applyAlignment="1" applyProtection="1">
      <alignment horizontal="center" vertical="center"/>
      <protection locked="0"/>
    </xf>
    <xf numFmtId="0" fontId="113" fillId="0" borderId="148" xfId="21412" applyFont="1" applyFill="1" applyBorder="1" applyAlignment="1" applyProtection="1">
      <alignment vertical="center" wrapText="1"/>
      <protection locked="0"/>
    </xf>
    <xf numFmtId="0" fontId="115" fillId="77" borderId="148" xfId="21412" applyFont="1" applyFill="1" applyBorder="1" applyAlignment="1" applyProtection="1">
      <alignment horizontal="center" vertical="center"/>
      <protection locked="0"/>
    </xf>
    <xf numFmtId="0" fontId="112" fillId="77" borderId="150" xfId="21412" applyFont="1" applyFill="1" applyBorder="1" applyAlignment="1" applyProtection="1">
      <alignment vertical="center" wrapText="1"/>
      <protection locked="0"/>
    </xf>
    <xf numFmtId="164" fontId="112" fillId="76" borderId="150" xfId="948" applyNumberFormat="1" applyFont="1" applyFill="1" applyBorder="1" applyAlignment="1" applyProtection="1">
      <alignment horizontal="right" vertical="center"/>
      <protection locked="0"/>
    </xf>
    <xf numFmtId="0" fontId="113" fillId="69" borderId="150" xfId="21412" applyFont="1" applyFill="1" applyBorder="1" applyAlignment="1" applyProtection="1">
      <alignment vertical="center" wrapText="1"/>
      <protection locked="0"/>
    </xf>
    <xf numFmtId="0" fontId="62" fillId="76" borderId="151" xfId="21412" applyFont="1" applyFill="1" applyBorder="1" applyAlignment="1" applyProtection="1">
      <alignment vertical="center"/>
      <protection locked="0"/>
    </xf>
    <xf numFmtId="164" fontId="113" fillId="3" borderId="148" xfId="948" applyNumberFormat="1" applyFont="1" applyFill="1" applyBorder="1" applyAlignment="1" applyProtection="1">
      <alignment horizontal="right" vertical="center"/>
      <protection locked="0"/>
    </xf>
    <xf numFmtId="0" fontId="114" fillId="3" borderId="148" xfId="21412" applyFont="1" applyFill="1" applyBorder="1" applyAlignment="1" applyProtection="1">
      <alignment horizontal="center" vertical="center"/>
      <protection locked="0"/>
    </xf>
    <xf numFmtId="0" fontId="113" fillId="69" borderId="150" xfId="21412" applyFont="1" applyFill="1" applyBorder="1" applyAlignment="1" applyProtection="1">
      <alignment horizontal="left" vertical="center" wrapText="1"/>
      <protection locked="0"/>
    </xf>
    <xf numFmtId="0" fontId="7" fillId="0" borderId="0" xfId="0" applyFont="1" applyFill="1"/>
    <xf numFmtId="0" fontId="156" fillId="3" borderId="0" xfId="21415" applyFont="1" applyFill="1" applyAlignment="1" applyProtection="1">
      <alignment vertical="center"/>
      <protection locked="0"/>
    </xf>
    <xf numFmtId="0" fontId="139" fillId="3" borderId="148" xfId="5" applyFont="1" applyFill="1" applyBorder="1" applyAlignment="1" applyProtection="1">
      <alignment vertical="center" wrapText="1"/>
      <protection locked="0"/>
    </xf>
    <xf numFmtId="0" fontId="139" fillId="0" borderId="148" xfId="21416" applyFont="1" applyFill="1" applyBorder="1" applyAlignment="1" applyProtection="1">
      <alignment horizontal="center" vertical="center" wrapText="1"/>
      <protection locked="0"/>
    </xf>
    <xf numFmtId="3" fontId="139" fillId="3" borderId="148" xfId="1" applyNumberFormat="1" applyFont="1" applyFill="1" applyBorder="1" applyAlignment="1" applyProtection="1">
      <alignment horizontal="center" vertical="center" wrapText="1"/>
      <protection locked="0"/>
    </xf>
    <xf numFmtId="9" fontId="139" fillId="3" borderId="148" xfId="15" applyNumberFormat="1" applyFont="1" applyFill="1" applyBorder="1" applyAlignment="1" applyProtection="1">
      <alignment horizontal="center" vertical="center" wrapText="1"/>
      <protection locked="0"/>
    </xf>
    <xf numFmtId="0" fontId="139" fillId="3" borderId="148" xfId="21416" applyFont="1" applyFill="1" applyBorder="1" applyAlignment="1" applyProtection="1">
      <alignment horizontal="center" vertical="center" wrapText="1"/>
      <protection locked="0"/>
    </xf>
    <xf numFmtId="0" fontId="156" fillId="3" borderId="148" xfId="21416" applyFont="1" applyFill="1" applyBorder="1" applyAlignment="1" applyProtection="1">
      <protection locked="0"/>
    </xf>
    <xf numFmtId="0" fontId="159" fillId="3" borderId="148" xfId="21416" applyFont="1" applyFill="1" applyBorder="1" applyAlignment="1" applyProtection="1">
      <alignment horizontal="right"/>
      <protection locked="0"/>
    </xf>
    <xf numFmtId="195" fontId="139" fillId="80" borderId="148" xfId="5" applyNumberFormat="1" applyFont="1" applyFill="1" applyBorder="1" applyAlignment="1" applyProtection="1">
      <protection locked="0"/>
    </xf>
    <xf numFmtId="164" fontId="139" fillId="80" borderId="148" xfId="1" applyNumberFormat="1" applyFont="1" applyFill="1" applyBorder="1" applyAlignment="1" applyProtection="1"/>
    <xf numFmtId="0" fontId="139" fillId="3" borderId="148" xfId="21416" applyFont="1" applyFill="1" applyBorder="1" applyAlignment="1" applyProtection="1">
      <alignment horizontal="left" vertical="center"/>
      <protection locked="0"/>
    </xf>
    <xf numFmtId="3" fontId="139" fillId="3" borderId="148" xfId="5" applyNumberFormat="1" applyFont="1" applyFill="1" applyBorder="1" applyAlignment="1" applyProtection="1">
      <protection locked="0"/>
    </xf>
    <xf numFmtId="0" fontId="139" fillId="3" borderId="148" xfId="5" applyFont="1" applyFill="1" applyBorder="1" applyAlignment="1" applyProtection="1">
      <protection locked="0"/>
    </xf>
    <xf numFmtId="0" fontId="137" fillId="3" borderId="148" xfId="21416" applyFont="1" applyFill="1" applyBorder="1" applyAlignment="1" applyProtection="1">
      <alignment horizontal="right"/>
      <protection locked="0"/>
    </xf>
    <xf numFmtId="0" fontId="139" fillId="0" borderId="148" xfId="21416" applyFont="1" applyFill="1" applyBorder="1" applyAlignment="1" applyProtection="1">
      <alignment horizontal="left" vertical="center"/>
      <protection locked="0"/>
    </xf>
    <xf numFmtId="0" fontId="156" fillId="3" borderId="148" xfId="16" applyFont="1" applyFill="1" applyBorder="1" applyAlignment="1" applyProtection="1">
      <protection locked="0"/>
    </xf>
    <xf numFmtId="3" fontId="156" fillId="76" borderId="148" xfId="16" applyNumberFormat="1" applyFont="1" applyFill="1" applyBorder="1" applyAlignment="1" applyProtection="1"/>
    <xf numFmtId="10" fontId="9" fillId="2" borderId="99" xfId="20961" applyNumberFormat="1" applyFont="1" applyFill="1" applyBorder="1" applyAlignment="1" applyProtection="1">
      <alignment vertical="center"/>
      <protection locked="0"/>
    </xf>
    <xf numFmtId="10" fontId="9" fillId="2" borderId="114"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0" fontId="7" fillId="0" borderId="0" xfId="0" applyNumberFormat="1" applyFont="1"/>
    <xf numFmtId="10" fontId="4" fillId="0" borderId="0" xfId="0" applyNumberFormat="1" applyFont="1"/>
    <xf numFmtId="10" fontId="4" fillId="0" borderId="93" xfId="20961" applyNumberFormat="1" applyFont="1" applyFill="1" applyBorder="1" applyAlignment="1">
      <alignment vertical="center"/>
    </xf>
    <xf numFmtId="10" fontId="4" fillId="0" borderId="110" xfId="20961" applyNumberFormat="1" applyFont="1" applyFill="1" applyBorder="1" applyAlignment="1">
      <alignment vertical="center"/>
    </xf>
    <xf numFmtId="196" fontId="113" fillId="77" borderId="148" xfId="948" applyNumberFormat="1" applyFont="1" applyFill="1" applyBorder="1" applyAlignment="1" applyProtection="1">
      <alignment horizontal="right" vertical="center"/>
    </xf>
    <xf numFmtId="0" fontId="119" fillId="0" borderId="0" xfId="0" applyFont="1" applyBorder="1"/>
    <xf numFmtId="0" fontId="9" fillId="0" borderId="151" xfId="0" applyFont="1" applyBorder="1" applyAlignment="1">
      <alignment wrapText="1"/>
    </xf>
    <xf numFmtId="9" fontId="4" fillId="0" borderId="21" xfId="0" applyNumberFormat="1" applyFont="1" applyBorder="1" applyAlignment="1">
      <alignment horizontal="left"/>
    </xf>
    <xf numFmtId="9" fontId="4" fillId="0" borderId="114" xfId="0" applyNumberFormat="1" applyFont="1" applyBorder="1" applyAlignment="1">
      <alignment horizontal="left"/>
    </xf>
    <xf numFmtId="3" fontId="116" fillId="0" borderId="148" xfId="0" applyNumberFormat="1" applyFont="1" applyBorder="1"/>
    <xf numFmtId="3" fontId="119" fillId="0" borderId="148" xfId="0" applyNumberFormat="1" applyFont="1" applyBorder="1"/>
    <xf numFmtId="3" fontId="117" fillId="0" borderId="148" xfId="0" applyNumberFormat="1" applyFont="1" applyBorder="1"/>
    <xf numFmtId="3" fontId="120" fillId="0" borderId="148" xfId="0" applyNumberFormat="1" applyFont="1" applyBorder="1"/>
    <xf numFmtId="14" fontId="4" fillId="0" borderId="0" xfId="0" applyNumberFormat="1" applyFont="1" applyAlignment="1">
      <alignment horizontal="left"/>
    </xf>
    <xf numFmtId="3" fontId="120" fillId="0" borderId="140" xfId="0" applyNumberFormat="1" applyFont="1" applyBorder="1"/>
    <xf numFmtId="3" fontId="121" fillId="0" borderId="148" xfId="0" applyNumberFormat="1" applyFont="1" applyBorder="1"/>
    <xf numFmtId="3" fontId="121" fillId="0" borderId="149" xfId="0" applyNumberFormat="1" applyFont="1" applyBorder="1"/>
    <xf numFmtId="193" fontId="2" fillId="0" borderId="148" xfId="0" applyNumberFormat="1" applyFont="1" applyFill="1" applyBorder="1" applyAlignment="1" applyProtection="1">
      <alignment horizontal="right"/>
    </xf>
    <xf numFmtId="193" fontId="2" fillId="35" borderId="148" xfId="0" applyNumberFormat="1" applyFont="1" applyFill="1" applyBorder="1" applyAlignment="1" applyProtection="1">
      <alignment horizontal="right"/>
    </xf>
    <xf numFmtId="193" fontId="2" fillId="35" borderId="157" xfId="0" applyNumberFormat="1" applyFont="1" applyFill="1" applyBorder="1" applyAlignment="1" applyProtection="1">
      <alignment horizontal="right"/>
    </xf>
    <xf numFmtId="193" fontId="9" fillId="35" borderId="148" xfId="0" applyNumberFormat="1" applyFont="1" applyFill="1" applyBorder="1" applyAlignment="1" applyProtection="1">
      <alignment horizontal="right"/>
    </xf>
    <xf numFmtId="3" fontId="21" fillId="35" borderId="148" xfId="0" applyNumberFormat="1" applyFont="1" applyFill="1" applyBorder="1" applyAlignment="1">
      <alignment vertical="center" wrapText="1"/>
    </xf>
    <xf numFmtId="3" fontId="21" fillId="35" borderId="151" xfId="0" applyNumberFormat="1" applyFont="1" applyFill="1" applyBorder="1" applyAlignment="1">
      <alignment vertical="center" wrapText="1"/>
    </xf>
    <xf numFmtId="3" fontId="21" fillId="35" borderId="157" xfId="0" applyNumberFormat="1" applyFont="1" applyFill="1" applyBorder="1" applyAlignment="1">
      <alignment vertical="center" wrapText="1"/>
    </xf>
    <xf numFmtId="3" fontId="21" fillId="0" borderId="148" xfId="0" applyNumberFormat="1" applyFont="1" applyBorder="1" applyAlignment="1">
      <alignment vertical="center" wrapText="1"/>
    </xf>
    <xf numFmtId="3" fontId="21" fillId="0" borderId="151" xfId="0" applyNumberFormat="1" applyFont="1" applyBorder="1" applyAlignment="1">
      <alignment vertical="center" wrapText="1"/>
    </xf>
    <xf numFmtId="3" fontId="21" fillId="0" borderId="148" xfId="0" applyNumberFormat="1" applyFont="1" applyFill="1" applyBorder="1" applyAlignment="1">
      <alignment vertical="center" wrapText="1"/>
    </xf>
    <xf numFmtId="3" fontId="21" fillId="35" borderId="155" xfId="0" applyNumberFormat="1" applyFont="1" applyFill="1" applyBorder="1" applyAlignment="1">
      <alignment vertical="center" wrapText="1"/>
    </xf>
    <xf numFmtId="3" fontId="21" fillId="35" borderId="154" xfId="0" applyNumberFormat="1" applyFont="1" applyFill="1" applyBorder="1" applyAlignment="1">
      <alignment vertical="center" wrapText="1"/>
    </xf>
    <xf numFmtId="43" fontId="163" fillId="0" borderId="148" xfId="7" applyFont="1" applyFill="1" applyBorder="1" applyAlignment="1">
      <alignment horizontal="center" vertical="center"/>
    </xf>
    <xf numFmtId="193" fontId="164" fillId="35" borderId="155" xfId="0" applyNumberFormat="1" applyFont="1" applyFill="1" applyBorder="1" applyAlignment="1">
      <alignment horizontal="center" vertical="center"/>
    </xf>
    <xf numFmtId="193" fontId="163" fillId="35" borderId="18" xfId="0" applyNumberFormat="1" applyFont="1" applyFill="1" applyBorder="1" applyAlignment="1">
      <alignment horizontal="center" vertical="center"/>
    </xf>
    <xf numFmtId="193" fontId="163" fillId="0" borderId="157" xfId="0" applyNumberFormat="1" applyFont="1" applyBorder="1" applyAlignment="1"/>
    <xf numFmtId="193" fontId="163" fillId="0" borderId="157" xfId="0" applyNumberFormat="1" applyFont="1" applyBorder="1" applyAlignment="1">
      <alignment wrapText="1"/>
    </xf>
    <xf numFmtId="193" fontId="163" fillId="35" borderId="157" xfId="0" applyNumberFormat="1" applyFont="1" applyFill="1" applyBorder="1" applyAlignment="1">
      <alignment horizontal="center" vertical="center" wrapText="1"/>
    </xf>
    <xf numFmtId="193" fontId="163" fillId="35" borderId="154" xfId="0" applyNumberFormat="1" applyFont="1" applyFill="1" applyBorder="1" applyAlignment="1">
      <alignment horizontal="center" vertical="center" wrapText="1"/>
    </xf>
    <xf numFmtId="193" fontId="2" fillId="35" borderId="157" xfId="2" applyNumberFormat="1" applyFont="1" applyFill="1" applyBorder="1" applyAlignment="1" applyProtection="1">
      <alignment vertical="top"/>
    </xf>
    <xf numFmtId="193" fontId="2" fillId="3" borderId="157" xfId="2" applyNumberFormat="1" applyFont="1" applyFill="1" applyBorder="1" applyAlignment="1" applyProtection="1">
      <alignment vertical="top"/>
      <protection locked="0"/>
    </xf>
    <xf numFmtId="193" fontId="2" fillId="35" borderId="157" xfId="2" applyNumberFormat="1" applyFont="1" applyFill="1" applyBorder="1" applyAlignment="1" applyProtection="1">
      <alignment vertical="top" wrapText="1"/>
    </xf>
    <xf numFmtId="193" fontId="2" fillId="3" borderId="157" xfId="2" applyNumberFormat="1" applyFont="1" applyFill="1" applyBorder="1" applyAlignment="1" applyProtection="1">
      <alignment vertical="top" wrapText="1"/>
      <protection locked="0"/>
    </xf>
    <xf numFmtId="193" fontId="2" fillId="35" borderId="157" xfId="2" applyNumberFormat="1" applyFont="1" applyFill="1" applyBorder="1" applyAlignment="1" applyProtection="1">
      <alignment vertical="top" wrapText="1"/>
      <protection locked="0"/>
    </xf>
    <xf numFmtId="193" fontId="2" fillId="35" borderId="154" xfId="2" applyNumberFormat="1" applyFont="1" applyFill="1" applyBorder="1" applyAlignment="1" applyProtection="1">
      <alignment vertical="top" wrapText="1"/>
    </xf>
    <xf numFmtId="3" fontId="23" fillId="0" borderId="148" xfId="0" applyNumberFormat="1" applyFont="1" applyBorder="1"/>
    <xf numFmtId="3" fontId="23" fillId="35" borderId="148" xfId="0" applyNumberFormat="1" applyFont="1" applyFill="1" applyBorder="1"/>
    <xf numFmtId="3" fontId="23" fillId="0" borderId="148" xfId="0" applyNumberFormat="1" applyFont="1" applyBorder="1" applyAlignment="1">
      <alignment vertical="center"/>
    </xf>
    <xf numFmtId="3" fontId="23" fillId="35" borderId="148" xfId="0" applyNumberFormat="1" applyFont="1" applyFill="1" applyBorder="1" applyAlignment="1">
      <alignment vertical="center"/>
    </xf>
    <xf numFmtId="3" fontId="0" fillId="0" borderId="148" xfId="0" applyNumberFormat="1" applyBorder="1"/>
    <xf numFmtId="3" fontId="0" fillId="35" borderId="148" xfId="0" applyNumberFormat="1" applyFill="1" applyBorder="1"/>
    <xf numFmtId="3" fontId="0" fillId="0" borderId="148" xfId="0" applyNumberFormat="1" applyBorder="1" applyProtection="1"/>
    <xf numFmtId="3" fontId="0" fillId="0" borderId="148" xfId="0" applyNumberFormat="1" applyFill="1" applyBorder="1"/>
    <xf numFmtId="3" fontId="4" fillId="0" borderId="114" xfId="0" applyNumberFormat="1" applyFont="1" applyFill="1" applyBorder="1" applyAlignment="1">
      <alignment horizontal="right" vertical="center" wrapText="1"/>
    </xf>
    <xf numFmtId="3" fontId="109" fillId="0" borderId="114" xfId="0" applyNumberFormat="1" applyFont="1" applyFill="1" applyBorder="1" applyAlignment="1">
      <alignment horizontal="right" vertical="center" wrapText="1"/>
    </xf>
    <xf numFmtId="3" fontId="4" fillId="0" borderId="157" xfId="0" applyNumberFormat="1" applyFont="1" applyFill="1" applyBorder="1" applyAlignment="1">
      <alignment horizontal="right" vertical="center" wrapText="1"/>
    </xf>
    <xf numFmtId="3" fontId="7" fillId="0" borderId="24" xfId="1" applyNumberFormat="1" applyFont="1" applyFill="1" applyBorder="1" applyAlignment="1" applyProtection="1">
      <alignment horizontal="right" vertical="center"/>
    </xf>
    <xf numFmtId="4" fontId="116" fillId="0" borderId="148" xfId="0" applyNumberFormat="1" applyFont="1" applyBorder="1"/>
    <xf numFmtId="3" fontId="116" fillId="35" borderId="148" xfId="21413" applyNumberFormat="1" applyFont="1" applyFill="1" applyBorder="1"/>
    <xf numFmtId="14" fontId="117" fillId="0" borderId="0" xfId="0" applyNumberFormat="1" applyFont="1" applyAlignment="1">
      <alignment horizontal="left"/>
    </xf>
    <xf numFmtId="3" fontId="119" fillId="0" borderId="69" xfId="0" applyNumberFormat="1" applyFont="1" applyBorder="1"/>
    <xf numFmtId="3" fontId="116" fillId="0" borderId="157" xfId="0" applyNumberFormat="1" applyFont="1" applyBorder="1"/>
    <xf numFmtId="3" fontId="116" fillId="0" borderId="158" xfId="0" applyNumberFormat="1" applyFont="1" applyBorder="1" applyAlignment="1">
      <alignment horizontal="left" indent="1"/>
    </xf>
    <xf numFmtId="3" fontId="116" fillId="0" borderId="158" xfId="0" applyNumberFormat="1" applyFont="1" applyBorder="1" applyAlignment="1">
      <alignment horizontal="left" indent="2"/>
    </xf>
    <xf numFmtId="3" fontId="116" fillId="0" borderId="158" xfId="0" applyNumberFormat="1" applyFont="1" applyFill="1" applyBorder="1" applyAlignment="1">
      <alignment horizontal="left" indent="3"/>
    </xf>
    <xf numFmtId="3" fontId="116" fillId="0" borderId="158" xfId="0" applyNumberFormat="1" applyFont="1" applyFill="1" applyBorder="1" applyAlignment="1">
      <alignment horizontal="left" indent="1"/>
    </xf>
    <xf numFmtId="3" fontId="116" fillId="79" borderId="158" xfId="0" applyNumberFormat="1" applyFont="1" applyFill="1" applyBorder="1"/>
    <xf numFmtId="3" fontId="116" fillId="79" borderId="148" xfId="0" applyNumberFormat="1" applyFont="1" applyFill="1" applyBorder="1"/>
    <xf numFmtId="3" fontId="116" fillId="79" borderId="157" xfId="0" applyNumberFormat="1" applyFont="1" applyFill="1" applyBorder="1"/>
    <xf numFmtId="3" fontId="116" fillId="0" borderId="158" xfId="0" applyNumberFormat="1" applyFont="1" applyFill="1" applyBorder="1" applyAlignment="1">
      <alignment horizontal="left" vertical="top" wrapText="1" indent="2"/>
    </xf>
    <xf numFmtId="3" fontId="116" fillId="0" borderId="148" xfId="0" applyNumberFormat="1" applyFont="1" applyFill="1" applyBorder="1"/>
    <xf numFmtId="3" fontId="116" fillId="0" borderId="157" xfId="0" applyNumberFormat="1" applyFont="1" applyFill="1" applyBorder="1"/>
    <xf numFmtId="3" fontId="116" fillId="0" borderId="158" xfId="0" applyNumberFormat="1" applyFont="1" applyFill="1" applyBorder="1" applyAlignment="1">
      <alignment horizontal="left" wrapText="1" indent="3"/>
    </xf>
    <xf numFmtId="3" fontId="116" fillId="0" borderId="158" xfId="0" applyNumberFormat="1" applyFont="1" applyFill="1" applyBorder="1" applyAlignment="1">
      <alignment horizontal="left" wrapText="1" indent="2"/>
    </xf>
    <xf numFmtId="3" fontId="116" fillId="0" borderId="158" xfId="0" applyNumberFormat="1" applyFont="1" applyFill="1" applyBorder="1" applyAlignment="1">
      <alignment horizontal="left" wrapText="1" indent="1"/>
    </xf>
    <xf numFmtId="3" fontId="116" fillId="0" borderId="156" xfId="0" applyNumberFormat="1" applyFont="1" applyFill="1" applyBorder="1" applyAlignment="1">
      <alignment horizontal="left" wrapText="1" indent="1"/>
    </xf>
    <xf numFmtId="3" fontId="116" fillId="0" borderId="155" xfId="0" applyNumberFormat="1" applyFont="1" applyFill="1" applyBorder="1"/>
    <xf numFmtId="3" fontId="116" fillId="0" borderId="154" xfId="0" applyNumberFormat="1" applyFont="1" applyFill="1" applyBorder="1"/>
    <xf numFmtId="3" fontId="116" fillId="0" borderId="148" xfId="0" applyNumberFormat="1" applyFont="1" applyBorder="1" applyAlignment="1">
      <alignment horizontal="center" vertical="center" wrapText="1"/>
    </xf>
    <xf numFmtId="3" fontId="116" fillId="0" borderId="148" xfId="0" applyNumberFormat="1" applyFont="1" applyBorder="1" applyAlignment="1">
      <alignment horizontal="center" vertical="center"/>
    </xf>
    <xf numFmtId="3" fontId="116" fillId="0" borderId="148" xfId="0" applyNumberFormat="1" applyFont="1" applyFill="1" applyBorder="1" applyAlignment="1">
      <alignment horizontal="center" vertical="center" wrapText="1"/>
    </xf>
    <xf numFmtId="3" fontId="116" fillId="0" borderId="148" xfId="0" applyNumberFormat="1" applyFont="1" applyBorder="1" applyAlignment="1">
      <alignment horizontal="center"/>
    </xf>
    <xf numFmtId="3" fontId="119" fillId="0" borderId="148" xfId="0" applyNumberFormat="1" applyFont="1" applyFill="1" applyBorder="1" applyAlignment="1">
      <alignment horizontal="center" vertical="center" wrapText="1"/>
    </xf>
    <xf numFmtId="3" fontId="119" fillId="0" borderId="148" xfId="0" applyNumberFormat="1" applyFont="1" applyBorder="1" applyAlignment="1">
      <alignment horizontal="center"/>
    </xf>
    <xf numFmtId="3" fontId="119" fillId="0" borderId="148" xfId="0" applyNumberFormat="1" applyFont="1" applyBorder="1" applyAlignment="1">
      <alignment horizontal="center" vertical="center"/>
    </xf>
    <xf numFmtId="3" fontId="119" fillId="0" borderId="148" xfId="0" applyNumberFormat="1" applyFont="1" applyFill="1" applyBorder="1" applyAlignment="1">
      <alignment horizontal="center"/>
    </xf>
    <xf numFmtId="4" fontId="121" fillId="0" borderId="148" xfId="0" applyNumberFormat="1" applyFont="1" applyBorder="1"/>
    <xf numFmtId="4" fontId="125" fillId="0" borderId="0" xfId="0" applyNumberFormat="1" applyFont="1"/>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1" xfId="0" applyFont="1" applyBorder="1" applyAlignment="1">
      <alignment horizontal="center" vertical="center"/>
    </xf>
    <xf numFmtId="0" fontId="141" fillId="0" borderId="29" xfId="0" applyFont="1" applyBorder="1" applyAlignment="1">
      <alignment horizontal="center" vertical="center"/>
    </xf>
    <xf numFmtId="0" fontId="141" fillId="0" borderId="162" xfId="0" applyFont="1" applyBorder="1" applyAlignment="1">
      <alignment horizontal="center" vertical="center"/>
    </xf>
    <xf numFmtId="3" fontId="23" fillId="0" borderId="151" xfId="0" applyNumberFormat="1" applyFont="1" applyBorder="1" applyAlignment="1">
      <alignment horizontal="center"/>
    </xf>
    <xf numFmtId="3" fontId="23" fillId="0" borderId="153" xfId="0" applyNumberFormat="1" applyFont="1" applyBorder="1" applyAlignment="1">
      <alignment horizontal="center"/>
    </xf>
    <xf numFmtId="3" fontId="23" fillId="0" borderId="150" xfId="0" applyNumberFormat="1" applyFont="1" applyBorder="1" applyAlignment="1">
      <alignment horizontal="center"/>
    </xf>
    <xf numFmtId="0" fontId="0" fillId="0" borderId="140"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8" fillId="0" borderId="144"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5" borderId="118"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5" xfId="0" applyFont="1" applyFill="1" applyBorder="1" applyAlignment="1">
      <alignment horizontal="center" vertical="center" wrapText="1"/>
    </xf>
    <xf numFmtId="0" fontId="6" fillId="35" borderId="98"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8"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4" xfId="0" applyFont="1" applyFill="1" applyBorder="1" applyAlignment="1" applyProtection="1">
      <alignment horizontal="center" vertical="center" wrapText="1"/>
    </xf>
    <xf numFmtId="0" fontId="6" fillId="86" borderId="157"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9" fillId="0" borderId="121" xfId="0" applyNumberFormat="1" applyFont="1" applyFill="1" applyBorder="1" applyAlignment="1">
      <alignment horizontal="left" vertical="center" wrapText="1"/>
    </xf>
    <xf numFmtId="0" fontId="119" fillId="0" borderId="122" xfId="0" applyNumberFormat="1" applyFont="1" applyFill="1" applyBorder="1" applyAlignment="1">
      <alignment horizontal="left" vertical="center" wrapText="1"/>
    </xf>
    <xf numFmtId="0" fontId="119" fillId="0" borderId="124" xfId="0" applyNumberFormat="1" applyFont="1" applyFill="1" applyBorder="1" applyAlignment="1">
      <alignment horizontal="left" vertical="center" wrapText="1"/>
    </xf>
    <xf numFmtId="0" fontId="119" fillId="0" borderId="125" xfId="0" applyNumberFormat="1" applyFont="1" applyFill="1" applyBorder="1" applyAlignment="1">
      <alignment horizontal="left" vertical="center" wrapText="1"/>
    </xf>
    <xf numFmtId="0" fontId="119" fillId="0" borderId="127" xfId="0" applyNumberFormat="1" applyFont="1" applyFill="1" applyBorder="1" applyAlignment="1">
      <alignment horizontal="left" vertical="center" wrapText="1"/>
    </xf>
    <xf numFmtId="0" fontId="119" fillId="0" borderId="128" xfId="0" applyNumberFormat="1" applyFont="1" applyFill="1" applyBorder="1" applyAlignment="1">
      <alignment horizontal="left" vertical="center" wrapText="1"/>
    </xf>
    <xf numFmtId="0" fontId="120" fillId="0" borderId="147" xfId="0" applyFont="1" applyFill="1" applyBorder="1" applyAlignment="1">
      <alignment horizontal="center" vertical="center" wrapText="1"/>
    </xf>
    <xf numFmtId="0" fontId="120" fillId="0" borderId="146" xfId="0" applyFont="1" applyFill="1" applyBorder="1" applyAlignment="1">
      <alignment horizontal="center" vertical="center" wrapText="1"/>
    </xf>
    <xf numFmtId="0" fontId="120" fillId="0" borderId="123" xfId="0" applyFont="1" applyFill="1" applyBorder="1" applyAlignment="1">
      <alignment horizontal="center" vertical="center" wrapText="1"/>
    </xf>
    <xf numFmtId="0" fontId="120" fillId="0" borderId="53" xfId="0" applyFont="1" applyFill="1" applyBorder="1" applyAlignment="1">
      <alignment horizontal="center" vertical="center" wrapText="1"/>
    </xf>
    <xf numFmtId="0" fontId="120" fillId="0" borderId="126" xfId="0" applyFont="1" applyFill="1" applyBorder="1" applyAlignment="1">
      <alignment horizontal="center" vertical="center" wrapText="1"/>
    </xf>
    <xf numFmtId="0" fontId="120" fillId="0" borderId="11" xfId="0" applyFont="1" applyFill="1" applyBorder="1" applyAlignment="1">
      <alignment horizontal="center" vertical="center" wrapText="1"/>
    </xf>
    <xf numFmtId="0" fontId="116" fillId="0" borderId="149"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8" xfId="0" applyFont="1" applyBorder="1" applyAlignment="1">
      <alignment horizontal="center" vertical="center" wrapText="1"/>
    </xf>
    <xf numFmtId="0" fontId="116" fillId="0" borderId="151" xfId="0" applyFont="1" applyBorder="1" applyAlignment="1">
      <alignment horizontal="center" vertical="center" wrapText="1"/>
    </xf>
    <xf numFmtId="0" fontId="116" fillId="0" borderId="150" xfId="0" applyFont="1" applyBorder="1" applyAlignment="1">
      <alignment horizontal="center" vertical="center" wrapText="1"/>
    </xf>
    <xf numFmtId="0" fontId="124" fillId="0" borderId="148" xfId="0" applyFont="1" applyFill="1" applyBorder="1" applyAlignment="1">
      <alignment horizontal="center" vertical="center"/>
    </xf>
    <xf numFmtId="0" fontId="118" fillId="0" borderId="147" xfId="0" applyFont="1" applyFill="1" applyBorder="1" applyAlignment="1">
      <alignment horizontal="center" vertical="center"/>
    </xf>
    <xf numFmtId="0" fontId="118" fillId="0" borderId="152" xfId="0" applyFont="1" applyFill="1" applyBorder="1" applyAlignment="1">
      <alignment horizontal="center" vertical="center"/>
    </xf>
    <xf numFmtId="0" fontId="118" fillId="0" borderId="53" xfId="0" applyFont="1" applyFill="1" applyBorder="1" applyAlignment="1">
      <alignment horizontal="center" vertical="center"/>
    </xf>
    <xf numFmtId="0" fontId="118" fillId="0" borderId="11" xfId="0" applyFont="1" applyFill="1" applyBorder="1" applyAlignment="1">
      <alignment horizontal="center" vertical="center"/>
    </xf>
    <xf numFmtId="0" fontId="119" fillId="0" borderId="148" xfId="0" applyFont="1" applyFill="1" applyBorder="1" applyAlignment="1">
      <alignment horizontal="center" vertical="center" wrapText="1"/>
    </xf>
    <xf numFmtId="0" fontId="119" fillId="0" borderId="147" xfId="0" applyFont="1" applyFill="1" applyBorder="1" applyAlignment="1">
      <alignment horizontal="center" vertical="center" wrapText="1"/>
    </xf>
    <xf numFmtId="0" fontId="119" fillId="0" borderId="152"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51" xfId="0" applyFont="1" applyFill="1" applyBorder="1" applyAlignment="1">
      <alignment horizontal="center" vertical="center" wrapText="1"/>
    </xf>
    <xf numFmtId="0" fontId="116" fillId="0" borderId="153" xfId="0" applyFont="1" applyFill="1" applyBorder="1" applyAlignment="1">
      <alignment horizontal="center" vertical="center" wrapText="1"/>
    </xf>
    <xf numFmtId="0" fontId="119" fillId="0" borderId="131"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1" xfId="0" applyFont="1" applyFill="1" applyBorder="1" applyAlignment="1">
      <alignment horizontal="center" vertical="center" wrapText="1"/>
    </xf>
    <xf numFmtId="0" fontId="116" fillId="0" borderId="147"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152" xfId="0" applyFont="1" applyFill="1" applyBorder="1" applyAlignment="1">
      <alignment horizontal="center" vertical="center" wrapText="1"/>
    </xf>
    <xf numFmtId="0" fontId="116" fillId="0" borderId="11" xfId="0" applyFont="1" applyBorder="1" applyAlignment="1">
      <alignment horizontal="center" vertical="center" wrapText="1"/>
    </xf>
    <xf numFmtId="0" fontId="116" fillId="0" borderId="157" xfId="0" applyFont="1" applyBorder="1" applyAlignment="1">
      <alignment horizontal="center" vertical="center" wrapText="1"/>
    </xf>
    <xf numFmtId="0" fontId="116" fillId="0" borderId="54" xfId="0" applyFont="1" applyFill="1" applyBorder="1" applyAlignment="1">
      <alignment horizontal="center" vertical="center" wrapText="1"/>
    </xf>
    <xf numFmtId="0" fontId="116" fillId="0" borderId="5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9" fillId="0" borderId="54" xfId="0" applyNumberFormat="1" applyFont="1" applyFill="1" applyBorder="1" applyAlignment="1">
      <alignment horizontal="left" vertical="top" wrapText="1"/>
    </xf>
    <xf numFmtId="0" fontId="119" fillId="0" borderId="106" xfId="0" applyNumberFormat="1" applyFont="1" applyFill="1" applyBorder="1" applyAlignment="1">
      <alignment horizontal="left" vertical="top" wrapText="1"/>
    </xf>
    <xf numFmtId="0" fontId="119" fillId="0" borderId="63" xfId="0" applyNumberFormat="1" applyFont="1" applyFill="1" applyBorder="1" applyAlignment="1">
      <alignment horizontal="left" vertical="top" wrapText="1"/>
    </xf>
    <xf numFmtId="0" fontId="119" fillId="0" borderId="92" xfId="0" applyNumberFormat="1" applyFont="1" applyFill="1" applyBorder="1" applyAlignment="1">
      <alignment horizontal="left" vertical="top" wrapText="1"/>
    </xf>
    <xf numFmtId="0" fontId="119" fillId="0" borderId="120" xfId="0" applyNumberFormat="1" applyFont="1" applyFill="1" applyBorder="1" applyAlignment="1">
      <alignment horizontal="left" vertical="top" wrapText="1"/>
    </xf>
    <xf numFmtId="0" fontId="119" fillId="0" borderId="159" xfId="0" applyNumberFormat="1" applyFont="1" applyFill="1" applyBorder="1" applyAlignment="1">
      <alignment horizontal="left" vertical="top" wrapText="1"/>
    </xf>
    <xf numFmtId="0" fontId="116" fillId="0" borderId="149" xfId="0" applyFont="1" applyFill="1" applyBorder="1" applyAlignment="1">
      <alignment horizontal="center" vertical="center" wrapText="1"/>
    </xf>
    <xf numFmtId="0" fontId="119" fillId="0" borderId="160" xfId="0" applyFont="1" applyFill="1" applyBorder="1" applyAlignment="1">
      <alignment horizontal="center" vertical="center" wrapText="1"/>
    </xf>
    <xf numFmtId="0" fontId="119" fillId="0" borderId="69" xfId="0" applyFont="1" applyFill="1" applyBorder="1" applyAlignment="1">
      <alignment horizontal="center" vertical="center" wrapText="1"/>
    </xf>
    <xf numFmtId="0" fontId="116" fillId="0" borderId="147" xfId="0" applyFont="1" applyBorder="1" applyAlignment="1">
      <alignment horizontal="center" vertical="top" wrapText="1"/>
    </xf>
    <xf numFmtId="0" fontId="116" fillId="0" borderId="146" xfId="0" applyFont="1" applyBorder="1" applyAlignment="1">
      <alignment horizontal="center" vertical="top" wrapText="1"/>
    </xf>
    <xf numFmtId="0" fontId="116" fillId="0" borderId="147" xfId="0" applyFont="1" applyFill="1" applyBorder="1" applyAlignment="1">
      <alignment horizontal="center" vertical="top" wrapText="1"/>
    </xf>
    <xf numFmtId="0" fontId="116" fillId="0" borderId="153" xfId="0" applyFont="1" applyFill="1" applyBorder="1" applyAlignment="1">
      <alignment horizontal="center" vertical="top" wrapText="1"/>
    </xf>
    <xf numFmtId="0" fontId="116" fillId="0" borderId="150" xfId="0" applyFont="1" applyFill="1" applyBorder="1" applyAlignment="1">
      <alignment horizontal="center" vertical="top" wrapText="1"/>
    </xf>
    <xf numFmtId="0" fontId="105" fillId="0" borderId="132" xfId="0" applyNumberFormat="1" applyFont="1" applyFill="1" applyBorder="1" applyAlignment="1">
      <alignment horizontal="left" vertical="top" wrapText="1"/>
    </xf>
    <xf numFmtId="0" fontId="105" fillId="0" borderId="133" xfId="0" applyNumberFormat="1" applyFont="1" applyFill="1" applyBorder="1" applyAlignment="1">
      <alignment horizontal="left" vertical="top" wrapText="1"/>
    </xf>
    <xf numFmtId="0" fontId="122" fillId="0" borderId="148" xfId="0" applyFont="1" applyBorder="1" applyAlignment="1">
      <alignment horizontal="center" vertical="center"/>
    </xf>
    <xf numFmtId="0" fontId="121" fillId="0" borderId="148" xfId="0" applyFont="1" applyBorder="1" applyAlignment="1">
      <alignment horizontal="center" vertical="center" wrapText="1"/>
    </xf>
    <xf numFmtId="0" fontId="121" fillId="0" borderId="149" xfId="0" applyFont="1" applyBorder="1" applyAlignment="1">
      <alignment horizontal="center" vertical="center" wrapText="1"/>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5" fillId="0" borderId="72" xfId="0" applyFont="1" applyFill="1" applyBorder="1" applyAlignment="1">
      <alignment horizontal="center" vertical="center"/>
    </xf>
    <xf numFmtId="0" fontId="106" fillId="0" borderId="99" xfId="0" applyFont="1" applyFill="1" applyBorder="1" applyAlignment="1">
      <alignment horizontal="left" vertical="center" wrapText="1"/>
    </xf>
    <xf numFmtId="0" fontId="105" fillId="75" borderId="73" xfId="0" applyFont="1" applyFill="1" applyBorder="1" applyAlignment="1">
      <alignment horizontal="center" vertical="center" wrapText="1"/>
    </xf>
    <xf numFmtId="0" fontId="105" fillId="75" borderId="74" xfId="0" applyFont="1" applyFill="1" applyBorder="1" applyAlignment="1">
      <alignment horizontal="center" vertical="center" wrapText="1"/>
    </xf>
    <xf numFmtId="0" fontId="105" fillId="75" borderId="75"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0" borderId="100" xfId="0" applyFont="1" applyFill="1" applyBorder="1" applyAlignment="1">
      <alignment horizontal="left" vertical="center" wrapText="1"/>
    </xf>
    <xf numFmtId="0" fontId="106" fillId="0" borderId="98" xfId="0" applyFont="1" applyFill="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6" fillId="0" borderId="100" xfId="0" applyFont="1" applyFill="1" applyBorder="1" applyAlignment="1">
      <alignment horizontal="left"/>
    </xf>
    <xf numFmtId="0" fontId="106" fillId="0" borderId="98" xfId="0" applyFont="1" applyFill="1" applyBorder="1" applyAlignment="1">
      <alignment horizontal="left"/>
    </xf>
    <xf numFmtId="0" fontId="106" fillId="0" borderId="100" xfId="0" applyFont="1" applyFill="1" applyBorder="1" applyAlignment="1">
      <alignment vertical="center" wrapText="1"/>
    </xf>
    <xf numFmtId="0" fontId="106" fillId="0" borderId="98" xfId="0" applyFont="1" applyFill="1" applyBorder="1" applyAlignment="1">
      <alignment vertical="center" wrapText="1"/>
    </xf>
    <xf numFmtId="0" fontId="106" fillId="0" borderId="141" xfId="0" applyFont="1" applyFill="1" applyBorder="1" applyAlignment="1">
      <alignment horizontal="left" vertical="center" wrapText="1"/>
    </xf>
    <xf numFmtId="0" fontId="106" fillId="0" borderId="142" xfId="0" applyFont="1" applyFill="1" applyBorder="1" applyAlignment="1">
      <alignment horizontal="left" vertical="center" wrapText="1"/>
    </xf>
    <xf numFmtId="0" fontId="106" fillId="0" borderId="143"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Fill="1" applyBorder="1" applyAlignment="1">
      <alignment horizontal="left" vertical="center" wrapText="1"/>
    </xf>
    <xf numFmtId="0" fontId="106" fillId="0" borderId="81" xfId="0" applyFont="1" applyFill="1" applyBorder="1" applyAlignment="1">
      <alignment horizontal="left" vertical="center" wrapText="1"/>
    </xf>
    <xf numFmtId="0" fontId="106" fillId="0" borderId="53" xfId="0" applyFont="1" applyFill="1" applyBorder="1" applyAlignment="1">
      <alignment vertical="center" wrapText="1"/>
    </xf>
    <xf numFmtId="0" fontId="106" fillId="0" borderId="11" xfId="0" applyFont="1" applyFill="1" applyBorder="1" applyAlignment="1">
      <alignment vertical="center" wrapText="1"/>
    </xf>
    <xf numFmtId="0" fontId="106" fillId="0" borderId="77" xfId="0" applyFont="1" applyFill="1" applyBorder="1" applyAlignment="1">
      <alignment horizontal="left" vertical="center" wrapText="1"/>
    </xf>
    <xf numFmtId="0" fontId="106" fillId="0" borderId="78" xfId="0" applyFont="1" applyFill="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151" xfId="0" applyFont="1" applyFill="1" applyBorder="1" applyAlignment="1">
      <alignment horizontal="left" vertical="center" wrapText="1"/>
    </xf>
    <xf numFmtId="0" fontId="106" fillId="0" borderId="150" xfId="0" applyFont="1" applyFill="1" applyBorder="1" applyAlignment="1">
      <alignment horizontal="left" vertical="center" wrapText="1"/>
    </xf>
    <xf numFmtId="0" fontId="105" fillId="75" borderId="82" xfId="0" applyFont="1" applyFill="1" applyBorder="1" applyAlignment="1">
      <alignment horizontal="center" vertical="center" wrapText="1"/>
    </xf>
    <xf numFmtId="0" fontId="105" fillId="75" borderId="0" xfId="0" applyFont="1" applyFill="1" applyBorder="1" applyAlignment="1">
      <alignment horizontal="center" vertical="center" wrapText="1"/>
    </xf>
    <xf numFmtId="0" fontId="105" fillId="75" borderId="83" xfId="0" applyFont="1" applyFill="1" applyBorder="1" applyAlignment="1">
      <alignment horizontal="center" vertical="center" wrapText="1"/>
    </xf>
    <xf numFmtId="0" fontId="105" fillId="75" borderId="87" xfId="0" applyFont="1" applyFill="1" applyBorder="1" applyAlignment="1">
      <alignment horizontal="center" vertical="center"/>
    </xf>
    <xf numFmtId="0" fontId="105" fillId="75" borderId="88" xfId="0" applyFont="1" applyFill="1" applyBorder="1" applyAlignment="1">
      <alignment horizontal="center" vertical="center"/>
    </xf>
    <xf numFmtId="0" fontId="105" fillId="75" borderId="89" xfId="0" applyFont="1" applyFill="1" applyBorder="1" applyAlignment="1">
      <alignment horizontal="center" vertical="center"/>
    </xf>
    <xf numFmtId="0" fontId="105" fillId="75" borderId="148" xfId="0" applyFont="1" applyFill="1" applyBorder="1" applyAlignment="1">
      <alignment horizontal="center" vertical="center" wrapText="1"/>
    </xf>
    <xf numFmtId="0" fontId="105" fillId="0" borderId="148" xfId="0" applyFont="1" applyFill="1" applyBorder="1" applyAlignment="1">
      <alignment horizontal="center" vertical="center"/>
    </xf>
    <xf numFmtId="0" fontId="106" fillId="0" borderId="151" xfId="13" applyFont="1" applyFill="1" applyBorder="1" applyAlignment="1" applyProtection="1">
      <alignment horizontal="left" vertical="top" wrapText="1"/>
      <protection locked="0"/>
    </xf>
    <xf numFmtId="0" fontId="106" fillId="0" borderId="150" xfId="13" applyFont="1" applyFill="1" applyBorder="1" applyAlignment="1" applyProtection="1">
      <alignment horizontal="left" vertical="top" wrapText="1"/>
      <protection locked="0"/>
    </xf>
    <xf numFmtId="0" fontId="106" fillId="3" borderId="151" xfId="13" applyFont="1" applyFill="1" applyBorder="1" applyAlignment="1" applyProtection="1">
      <alignment horizontal="left" vertical="top" wrapText="1"/>
      <protection locked="0"/>
    </xf>
    <xf numFmtId="0" fontId="106" fillId="3" borderId="150" xfId="13" applyFont="1" applyFill="1" applyBorder="1" applyAlignment="1" applyProtection="1">
      <alignment horizontal="left" vertical="top" wrapText="1"/>
      <protection locked="0"/>
    </xf>
    <xf numFmtId="0" fontId="105" fillId="0" borderId="85" xfId="0" applyFont="1" applyFill="1" applyBorder="1" applyAlignment="1">
      <alignment horizontal="center" vertical="center"/>
    </xf>
    <xf numFmtId="49" fontId="106" fillId="0" borderId="0" xfId="0" applyNumberFormat="1" applyFont="1" applyFill="1" applyBorder="1" applyAlignment="1">
      <alignment horizontal="center" vertical="center"/>
    </xf>
    <xf numFmtId="0" fontId="105" fillId="75" borderId="151" xfId="0" applyFont="1" applyFill="1" applyBorder="1" applyAlignment="1">
      <alignment horizontal="center" vertical="center" wrapText="1"/>
    </xf>
    <xf numFmtId="0" fontId="105" fillId="75" borderId="150" xfId="0" applyFont="1" applyFill="1" applyBorder="1" applyAlignment="1">
      <alignment horizontal="center" vertical="center" wrapText="1"/>
    </xf>
    <xf numFmtId="0" fontId="106" fillId="0" borderId="151" xfId="0" applyNumberFormat="1" applyFont="1" applyFill="1" applyBorder="1" applyAlignment="1">
      <alignment horizontal="left" vertical="center" wrapText="1"/>
    </xf>
    <xf numFmtId="0" fontId="106" fillId="0" borderId="150" xfId="0" applyNumberFormat="1" applyFont="1" applyFill="1" applyBorder="1" applyAlignment="1">
      <alignment horizontal="left" vertical="center" wrapText="1"/>
    </xf>
    <xf numFmtId="0" fontId="106" fillId="0" borderId="148" xfId="0" applyFont="1" applyFill="1" applyBorder="1" applyAlignment="1">
      <alignment horizontal="left" vertical="top" wrapText="1"/>
    </xf>
    <xf numFmtId="0" fontId="106" fillId="0" borderId="151" xfId="0" applyFont="1" applyFill="1" applyBorder="1" applyAlignment="1">
      <alignment horizontal="left" vertical="top" wrapText="1"/>
    </xf>
    <xf numFmtId="0" fontId="106" fillId="0" borderId="148" xfId="0" applyFont="1" applyFill="1" applyBorder="1" applyAlignment="1">
      <alignment horizontal="left" vertical="center" wrapText="1"/>
    </xf>
    <xf numFmtId="0" fontId="106" fillId="0" borderId="148" xfId="0" applyNumberFormat="1" applyFont="1" applyFill="1" applyBorder="1" applyAlignment="1">
      <alignment horizontal="left" vertical="top" wrapText="1"/>
    </xf>
    <xf numFmtId="0" fontId="106" fillId="0" borderId="148" xfId="0" applyFont="1" applyBorder="1" applyAlignment="1">
      <alignment horizontal="center"/>
    </xf>
    <xf numFmtId="0" fontId="155" fillId="0" borderId="151" xfId="13" applyFont="1" applyFill="1" applyBorder="1" applyAlignment="1" applyProtection="1">
      <alignment horizontal="left" vertical="top" wrapText="1"/>
      <protection locked="0"/>
    </xf>
    <xf numFmtId="0" fontId="155" fillId="0" borderId="150" xfId="13" applyFont="1" applyFill="1" applyBorder="1" applyAlignment="1" applyProtection="1">
      <alignment horizontal="left" vertical="top" wrapText="1"/>
      <protection locked="0"/>
    </xf>
    <xf numFmtId="0" fontId="106" fillId="0" borderId="151" xfId="0" applyNumberFormat="1" applyFont="1" applyFill="1" applyBorder="1" applyAlignment="1">
      <alignment horizontal="left" vertical="top" wrapText="1"/>
    </xf>
    <xf numFmtId="0" fontId="106" fillId="0" borderId="150" xfId="0" applyNumberFormat="1" applyFont="1" applyFill="1" applyBorder="1" applyAlignment="1">
      <alignment horizontal="left" vertical="top" wrapText="1"/>
    </xf>
  </cellXfs>
  <cellStyles count="21418">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22" xfId="21417"/>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4" sqref="C4"/>
    </sheetView>
  </sheetViews>
  <sheetFormatPr defaultRowHeight="15"/>
  <cols>
    <col min="1" max="1" width="10.140625" style="2" customWidth="1"/>
    <col min="2" max="2" width="153" bestFit="1" customWidth="1"/>
    <col min="3" max="3" width="39.42578125" customWidth="1"/>
    <col min="7" max="7" width="25" customWidth="1"/>
  </cols>
  <sheetData>
    <row r="1" spans="1:3" ht="15.75">
      <c r="A1" s="9"/>
      <c r="B1" s="108" t="s">
        <v>148</v>
      </c>
      <c r="C1" s="54"/>
    </row>
    <row r="2" spans="1:3" s="105" customFormat="1" ht="15.75">
      <c r="A2" s="149">
        <v>1</v>
      </c>
      <c r="B2" s="106" t="s">
        <v>149</v>
      </c>
      <c r="C2" s="103" t="s">
        <v>999</v>
      </c>
    </row>
    <row r="3" spans="1:3" s="105" customFormat="1" ht="15.75">
      <c r="A3" s="149">
        <v>2</v>
      </c>
      <c r="B3" s="107" t="s">
        <v>1018</v>
      </c>
      <c r="C3" s="103" t="s">
        <v>1017</v>
      </c>
    </row>
    <row r="4" spans="1:3" s="105" customFormat="1" ht="15.75">
      <c r="A4" s="149">
        <v>3</v>
      </c>
      <c r="B4" s="107" t="s">
        <v>150</v>
      </c>
      <c r="C4" s="103" t="s">
        <v>1000</v>
      </c>
    </row>
    <row r="5" spans="1:3" s="105" customFormat="1" ht="15.75">
      <c r="A5" s="150">
        <v>4</v>
      </c>
      <c r="B5" s="110" t="s">
        <v>151</v>
      </c>
      <c r="C5" s="103" t="s">
        <v>1001</v>
      </c>
    </row>
    <row r="6" spans="1:3" s="109" customFormat="1" ht="65.25" customHeight="1">
      <c r="A6" s="796" t="s">
        <v>308</v>
      </c>
      <c r="B6" s="797"/>
      <c r="C6" s="797"/>
    </row>
    <row r="7" spans="1:3">
      <c r="A7" s="253" t="s">
        <v>239</v>
      </c>
      <c r="B7" s="254" t="s">
        <v>152</v>
      </c>
    </row>
    <row r="8" spans="1:3">
      <c r="A8" s="255">
        <v>1</v>
      </c>
      <c r="B8" s="251" t="s">
        <v>128</v>
      </c>
    </row>
    <row r="9" spans="1:3">
      <c r="A9" s="255">
        <v>2</v>
      </c>
      <c r="B9" s="251" t="s">
        <v>153</v>
      </c>
    </row>
    <row r="10" spans="1:3">
      <c r="A10" s="255">
        <v>3</v>
      </c>
      <c r="B10" s="251" t="s">
        <v>154</v>
      </c>
    </row>
    <row r="11" spans="1:3">
      <c r="A11" s="255">
        <v>4</v>
      </c>
      <c r="B11" s="251" t="s">
        <v>155</v>
      </c>
      <c r="C11" s="104"/>
    </row>
    <row r="12" spans="1:3">
      <c r="A12" s="255">
        <v>5</v>
      </c>
      <c r="B12" s="251" t="s">
        <v>96</v>
      </c>
    </row>
    <row r="13" spans="1:3">
      <c r="A13" s="255">
        <v>6</v>
      </c>
      <c r="B13" s="256" t="s">
        <v>80</v>
      </c>
    </row>
    <row r="14" spans="1:3">
      <c r="A14" s="255">
        <v>7</v>
      </c>
      <c r="B14" s="251" t="s">
        <v>156</v>
      </c>
    </row>
    <row r="15" spans="1:3">
      <c r="A15" s="255">
        <v>8</v>
      </c>
      <c r="B15" s="251" t="s">
        <v>159</v>
      </c>
    </row>
    <row r="16" spans="1:3">
      <c r="A16" s="255">
        <v>9</v>
      </c>
      <c r="B16" s="251" t="s">
        <v>74</v>
      </c>
    </row>
    <row r="17" spans="1:2">
      <c r="A17" s="257" t="s">
        <v>365</v>
      </c>
      <c r="B17" s="251" t="s">
        <v>345</v>
      </c>
    </row>
    <row r="18" spans="1:2" s="3" customFormat="1">
      <c r="A18" s="259">
        <v>9.1999999999999993</v>
      </c>
      <c r="B18" s="656" t="s">
        <v>945</v>
      </c>
    </row>
    <row r="19" spans="1:2" s="3" customFormat="1">
      <c r="A19" s="259">
        <v>9.3000000000000007</v>
      </c>
      <c r="B19" s="656" t="s">
        <v>946</v>
      </c>
    </row>
    <row r="20" spans="1:2">
      <c r="A20" s="255">
        <v>10</v>
      </c>
      <c r="B20" s="251" t="s">
        <v>160</v>
      </c>
    </row>
    <row r="21" spans="1:2">
      <c r="A21" s="255">
        <v>11</v>
      </c>
      <c r="B21" s="256" t="s">
        <v>144</v>
      </c>
    </row>
    <row r="22" spans="1:2">
      <c r="A22" s="255">
        <v>12</v>
      </c>
      <c r="B22" s="256" t="s">
        <v>141</v>
      </c>
    </row>
    <row r="23" spans="1:2">
      <c r="A23" s="255">
        <v>13</v>
      </c>
      <c r="B23" s="258" t="s">
        <v>284</v>
      </c>
    </row>
    <row r="24" spans="1:2">
      <c r="A24" s="255">
        <v>14</v>
      </c>
      <c r="B24" s="251" t="s">
        <v>338</v>
      </c>
    </row>
    <row r="25" spans="1:2">
      <c r="A25" s="259">
        <v>15</v>
      </c>
      <c r="B25" s="251" t="s">
        <v>73</v>
      </c>
    </row>
    <row r="26" spans="1:2">
      <c r="A26" s="259">
        <v>15.1</v>
      </c>
      <c r="B26" s="251" t="s">
        <v>374</v>
      </c>
    </row>
    <row r="27" spans="1:2">
      <c r="A27" s="655">
        <v>15.2</v>
      </c>
      <c r="B27" s="656" t="s">
        <v>969</v>
      </c>
    </row>
    <row r="28" spans="1:2">
      <c r="A28" s="259">
        <v>16</v>
      </c>
      <c r="B28" s="251" t="s">
        <v>421</v>
      </c>
    </row>
    <row r="29" spans="1:2">
      <c r="A29" s="259">
        <v>17</v>
      </c>
      <c r="B29" s="251" t="s">
        <v>645</v>
      </c>
    </row>
    <row r="30" spans="1:2">
      <c r="A30" s="259">
        <v>18</v>
      </c>
      <c r="B30" s="251" t="s">
        <v>905</v>
      </c>
    </row>
    <row r="31" spans="1:2">
      <c r="A31" s="259">
        <v>19</v>
      </c>
      <c r="B31" s="251" t="s">
        <v>906</v>
      </c>
    </row>
    <row r="32" spans="1:2">
      <c r="A32" s="259">
        <v>20</v>
      </c>
      <c r="B32" s="251" t="s">
        <v>907</v>
      </c>
    </row>
    <row r="33" spans="1:2">
      <c r="A33" s="259">
        <v>21</v>
      </c>
      <c r="B33" s="251" t="s">
        <v>514</v>
      </c>
    </row>
    <row r="34" spans="1:2">
      <c r="A34" s="259">
        <v>22</v>
      </c>
      <c r="B34" s="251" t="s">
        <v>908</v>
      </c>
    </row>
    <row r="35" spans="1:2" ht="25.5">
      <c r="A35" s="259">
        <v>23</v>
      </c>
      <c r="B35" s="611" t="s">
        <v>904</v>
      </c>
    </row>
    <row r="36" spans="1:2">
      <c r="A36" s="259">
        <v>24</v>
      </c>
      <c r="B36" s="251" t="s">
        <v>909</v>
      </c>
    </row>
    <row r="37" spans="1:2">
      <c r="A37" s="259">
        <v>25</v>
      </c>
      <c r="B37" s="251" t="s">
        <v>910</v>
      </c>
    </row>
    <row r="38" spans="1:2">
      <c r="A38" s="255">
        <v>26</v>
      </c>
      <c r="B38" s="251" t="s">
        <v>690</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B2" sqref="B2"/>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16" t="str">
        <f>Info!C2</f>
        <v>სს ზირაათ ბანკი საქართველო</v>
      </c>
      <c r="D1" s="2"/>
      <c r="E1" s="2"/>
      <c r="F1" s="2"/>
    </row>
    <row r="2" spans="1:6" s="21" customFormat="1" ht="15.75" customHeight="1">
      <c r="A2" s="21" t="s">
        <v>98</v>
      </c>
      <c r="B2" s="724">
        <f>'1. key ratios'!B2</f>
        <v>45838</v>
      </c>
    </row>
    <row r="3" spans="1:6" s="21" customFormat="1" ht="15.75" customHeight="1"/>
    <row r="4" spans="1:6" ht="15.75" thickBot="1">
      <c r="A4" s="5" t="s">
        <v>245</v>
      </c>
      <c r="B4" s="29" t="s">
        <v>74</v>
      </c>
    </row>
    <row r="5" spans="1:6">
      <c r="A5" s="75" t="s">
        <v>25</v>
      </c>
      <c r="B5" s="76"/>
      <c r="C5" s="77" t="s">
        <v>26</v>
      </c>
    </row>
    <row r="6" spans="1:6">
      <c r="A6" s="78">
        <v>1</v>
      </c>
      <c r="B6" s="50" t="s">
        <v>27</v>
      </c>
      <c r="C6" s="747">
        <v>84902869.824899971</v>
      </c>
    </row>
    <row r="7" spans="1:6">
      <c r="A7" s="78">
        <v>2</v>
      </c>
      <c r="B7" s="47" t="s">
        <v>28</v>
      </c>
      <c r="C7" s="748">
        <v>50000000</v>
      </c>
    </row>
    <row r="8" spans="1:6">
      <c r="A8" s="78">
        <v>3</v>
      </c>
      <c r="B8" s="41" t="s">
        <v>29</v>
      </c>
      <c r="C8" s="748"/>
    </row>
    <row r="9" spans="1:6">
      <c r="A9" s="78">
        <v>4</v>
      </c>
      <c r="B9" s="41" t="s">
        <v>30</v>
      </c>
      <c r="C9" s="748"/>
    </row>
    <row r="10" spans="1:6">
      <c r="A10" s="78">
        <v>5</v>
      </c>
      <c r="B10" s="41" t="s">
        <v>31</v>
      </c>
      <c r="C10" s="748"/>
    </row>
    <row r="11" spans="1:6">
      <c r="A11" s="78">
        <v>6</v>
      </c>
      <c r="B11" s="48" t="s">
        <v>32</v>
      </c>
      <c r="C11" s="748">
        <v>34902869.824899971</v>
      </c>
    </row>
    <row r="12" spans="1:6" s="4" customFormat="1">
      <c r="A12" s="78">
        <v>7</v>
      </c>
      <c r="B12" s="50" t="s">
        <v>33</v>
      </c>
      <c r="C12" s="749">
        <v>1165107.57</v>
      </c>
    </row>
    <row r="13" spans="1:6" s="4" customFormat="1">
      <c r="A13" s="78">
        <v>8</v>
      </c>
      <c r="B13" s="49" t="s">
        <v>34</v>
      </c>
      <c r="C13" s="750"/>
    </row>
    <row r="14" spans="1:6" s="4" customFormat="1" ht="25.5">
      <c r="A14" s="78">
        <v>9</v>
      </c>
      <c r="B14" s="42" t="s">
        <v>35</v>
      </c>
      <c r="C14" s="750"/>
    </row>
    <row r="15" spans="1:6" s="4" customFormat="1">
      <c r="A15" s="78">
        <v>10</v>
      </c>
      <c r="B15" s="43" t="s">
        <v>36</v>
      </c>
      <c r="C15" s="750">
        <v>1165107.57</v>
      </c>
    </row>
    <row r="16" spans="1:6" s="4" customFormat="1">
      <c r="A16" s="78">
        <v>11</v>
      </c>
      <c r="B16" s="44" t="s">
        <v>37</v>
      </c>
      <c r="C16" s="750"/>
    </row>
    <row r="17" spans="1:3" s="4" customFormat="1">
      <c r="A17" s="78">
        <v>12</v>
      </c>
      <c r="B17" s="43" t="s">
        <v>38</v>
      </c>
      <c r="C17" s="750"/>
    </row>
    <row r="18" spans="1:3" s="4" customFormat="1">
      <c r="A18" s="78">
        <v>13</v>
      </c>
      <c r="B18" s="43" t="s">
        <v>39</v>
      </c>
      <c r="C18" s="750"/>
    </row>
    <row r="19" spans="1:3" s="4" customFormat="1">
      <c r="A19" s="78">
        <v>14</v>
      </c>
      <c r="B19" s="43" t="s">
        <v>40</v>
      </c>
      <c r="C19" s="750"/>
    </row>
    <row r="20" spans="1:3" s="4" customFormat="1" ht="25.5">
      <c r="A20" s="78">
        <v>15</v>
      </c>
      <c r="B20" s="43" t="s">
        <v>41</v>
      </c>
      <c r="C20" s="750"/>
    </row>
    <row r="21" spans="1:3" s="4" customFormat="1" ht="25.5">
      <c r="A21" s="78">
        <v>16</v>
      </c>
      <c r="B21" s="42" t="s">
        <v>42</v>
      </c>
      <c r="C21" s="750"/>
    </row>
    <row r="22" spans="1:3" s="4" customFormat="1">
      <c r="A22" s="78">
        <v>17</v>
      </c>
      <c r="B22" s="79" t="s">
        <v>43</v>
      </c>
      <c r="C22" s="750"/>
    </row>
    <row r="23" spans="1:3" s="4" customFormat="1">
      <c r="A23" s="78">
        <v>18</v>
      </c>
      <c r="B23" s="647" t="s">
        <v>693</v>
      </c>
      <c r="C23" s="750"/>
    </row>
    <row r="24" spans="1:3" s="4" customFormat="1" ht="25.5">
      <c r="A24" s="78">
        <v>19</v>
      </c>
      <c r="B24" s="42" t="s">
        <v>44</v>
      </c>
      <c r="C24" s="750"/>
    </row>
    <row r="25" spans="1:3" s="4" customFormat="1" ht="25.5">
      <c r="A25" s="78">
        <v>20</v>
      </c>
      <c r="B25" s="42" t="s">
        <v>45</v>
      </c>
      <c r="C25" s="750"/>
    </row>
    <row r="26" spans="1:3" s="4" customFormat="1" ht="25.5">
      <c r="A26" s="78">
        <v>21</v>
      </c>
      <c r="B26" s="45" t="s">
        <v>46</v>
      </c>
      <c r="C26" s="750"/>
    </row>
    <row r="27" spans="1:3" s="4" customFormat="1">
      <c r="A27" s="78">
        <v>22</v>
      </c>
      <c r="B27" s="45" t="s">
        <v>47</v>
      </c>
      <c r="C27" s="750"/>
    </row>
    <row r="28" spans="1:3" s="4" customFormat="1" ht="25.5">
      <c r="A28" s="78">
        <v>23</v>
      </c>
      <c r="B28" s="45" t="s">
        <v>48</v>
      </c>
      <c r="C28" s="750"/>
    </row>
    <row r="29" spans="1:3" s="4" customFormat="1">
      <c r="A29" s="78">
        <v>24</v>
      </c>
      <c r="B29" s="51" t="s">
        <v>22</v>
      </c>
      <c r="C29" s="749">
        <v>83737762.254899979</v>
      </c>
    </row>
    <row r="30" spans="1:3" s="4" customFormat="1">
      <c r="A30" s="80"/>
      <c r="B30" s="46"/>
      <c r="C30" s="750"/>
    </row>
    <row r="31" spans="1:3" s="4" customFormat="1">
      <c r="A31" s="80">
        <v>25</v>
      </c>
      <c r="B31" s="51" t="s">
        <v>49</v>
      </c>
      <c r="C31" s="749">
        <v>0</v>
      </c>
    </row>
    <row r="32" spans="1:3" s="4" customFormat="1">
      <c r="A32" s="80">
        <v>26</v>
      </c>
      <c r="B32" s="41" t="s">
        <v>50</v>
      </c>
      <c r="C32" s="751">
        <v>0</v>
      </c>
    </row>
    <row r="33" spans="1:3" s="4" customFormat="1">
      <c r="A33" s="80">
        <v>27</v>
      </c>
      <c r="B33" s="101" t="s">
        <v>51</v>
      </c>
      <c r="C33" s="750"/>
    </row>
    <row r="34" spans="1:3" s="4" customFormat="1">
      <c r="A34" s="80">
        <v>28</v>
      </c>
      <c r="B34" s="101" t="s">
        <v>52</v>
      </c>
      <c r="C34" s="750"/>
    </row>
    <row r="35" spans="1:3" s="4" customFormat="1">
      <c r="A35" s="80">
        <v>29</v>
      </c>
      <c r="B35" s="41" t="s">
        <v>53</v>
      </c>
      <c r="C35" s="750"/>
    </row>
    <row r="36" spans="1:3" s="4" customFormat="1">
      <c r="A36" s="80">
        <v>30</v>
      </c>
      <c r="B36" s="51" t="s">
        <v>54</v>
      </c>
      <c r="C36" s="749">
        <v>0</v>
      </c>
    </row>
    <row r="37" spans="1:3" s="4" customFormat="1">
      <c r="A37" s="80">
        <v>31</v>
      </c>
      <c r="B37" s="42" t="s">
        <v>55</v>
      </c>
      <c r="C37" s="750"/>
    </row>
    <row r="38" spans="1:3" s="4" customFormat="1">
      <c r="A38" s="80">
        <v>32</v>
      </c>
      <c r="B38" s="43" t="s">
        <v>56</v>
      </c>
      <c r="C38" s="750"/>
    </row>
    <row r="39" spans="1:3" s="4" customFormat="1" ht="25.5">
      <c r="A39" s="80">
        <v>33</v>
      </c>
      <c r="B39" s="42" t="s">
        <v>57</v>
      </c>
      <c r="C39" s="750"/>
    </row>
    <row r="40" spans="1:3" s="4" customFormat="1" ht="25.5">
      <c r="A40" s="80">
        <v>34</v>
      </c>
      <c r="B40" s="42" t="s">
        <v>45</v>
      </c>
      <c r="C40" s="750"/>
    </row>
    <row r="41" spans="1:3" s="4" customFormat="1" ht="25.5">
      <c r="A41" s="80">
        <v>35</v>
      </c>
      <c r="B41" s="45" t="s">
        <v>58</v>
      </c>
      <c r="C41" s="750"/>
    </row>
    <row r="42" spans="1:3" s="4" customFormat="1">
      <c r="A42" s="80">
        <v>36</v>
      </c>
      <c r="B42" s="51" t="s">
        <v>23</v>
      </c>
      <c r="C42" s="749">
        <v>0</v>
      </c>
    </row>
    <row r="43" spans="1:3" s="4" customFormat="1">
      <c r="A43" s="80"/>
      <c r="B43" s="46"/>
      <c r="C43" s="750"/>
    </row>
    <row r="44" spans="1:3" s="4" customFormat="1">
      <c r="A44" s="80">
        <v>37</v>
      </c>
      <c r="B44" s="52" t="s">
        <v>59</v>
      </c>
      <c r="C44" s="749">
        <v>0</v>
      </c>
    </row>
    <row r="45" spans="1:3" s="4" customFormat="1">
      <c r="A45" s="80">
        <v>38</v>
      </c>
      <c r="B45" s="41" t="s">
        <v>60</v>
      </c>
      <c r="C45" s="750"/>
    </row>
    <row r="46" spans="1:3" s="4" customFormat="1">
      <c r="A46" s="80">
        <v>39</v>
      </c>
      <c r="B46" s="41" t="s">
        <v>61</v>
      </c>
      <c r="C46" s="750"/>
    </row>
    <row r="47" spans="1:3" s="4" customFormat="1">
      <c r="A47" s="80">
        <v>40</v>
      </c>
      <c r="B47" s="648" t="s">
        <v>692</v>
      </c>
      <c r="C47" s="750"/>
    </row>
    <row r="48" spans="1:3" s="4" customFormat="1">
      <c r="A48" s="80">
        <v>41</v>
      </c>
      <c r="B48" s="52" t="s">
        <v>62</v>
      </c>
      <c r="C48" s="749">
        <v>0</v>
      </c>
    </row>
    <row r="49" spans="1:3" s="4" customFormat="1">
      <c r="A49" s="80">
        <v>42</v>
      </c>
      <c r="B49" s="42" t="s">
        <v>63</v>
      </c>
      <c r="C49" s="750"/>
    </row>
    <row r="50" spans="1:3" s="4" customFormat="1">
      <c r="A50" s="80">
        <v>43</v>
      </c>
      <c r="B50" s="43" t="s">
        <v>64</v>
      </c>
      <c r="C50" s="750"/>
    </row>
    <row r="51" spans="1:3" s="4" customFormat="1" ht="25.5">
      <c r="A51" s="80">
        <v>44</v>
      </c>
      <c r="B51" s="42" t="s">
        <v>65</v>
      </c>
      <c r="C51" s="750"/>
    </row>
    <row r="52" spans="1:3" s="4" customFormat="1" ht="25.5">
      <c r="A52" s="80">
        <v>45</v>
      </c>
      <c r="B52" s="42" t="s">
        <v>45</v>
      </c>
      <c r="C52" s="750"/>
    </row>
    <row r="53" spans="1:3" s="4" customFormat="1" ht="15.75" thickBot="1">
      <c r="A53" s="80">
        <v>46</v>
      </c>
      <c r="B53" s="81" t="s">
        <v>24</v>
      </c>
      <c r="C53" s="752">
        <v>0</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zoomScaleNormal="100" workbookViewId="0">
      <selection activeCell="B2" sqref="B2"/>
    </sheetView>
  </sheetViews>
  <sheetFormatPr defaultColWidth="9.140625" defaultRowHeight="12.75"/>
  <cols>
    <col min="1" max="1" width="10.85546875" style="208" bestFit="1" customWidth="1"/>
    <col min="2" max="2" width="59" style="208" customWidth="1"/>
    <col min="3" max="3" width="16.85546875" style="208" bestFit="1" customWidth="1"/>
    <col min="4" max="4" width="22.140625" style="208" customWidth="1"/>
    <col min="5" max="16384" width="9.140625" style="208"/>
  </cols>
  <sheetData>
    <row r="1" spans="1:4" ht="15">
      <c r="A1" s="17" t="s">
        <v>97</v>
      </c>
      <c r="B1" s="16" t="str">
        <f>Info!C2</f>
        <v>სს ზირაათ ბანკი საქართველო</v>
      </c>
    </row>
    <row r="2" spans="1:4" s="21" customFormat="1" ht="15.75" customHeight="1">
      <c r="A2" s="21" t="s">
        <v>98</v>
      </c>
      <c r="B2" s="724">
        <f>'1. key ratios'!B2</f>
        <v>45838</v>
      </c>
    </row>
    <row r="3" spans="1:4" s="21" customFormat="1" ht="15.75" customHeight="1"/>
    <row r="4" spans="1:4" ht="13.5" thickBot="1">
      <c r="A4" s="209" t="s">
        <v>344</v>
      </c>
      <c r="B4" s="242" t="s">
        <v>345</v>
      </c>
    </row>
    <row r="5" spans="1:4" s="243" customFormat="1">
      <c r="A5" s="826" t="s">
        <v>346</v>
      </c>
      <c r="B5" s="827"/>
      <c r="C5" s="232" t="s">
        <v>347</v>
      </c>
      <c r="D5" s="233" t="s">
        <v>348</v>
      </c>
    </row>
    <row r="6" spans="1:4" s="244" customFormat="1">
      <c r="A6" s="234">
        <v>1</v>
      </c>
      <c r="B6" s="235" t="s">
        <v>349</v>
      </c>
      <c r="C6" s="235"/>
      <c r="D6" s="236"/>
    </row>
    <row r="7" spans="1:4" s="244" customFormat="1">
      <c r="A7" s="237" t="s">
        <v>350</v>
      </c>
      <c r="B7" s="238" t="s">
        <v>351</v>
      </c>
      <c r="C7" s="263">
        <v>4.4999999999999998E-2</v>
      </c>
      <c r="D7" s="761">
        <f>C7*'5. RWA'!$C$13</f>
        <v>16815643.926449716</v>
      </c>
    </row>
    <row r="8" spans="1:4" s="244" customFormat="1">
      <c r="A8" s="237" t="s">
        <v>352</v>
      </c>
      <c r="B8" s="238" t="s">
        <v>353</v>
      </c>
      <c r="C8" s="264">
        <v>0.06</v>
      </c>
      <c r="D8" s="761">
        <f>C8*'5. RWA'!$C$13</f>
        <v>22420858.568599623</v>
      </c>
    </row>
    <row r="9" spans="1:4" s="244" customFormat="1">
      <c r="A9" s="237" t="s">
        <v>354</v>
      </c>
      <c r="B9" s="238" t="s">
        <v>355</v>
      </c>
      <c r="C9" s="264">
        <v>0.08</v>
      </c>
      <c r="D9" s="761">
        <f>C9*'5. RWA'!$C$13</f>
        <v>29894478.091466166</v>
      </c>
    </row>
    <row r="10" spans="1:4" s="244" customFormat="1">
      <c r="A10" s="234" t="s">
        <v>356</v>
      </c>
      <c r="B10" s="235" t="s">
        <v>357</v>
      </c>
      <c r="C10" s="265"/>
      <c r="D10" s="261"/>
    </row>
    <row r="11" spans="1:4" s="245" customFormat="1">
      <c r="A11" s="239" t="s">
        <v>358</v>
      </c>
      <c r="B11" s="240" t="s">
        <v>996</v>
      </c>
      <c r="C11" s="266">
        <v>2.5000000000000001E-2</v>
      </c>
      <c r="D11" s="762">
        <f>C11*'5. RWA'!$C$13</f>
        <v>9342024.4035831764</v>
      </c>
    </row>
    <row r="12" spans="1:4" s="245" customFormat="1">
      <c r="A12" s="239" t="s">
        <v>359</v>
      </c>
      <c r="B12" s="240" t="s">
        <v>360</v>
      </c>
      <c r="C12" s="266">
        <v>5.0000000000000001E-3</v>
      </c>
      <c r="D12" s="762">
        <f>C12*'5. RWA'!$C$13</f>
        <v>1868404.8807166354</v>
      </c>
    </row>
    <row r="13" spans="1:4" s="245" customFormat="1">
      <c r="A13" s="239" t="s">
        <v>361</v>
      </c>
      <c r="B13" s="240" t="s">
        <v>362</v>
      </c>
      <c r="C13" s="266">
        <v>0</v>
      </c>
      <c r="D13" s="762">
        <f>C13*'5. RWA'!$C$13</f>
        <v>0</v>
      </c>
    </row>
    <row r="14" spans="1:4" s="244" customFormat="1">
      <c r="A14" s="234" t="s">
        <v>363</v>
      </c>
      <c r="B14" s="235" t="s">
        <v>408</v>
      </c>
      <c r="C14" s="267"/>
      <c r="D14" s="261"/>
    </row>
    <row r="15" spans="1:4" s="244" customFormat="1">
      <c r="A15" s="252" t="s">
        <v>366</v>
      </c>
      <c r="B15" s="240" t="s">
        <v>409</v>
      </c>
      <c r="C15" s="266">
        <v>5.2609199051963415E-2</v>
      </c>
      <c r="D15" s="763">
        <v>19659056.855856284</v>
      </c>
    </row>
    <row r="16" spans="1:4" s="244" customFormat="1">
      <c r="A16" s="252" t="s">
        <v>367</v>
      </c>
      <c r="B16" s="240" t="s">
        <v>369</v>
      </c>
      <c r="C16" s="266">
        <v>6.6312890027611898E-2</v>
      </c>
      <c r="D16" s="763">
        <v>24779865.476403113</v>
      </c>
    </row>
    <row r="17" spans="1:6" s="244" customFormat="1">
      <c r="A17" s="252" t="s">
        <v>368</v>
      </c>
      <c r="B17" s="240" t="s">
        <v>406</v>
      </c>
      <c r="C17" s="266">
        <v>8.4344062363991487E-2</v>
      </c>
      <c r="D17" s="763">
        <v>31517771.556069989</v>
      </c>
    </row>
    <row r="18" spans="1:6" s="243" customFormat="1">
      <c r="A18" s="828" t="s">
        <v>407</v>
      </c>
      <c r="B18" s="829"/>
      <c r="C18" s="268" t="s">
        <v>347</v>
      </c>
      <c r="D18" s="262" t="s">
        <v>348</v>
      </c>
    </row>
    <row r="19" spans="1:6" s="244" customFormat="1">
      <c r="A19" s="241">
        <v>4</v>
      </c>
      <c r="B19" s="240" t="s">
        <v>22</v>
      </c>
      <c r="C19" s="266">
        <f>C7+C11+C12+C13+C15</f>
        <v>0.12760919905196344</v>
      </c>
      <c r="D19" s="761">
        <f>C19*'5. RWA'!$C$13</f>
        <v>47685130.066605821</v>
      </c>
    </row>
    <row r="20" spans="1:6" s="244" customFormat="1">
      <c r="A20" s="241">
        <v>5</v>
      </c>
      <c r="B20" s="240" t="s">
        <v>75</v>
      </c>
      <c r="C20" s="266">
        <f>C8+C11+C12+C13+C16</f>
        <v>0.15631289002761189</v>
      </c>
      <c r="D20" s="761">
        <f>C20*'5. RWA'!$C$13</f>
        <v>58411153.329302549</v>
      </c>
    </row>
    <row r="21" spans="1:6" s="244" customFormat="1" ht="13.5" thickBot="1">
      <c r="A21" s="246" t="s">
        <v>364</v>
      </c>
      <c r="B21" s="247" t="s">
        <v>74</v>
      </c>
      <c r="C21" s="269">
        <f>C9+C11+C12+C13+C17</f>
        <v>0.19434406236399149</v>
      </c>
      <c r="D21" s="764">
        <f>C21*'5. RWA'!$C$13</f>
        <v>72622678.931835964</v>
      </c>
    </row>
    <row r="22" spans="1:6">
      <c r="F22" s="209"/>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B2" sqref="B2"/>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617" t="s">
        <v>97</v>
      </c>
      <c r="B1" s="16" t="str">
        <f>Info!C2</f>
        <v>სს ზირაათ ბანკი საქართველო</v>
      </c>
    </row>
    <row r="2" spans="1:2">
      <c r="A2" s="618" t="s">
        <v>98</v>
      </c>
      <c r="B2" s="724">
        <f>'1. key ratios'!B2</f>
        <v>45838</v>
      </c>
    </row>
    <row r="3" spans="1:2">
      <c r="A3" s="619" t="s">
        <v>947</v>
      </c>
      <c r="B3" s="613" t="s">
        <v>918</v>
      </c>
    </row>
    <row r="4" spans="1:2" ht="15.75" thickBot="1"/>
    <row r="5" spans="1:2">
      <c r="A5" s="624"/>
      <c r="B5" s="625" t="s">
        <v>919</v>
      </c>
    </row>
    <row r="6" spans="1:2">
      <c r="A6" s="620" t="s">
        <v>920</v>
      </c>
      <c r="B6" s="626">
        <f>SUM(B7,B11)</f>
        <v>83737762.254899979</v>
      </c>
    </row>
    <row r="7" spans="1:2">
      <c r="A7" s="620" t="s">
        <v>953</v>
      </c>
      <c r="B7" s="626">
        <f>SUM(B8:B10)</f>
        <v>83737762.254899979</v>
      </c>
    </row>
    <row r="8" spans="1:2">
      <c r="A8" s="621" t="s">
        <v>921</v>
      </c>
      <c r="B8" s="627">
        <f>'9. Capital'!C29</f>
        <v>83737762.254899979</v>
      </c>
    </row>
    <row r="9" spans="1:2">
      <c r="A9" s="621" t="s">
        <v>922</v>
      </c>
      <c r="B9" s="627">
        <f>'9. Capital'!C42</f>
        <v>0</v>
      </c>
    </row>
    <row r="10" spans="1:2">
      <c r="A10" s="621" t="s">
        <v>923</v>
      </c>
      <c r="B10" s="627">
        <f>'9. Capital'!C53</f>
        <v>0</v>
      </c>
    </row>
    <row r="11" spans="1:2">
      <c r="A11" s="620" t="s">
        <v>924</v>
      </c>
      <c r="B11" s="626">
        <f>SUM(B12:B13)</f>
        <v>0</v>
      </c>
    </row>
    <row r="12" spans="1:2">
      <c r="A12" s="621" t="s">
        <v>954</v>
      </c>
      <c r="B12" s="627"/>
    </row>
    <row r="13" spans="1:2">
      <c r="A13" s="621" t="s">
        <v>955</v>
      </c>
      <c r="B13" s="627"/>
    </row>
    <row r="14" spans="1:2">
      <c r="A14" s="620" t="s">
        <v>925</v>
      </c>
      <c r="B14" s="626">
        <f>SUM(B15:B16)</f>
        <v>83737762.254899979</v>
      </c>
    </row>
    <row r="15" spans="1:2">
      <c r="A15" s="622" t="s">
        <v>926</v>
      </c>
      <c r="B15" s="627"/>
    </row>
    <row r="16" spans="1:2">
      <c r="A16" s="622" t="s">
        <v>74</v>
      </c>
      <c r="B16" s="627">
        <f>B7</f>
        <v>83737762.254899979</v>
      </c>
    </row>
    <row r="17" spans="1:5">
      <c r="A17" s="620" t="s">
        <v>927</v>
      </c>
      <c r="B17" s="626"/>
    </row>
    <row r="18" spans="1:5">
      <c r="A18" s="622" t="s">
        <v>928</v>
      </c>
      <c r="B18" s="627">
        <f>'5. RWA'!C13</f>
        <v>373680976.14332706</v>
      </c>
    </row>
    <row r="19" spans="1:5">
      <c r="A19" s="622" t="s">
        <v>929</v>
      </c>
      <c r="B19" s="627">
        <f>'15.1. LR'!C32</f>
        <v>404768271.67030996</v>
      </c>
    </row>
    <row r="20" spans="1:5">
      <c r="A20" s="620" t="s">
        <v>930</v>
      </c>
      <c r="B20" s="626"/>
    </row>
    <row r="21" spans="1:5">
      <c r="A21" s="623" t="s">
        <v>931</v>
      </c>
      <c r="B21" s="628">
        <f>IFERROR(B6/B18,0)</f>
        <v>0.22408890899166881</v>
      </c>
    </row>
    <row r="22" spans="1:5">
      <c r="A22" s="623" t="s">
        <v>932</v>
      </c>
      <c r="B22" s="628">
        <f>IFERROR(B6/B19,0)</f>
        <v>0.20687827607966686</v>
      </c>
    </row>
    <row r="23" spans="1:5" ht="15.75" thickBot="1">
      <c r="A23" s="629" t="s">
        <v>933</v>
      </c>
      <c r="B23" s="630">
        <f>IFERROR(B6/B14,0)</f>
        <v>1</v>
      </c>
    </row>
    <row r="24" spans="1:5" ht="16.5" customHeight="1">
      <c r="A24" s="616" t="s">
        <v>956</v>
      </c>
      <c r="B24" s="614"/>
      <c r="C24" s="614"/>
      <c r="D24" s="614"/>
      <c r="E24" s="614"/>
    </row>
    <row r="25" spans="1:5" ht="25.5" customHeight="1">
      <c r="A25" s="616" t="s">
        <v>957</v>
      </c>
    </row>
    <row r="26" spans="1:5" ht="57" customHeight="1">
      <c r="A26" s="616" t="s">
        <v>958</v>
      </c>
    </row>
    <row r="27" spans="1:5">
      <c r="A27" s="615"/>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B2" sqref="B2"/>
    </sheetView>
  </sheetViews>
  <sheetFormatPr defaultRowHeight="15"/>
  <cols>
    <col min="1" max="1" width="82" customWidth="1"/>
    <col min="2" max="2" width="28.140625" bestFit="1" customWidth="1"/>
    <col min="3" max="6" width="28.140625" customWidth="1"/>
  </cols>
  <sheetData>
    <row r="1" spans="1:6">
      <c r="A1" s="617" t="s">
        <v>97</v>
      </c>
      <c r="B1" s="16" t="str">
        <f>Info!C2</f>
        <v>სს ზირაათ ბანკი საქართველო</v>
      </c>
      <c r="C1" s="208"/>
    </row>
    <row r="2" spans="1:6">
      <c r="A2" s="618" t="s">
        <v>98</v>
      </c>
      <c r="B2" s="724">
        <f>'1. key ratios'!B2</f>
        <v>45838</v>
      </c>
      <c r="C2" s="208"/>
    </row>
    <row r="3" spans="1:6">
      <c r="A3" s="619" t="s">
        <v>948</v>
      </c>
      <c r="B3" s="613" t="s">
        <v>918</v>
      </c>
      <c r="C3" s="208"/>
    </row>
    <row r="5" spans="1:6">
      <c r="A5" s="615"/>
    </row>
    <row r="6" spans="1:6" ht="15.75" thickBot="1">
      <c r="A6" s="631"/>
      <c r="B6" s="631"/>
      <c r="C6" s="631"/>
      <c r="D6" s="631"/>
      <c r="E6" s="631"/>
      <c r="F6" s="631"/>
    </row>
    <row r="7" spans="1:6">
      <c r="A7" s="830"/>
      <c r="B7" s="832" t="s">
        <v>934</v>
      </c>
      <c r="C7" s="832"/>
      <c r="D7" s="832"/>
      <c r="E7" s="832"/>
      <c r="F7" s="833" t="s">
        <v>935</v>
      </c>
    </row>
    <row r="8" spans="1:6" ht="25.5">
      <c r="A8" s="831"/>
      <c r="B8" s="632" t="s">
        <v>936</v>
      </c>
      <c r="C8" s="632" t="s">
        <v>937</v>
      </c>
      <c r="D8" s="632" t="s">
        <v>938</v>
      </c>
      <c r="E8" s="632" t="s">
        <v>939</v>
      </c>
      <c r="F8" s="834"/>
    </row>
    <row r="9" spans="1:6">
      <c r="A9" s="633" t="s">
        <v>940</v>
      </c>
      <c r="B9" s="634">
        <f>B13+B17</f>
        <v>0</v>
      </c>
      <c r="C9" s="634">
        <f t="shared" ref="C9:E9" si="0">C13+C17</f>
        <v>0</v>
      </c>
      <c r="D9" s="634">
        <f t="shared" si="0"/>
        <v>0</v>
      </c>
      <c r="E9" s="634">
        <f t="shared" si="0"/>
        <v>0</v>
      </c>
      <c r="F9" s="635">
        <f>F13+F17</f>
        <v>0</v>
      </c>
    </row>
    <row r="10" spans="1:6">
      <c r="A10" s="636" t="s">
        <v>941</v>
      </c>
      <c r="B10" s="637">
        <f t="shared" ref="B10:E12" si="1">B14+B18</f>
        <v>0</v>
      </c>
      <c r="C10" s="637">
        <f t="shared" si="1"/>
        <v>0</v>
      </c>
      <c r="D10" s="637">
        <f t="shared" si="1"/>
        <v>0</v>
      </c>
      <c r="E10" s="637">
        <f t="shared" si="1"/>
        <v>0</v>
      </c>
      <c r="F10" s="635">
        <f>SUM(B10:E10)</f>
        <v>0</v>
      </c>
    </row>
    <row r="11" spans="1:6">
      <c r="A11" s="636" t="s">
        <v>942</v>
      </c>
      <c r="B11" s="637">
        <f t="shared" si="1"/>
        <v>0</v>
      </c>
      <c r="C11" s="637">
        <f t="shared" si="1"/>
        <v>0</v>
      </c>
      <c r="D11" s="637">
        <f t="shared" si="1"/>
        <v>0</v>
      </c>
      <c r="E11" s="637">
        <f t="shared" si="1"/>
        <v>0</v>
      </c>
      <c r="F11" s="635">
        <f t="shared" ref="F11:F12" si="2">SUM(B11:E11)</f>
        <v>0</v>
      </c>
    </row>
    <row r="12" spans="1:6">
      <c r="A12" s="638" t="s">
        <v>943</v>
      </c>
      <c r="B12" s="637">
        <f t="shared" si="1"/>
        <v>0</v>
      </c>
      <c r="C12" s="637">
        <f t="shared" si="1"/>
        <v>0</v>
      </c>
      <c r="D12" s="637">
        <f t="shared" si="1"/>
        <v>0</v>
      </c>
      <c r="E12" s="637">
        <f t="shared" si="1"/>
        <v>0</v>
      </c>
      <c r="F12" s="635">
        <f t="shared" si="2"/>
        <v>0</v>
      </c>
    </row>
    <row r="13" spans="1:6">
      <c r="A13" s="639" t="s">
        <v>944</v>
      </c>
      <c r="B13" s="640"/>
      <c r="C13" s="640"/>
      <c r="D13" s="640"/>
      <c r="E13" s="640"/>
      <c r="F13" s="641"/>
    </row>
    <row r="14" spans="1:6">
      <c r="A14" s="636" t="s">
        <v>941</v>
      </c>
      <c r="B14" s="642"/>
      <c r="C14" s="642"/>
      <c r="D14" s="642"/>
      <c r="E14" s="642"/>
      <c r="F14" s="643"/>
    </row>
    <row r="15" spans="1:6">
      <c r="A15" s="636" t="s">
        <v>942</v>
      </c>
      <c r="B15" s="642"/>
      <c r="C15" s="642"/>
      <c r="D15" s="642"/>
      <c r="E15" s="642"/>
      <c r="F15" s="643"/>
    </row>
    <row r="16" spans="1:6">
      <c r="A16" s="638" t="s">
        <v>943</v>
      </c>
      <c r="B16" s="642"/>
      <c r="C16" s="642"/>
      <c r="D16" s="642"/>
      <c r="E16" s="642"/>
      <c r="F16" s="643"/>
    </row>
    <row r="17" spans="1:6">
      <c r="A17" s="639" t="s">
        <v>924</v>
      </c>
      <c r="B17" s="640"/>
      <c r="C17" s="640"/>
      <c r="D17" s="640"/>
      <c r="E17" s="640"/>
      <c r="F17" s="643"/>
    </row>
    <row r="18" spans="1:6">
      <c r="A18" s="636" t="s">
        <v>941</v>
      </c>
      <c r="B18" s="642"/>
      <c r="C18" s="642"/>
      <c r="D18" s="642"/>
      <c r="E18" s="642"/>
      <c r="F18" s="643"/>
    </row>
    <row r="19" spans="1:6">
      <c r="A19" s="636" t="s">
        <v>942</v>
      </c>
      <c r="B19" s="642"/>
      <c r="C19" s="642"/>
      <c r="D19" s="642"/>
      <c r="E19" s="642"/>
      <c r="F19" s="643"/>
    </row>
    <row r="20" spans="1:6" ht="15.75" thickBot="1">
      <c r="A20" s="644" t="s">
        <v>943</v>
      </c>
      <c r="B20" s="645"/>
      <c r="C20" s="645"/>
      <c r="D20" s="645"/>
      <c r="E20" s="645"/>
      <c r="F20" s="646"/>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39" activePane="bottomRight" state="frozen"/>
      <selection pane="topRight" activeCell="B1" sqref="B1"/>
      <selection pane="bottomLeft" activeCell="A5" sqref="A5"/>
      <selection pane="bottomRight" activeCell="B2" sqref="B2"/>
    </sheetView>
  </sheetViews>
  <sheetFormatPr defaultRowHeight="15.75"/>
  <cols>
    <col min="1" max="1" width="10.85546875" style="38" customWidth="1"/>
    <col min="2" max="2" width="91.85546875" style="38" customWidth="1"/>
    <col min="3" max="3" width="53.140625" style="38" customWidth="1"/>
    <col min="4" max="4" width="32.140625" style="38" customWidth="1"/>
    <col min="5" max="5" width="9.42578125" customWidth="1"/>
  </cols>
  <sheetData>
    <row r="1" spans="1:6">
      <c r="A1" s="17" t="s">
        <v>97</v>
      </c>
      <c r="B1" s="19" t="str">
        <f>Info!C2</f>
        <v>სს ზირაათ ბანკი საქართველო</v>
      </c>
      <c r="E1" s="2"/>
      <c r="F1" s="2"/>
    </row>
    <row r="2" spans="1:6" s="21" customFormat="1" ht="15.75" customHeight="1">
      <c r="A2" s="21" t="s">
        <v>98</v>
      </c>
      <c r="B2" s="724">
        <f>'1. key ratios'!B2</f>
        <v>45838</v>
      </c>
    </row>
    <row r="3" spans="1:6" s="21" customFormat="1" ht="15.75" customHeight="1">
      <c r="A3" s="25"/>
    </row>
    <row r="4" spans="1:6" s="21" customFormat="1" ht="15.75" customHeight="1" thickBot="1">
      <c r="A4" s="21" t="s">
        <v>246</v>
      </c>
      <c r="B4" s="125" t="s">
        <v>160</v>
      </c>
      <c r="D4" s="127" t="s">
        <v>76</v>
      </c>
    </row>
    <row r="5" spans="1:6" ht="25.5">
      <c r="A5" s="87" t="s">
        <v>25</v>
      </c>
      <c r="B5" s="88" t="s">
        <v>133</v>
      </c>
      <c r="C5" s="89" t="s">
        <v>825</v>
      </c>
      <c r="D5" s="126" t="s">
        <v>161</v>
      </c>
    </row>
    <row r="6" spans="1:6">
      <c r="A6" s="425">
        <v>1</v>
      </c>
      <c r="B6" s="382" t="s">
        <v>810</v>
      </c>
      <c r="C6" s="459">
        <v>128449803.76640001</v>
      </c>
      <c r="D6" s="82"/>
      <c r="E6" s="7"/>
    </row>
    <row r="7" spans="1:6">
      <c r="A7" s="425">
        <v>1.1000000000000001</v>
      </c>
      <c r="B7" s="383" t="s">
        <v>85</v>
      </c>
      <c r="C7" s="451">
        <v>12571295.5483</v>
      </c>
      <c r="D7" s="83"/>
      <c r="E7" s="7"/>
    </row>
    <row r="8" spans="1:6">
      <c r="A8" s="425">
        <v>1.2</v>
      </c>
      <c r="B8" s="383" t="s">
        <v>86</v>
      </c>
      <c r="C8" s="451">
        <v>40708193.913999997</v>
      </c>
      <c r="D8" s="83"/>
      <c r="E8" s="7"/>
    </row>
    <row r="9" spans="1:6">
      <c r="A9" s="425">
        <v>1.3</v>
      </c>
      <c r="B9" s="383" t="s">
        <v>87</v>
      </c>
      <c r="C9" s="451">
        <v>75170314.304100007</v>
      </c>
      <c r="D9" s="83"/>
      <c r="E9" s="7"/>
    </row>
    <row r="10" spans="1:6">
      <c r="A10" s="425">
        <v>2</v>
      </c>
      <c r="B10" s="384" t="s">
        <v>697</v>
      </c>
      <c r="C10" s="461">
        <v>0</v>
      </c>
      <c r="D10" s="83"/>
      <c r="E10" s="7"/>
    </row>
    <row r="11" spans="1:6">
      <c r="A11" s="425">
        <v>2.1</v>
      </c>
      <c r="B11" s="385" t="s">
        <v>698</v>
      </c>
      <c r="C11" s="452">
        <v>0</v>
      </c>
      <c r="D11" s="84"/>
      <c r="E11" s="8"/>
    </row>
    <row r="12" spans="1:6" ht="23.45" customHeight="1">
      <c r="A12" s="425">
        <v>3</v>
      </c>
      <c r="B12" s="386" t="s">
        <v>699</v>
      </c>
      <c r="C12" s="460">
        <v>0</v>
      </c>
      <c r="D12" s="84"/>
      <c r="E12" s="8"/>
    </row>
    <row r="13" spans="1:6" ht="23.1" customHeight="1">
      <c r="A13" s="425">
        <v>4</v>
      </c>
      <c r="B13" s="387" t="s">
        <v>700</v>
      </c>
      <c r="C13" s="460">
        <v>0</v>
      </c>
      <c r="D13" s="84"/>
      <c r="E13" s="8"/>
    </row>
    <row r="14" spans="1:6">
      <c r="A14" s="425">
        <v>5</v>
      </c>
      <c r="B14" s="387" t="s">
        <v>701</v>
      </c>
      <c r="C14" s="460">
        <v>0</v>
      </c>
      <c r="D14" s="84"/>
      <c r="E14" s="8"/>
    </row>
    <row r="15" spans="1:6">
      <c r="A15" s="425">
        <v>5.0999999999999996</v>
      </c>
      <c r="B15" s="388" t="s">
        <v>702</v>
      </c>
      <c r="C15" s="453">
        <v>0</v>
      </c>
      <c r="D15" s="84"/>
      <c r="E15" s="7"/>
    </row>
    <row r="16" spans="1:6">
      <c r="A16" s="425">
        <v>5.2</v>
      </c>
      <c r="B16" s="388" t="s">
        <v>537</v>
      </c>
      <c r="C16" s="451">
        <v>0</v>
      </c>
      <c r="D16" s="83"/>
      <c r="E16" s="7"/>
    </row>
    <row r="17" spans="1:5">
      <c r="A17" s="425">
        <v>5.3</v>
      </c>
      <c r="B17" s="388" t="s">
        <v>703</v>
      </c>
      <c r="C17" s="451">
        <v>0</v>
      </c>
      <c r="D17" s="83"/>
      <c r="E17" s="7"/>
    </row>
    <row r="18" spans="1:5">
      <c r="A18" s="425">
        <v>6</v>
      </c>
      <c r="B18" s="386" t="s">
        <v>704</v>
      </c>
      <c r="C18" s="461">
        <v>229888783.93979996</v>
      </c>
      <c r="D18" s="83"/>
      <c r="E18" s="7"/>
    </row>
    <row r="19" spans="1:5">
      <c r="A19" s="425">
        <v>6.1</v>
      </c>
      <c r="B19" s="388" t="s">
        <v>537</v>
      </c>
      <c r="C19" s="452">
        <v>0</v>
      </c>
      <c r="D19" s="83"/>
      <c r="E19" s="7"/>
    </row>
    <row r="20" spans="1:5">
      <c r="A20" s="425">
        <v>6.2</v>
      </c>
      <c r="B20" s="388" t="s">
        <v>703</v>
      </c>
      <c r="C20" s="452">
        <v>229888783.93979996</v>
      </c>
      <c r="D20" s="83"/>
      <c r="E20" s="7"/>
    </row>
    <row r="21" spans="1:5">
      <c r="A21" s="425">
        <v>7</v>
      </c>
      <c r="B21" s="389" t="s">
        <v>705</v>
      </c>
      <c r="C21" s="460">
        <v>0</v>
      </c>
      <c r="D21" s="83"/>
      <c r="E21" s="7"/>
    </row>
    <row r="22" spans="1:5">
      <c r="A22" s="425">
        <v>8</v>
      </c>
      <c r="B22" s="390" t="s">
        <v>706</v>
      </c>
      <c r="C22" s="461">
        <v>0</v>
      </c>
      <c r="D22" s="83"/>
      <c r="E22" s="7"/>
    </row>
    <row r="23" spans="1:5">
      <c r="A23" s="425">
        <v>9</v>
      </c>
      <c r="B23" s="387" t="s">
        <v>707</v>
      </c>
      <c r="C23" s="461">
        <v>5242128.95</v>
      </c>
      <c r="D23" s="450"/>
      <c r="E23" s="7"/>
    </row>
    <row r="24" spans="1:5">
      <c r="A24" s="425">
        <v>9.1</v>
      </c>
      <c r="B24" s="391" t="s">
        <v>708</v>
      </c>
      <c r="C24" s="454">
        <v>5242128.95</v>
      </c>
      <c r="D24" s="85"/>
      <c r="E24" s="7"/>
    </row>
    <row r="25" spans="1:5">
      <c r="A25" s="425">
        <v>9.1999999999999993</v>
      </c>
      <c r="B25" s="391" t="s">
        <v>709</v>
      </c>
      <c r="C25" s="455">
        <v>0</v>
      </c>
      <c r="D25" s="449"/>
      <c r="E25" s="6"/>
    </row>
    <row r="26" spans="1:5">
      <c r="A26" s="425">
        <v>10</v>
      </c>
      <c r="B26" s="387" t="s">
        <v>36</v>
      </c>
      <c r="C26" s="462">
        <v>1165107.57</v>
      </c>
      <c r="D26" s="610" t="s">
        <v>902</v>
      </c>
      <c r="E26" s="7"/>
    </row>
    <row r="27" spans="1:5">
      <c r="A27" s="425">
        <v>10.1</v>
      </c>
      <c r="B27" s="391" t="s">
        <v>710</v>
      </c>
      <c r="C27" s="451">
        <v>0</v>
      </c>
      <c r="D27" s="83"/>
      <c r="E27" s="7"/>
    </row>
    <row r="28" spans="1:5">
      <c r="A28" s="425">
        <v>10.199999999999999</v>
      </c>
      <c r="B28" s="391" t="s">
        <v>711</v>
      </c>
      <c r="C28" s="451">
        <v>1165107.57</v>
      </c>
      <c r="D28" s="83"/>
      <c r="E28" s="7"/>
    </row>
    <row r="29" spans="1:5">
      <c r="A29" s="425">
        <v>11</v>
      </c>
      <c r="B29" s="387" t="s">
        <v>712</v>
      </c>
      <c r="C29" s="461">
        <v>261486.67</v>
      </c>
      <c r="D29" s="83"/>
      <c r="E29" s="7"/>
    </row>
    <row r="30" spans="1:5">
      <c r="A30" s="425">
        <v>11.1</v>
      </c>
      <c r="B30" s="391" t="s">
        <v>713</v>
      </c>
      <c r="C30" s="451">
        <v>261486.67</v>
      </c>
      <c r="D30" s="83"/>
      <c r="E30" s="7"/>
    </row>
    <row r="31" spans="1:5">
      <c r="A31" s="425">
        <v>11.2</v>
      </c>
      <c r="B31" s="391" t="s">
        <v>714</v>
      </c>
      <c r="C31" s="451">
        <v>0</v>
      </c>
      <c r="D31" s="83"/>
      <c r="E31" s="7"/>
    </row>
    <row r="32" spans="1:5">
      <c r="A32" s="425">
        <v>13</v>
      </c>
      <c r="B32" s="387" t="s">
        <v>88</v>
      </c>
      <c r="C32" s="461">
        <v>8712176.2017000001</v>
      </c>
      <c r="D32" s="83"/>
      <c r="E32" s="7"/>
    </row>
    <row r="33" spans="1:5">
      <c r="A33" s="425">
        <v>13.1</v>
      </c>
      <c r="B33" s="392" t="s">
        <v>715</v>
      </c>
      <c r="C33" s="451">
        <v>302210</v>
      </c>
      <c r="D33" s="83"/>
      <c r="E33" s="7"/>
    </row>
    <row r="34" spans="1:5">
      <c r="A34" s="425">
        <v>13.2</v>
      </c>
      <c r="B34" s="392" t="s">
        <v>716</v>
      </c>
      <c r="C34" s="454">
        <v>0</v>
      </c>
      <c r="D34" s="85"/>
      <c r="E34" s="7"/>
    </row>
    <row r="35" spans="1:5">
      <c r="A35" s="425">
        <v>14</v>
      </c>
      <c r="B35" s="393" t="s">
        <v>717</v>
      </c>
      <c r="C35" s="463">
        <v>373719487.09789997</v>
      </c>
      <c r="D35" s="85"/>
      <c r="E35" s="7"/>
    </row>
    <row r="36" spans="1:5">
      <c r="A36" s="425"/>
      <c r="B36" s="394" t="s">
        <v>93</v>
      </c>
      <c r="C36" s="454">
        <v>0</v>
      </c>
      <c r="D36" s="86"/>
      <c r="E36" s="7"/>
    </row>
    <row r="37" spans="1:5">
      <c r="A37" s="425">
        <v>15</v>
      </c>
      <c r="B37" s="395" t="s">
        <v>718</v>
      </c>
      <c r="C37" s="455">
        <v>0</v>
      </c>
      <c r="D37" s="449"/>
      <c r="E37" s="6"/>
    </row>
    <row r="38" spans="1:5">
      <c r="A38" s="425">
        <v>15.1</v>
      </c>
      <c r="B38" s="396" t="s">
        <v>698</v>
      </c>
      <c r="C38" s="451">
        <v>0</v>
      </c>
      <c r="D38" s="83"/>
      <c r="E38" s="7"/>
    </row>
    <row r="39" spans="1:5" ht="21">
      <c r="A39" s="425">
        <v>16</v>
      </c>
      <c r="B39" s="389" t="s">
        <v>719</v>
      </c>
      <c r="C39" s="461">
        <v>0</v>
      </c>
      <c r="D39" s="83"/>
      <c r="E39" s="7"/>
    </row>
    <row r="40" spans="1:5">
      <c r="A40" s="425">
        <v>17</v>
      </c>
      <c r="B40" s="389" t="s">
        <v>720</v>
      </c>
      <c r="C40" s="461">
        <v>279117821.44379997</v>
      </c>
      <c r="D40" s="83"/>
      <c r="E40" s="7"/>
    </row>
    <row r="41" spans="1:5">
      <c r="A41" s="425">
        <v>17.100000000000001</v>
      </c>
      <c r="B41" s="397" t="s">
        <v>721</v>
      </c>
      <c r="C41" s="451">
        <v>269131923.72939998</v>
      </c>
      <c r="D41" s="83"/>
      <c r="E41" s="7"/>
    </row>
    <row r="42" spans="1:5">
      <c r="A42" s="438">
        <v>17.2</v>
      </c>
      <c r="B42" s="439" t="s">
        <v>89</v>
      </c>
      <c r="C42" s="454">
        <v>8869036.5189999994</v>
      </c>
      <c r="D42" s="85"/>
      <c r="E42" s="7"/>
    </row>
    <row r="43" spans="1:5">
      <c r="A43" s="425">
        <v>17.3</v>
      </c>
      <c r="B43" s="440" t="s">
        <v>722</v>
      </c>
      <c r="C43" s="456">
        <v>0</v>
      </c>
      <c r="D43" s="441"/>
      <c r="E43" s="7"/>
    </row>
    <row r="44" spans="1:5">
      <c r="A44" s="425">
        <v>17.399999999999999</v>
      </c>
      <c r="B44" s="440" t="s">
        <v>723</v>
      </c>
      <c r="C44" s="456">
        <v>1116861.1954000001</v>
      </c>
      <c r="D44" s="441"/>
      <c r="E44" s="7"/>
    </row>
    <row r="45" spans="1:5">
      <c r="A45" s="425">
        <v>18</v>
      </c>
      <c r="B45" s="442" t="s">
        <v>724</v>
      </c>
      <c r="C45" s="464">
        <v>228799.19</v>
      </c>
      <c r="D45" s="448"/>
      <c r="E45" s="6"/>
    </row>
    <row r="46" spans="1:5">
      <c r="A46" s="425">
        <v>19</v>
      </c>
      <c r="B46" s="442" t="s">
        <v>725</v>
      </c>
      <c r="C46" s="465">
        <v>736719</v>
      </c>
      <c r="D46" s="443"/>
    </row>
    <row r="47" spans="1:5">
      <c r="A47" s="425">
        <v>19.100000000000001</v>
      </c>
      <c r="B47" s="444" t="s">
        <v>726</v>
      </c>
      <c r="C47" s="457">
        <v>699487</v>
      </c>
      <c r="D47" s="443"/>
    </row>
    <row r="48" spans="1:5">
      <c r="A48" s="425">
        <v>19.2</v>
      </c>
      <c r="B48" s="444" t="s">
        <v>727</v>
      </c>
      <c r="C48" s="457">
        <v>37232</v>
      </c>
      <c r="D48" s="443"/>
    </row>
    <row r="49" spans="1:4">
      <c r="A49" s="425">
        <v>20</v>
      </c>
      <c r="B49" s="402" t="s">
        <v>90</v>
      </c>
      <c r="C49" s="465">
        <v>0</v>
      </c>
      <c r="D49" s="443"/>
    </row>
    <row r="50" spans="1:4">
      <c r="A50" s="425">
        <v>21</v>
      </c>
      <c r="B50" s="403" t="s">
        <v>78</v>
      </c>
      <c r="C50" s="465">
        <v>8733277.6392000001</v>
      </c>
      <c r="D50" s="443"/>
    </row>
    <row r="51" spans="1:4">
      <c r="A51" s="425">
        <v>21.1</v>
      </c>
      <c r="B51" s="398" t="s">
        <v>728</v>
      </c>
      <c r="C51" s="457">
        <v>0</v>
      </c>
      <c r="D51" s="443"/>
    </row>
    <row r="52" spans="1:4">
      <c r="A52" s="425">
        <v>22</v>
      </c>
      <c r="B52" s="402" t="s">
        <v>729</v>
      </c>
      <c r="C52" s="465">
        <v>288816617.27299994</v>
      </c>
      <c r="D52" s="443"/>
    </row>
    <row r="53" spans="1:4">
      <c r="A53" s="425"/>
      <c r="B53" s="404" t="s">
        <v>730</v>
      </c>
      <c r="C53" s="457">
        <v>0</v>
      </c>
      <c r="D53" s="443"/>
    </row>
    <row r="54" spans="1:4">
      <c r="A54" s="425">
        <v>23</v>
      </c>
      <c r="B54" s="402" t="s">
        <v>94</v>
      </c>
      <c r="C54" s="466">
        <v>50000000</v>
      </c>
      <c r="D54" s="443"/>
    </row>
    <row r="55" spans="1:4">
      <c r="A55" s="425">
        <v>24</v>
      </c>
      <c r="B55" s="402" t="s">
        <v>731</v>
      </c>
      <c r="C55" s="466">
        <v>0</v>
      </c>
      <c r="D55" s="443"/>
    </row>
    <row r="56" spans="1:4">
      <c r="A56" s="425">
        <v>25</v>
      </c>
      <c r="B56" s="405" t="s">
        <v>91</v>
      </c>
      <c r="C56" s="466">
        <v>0</v>
      </c>
      <c r="D56" s="443"/>
    </row>
    <row r="57" spans="1:4">
      <c r="A57" s="425">
        <v>26</v>
      </c>
      <c r="B57" s="442" t="s">
        <v>732</v>
      </c>
      <c r="C57" s="466">
        <v>0</v>
      </c>
      <c r="D57" s="443"/>
    </row>
    <row r="58" spans="1:4">
      <c r="A58" s="425">
        <v>27</v>
      </c>
      <c r="B58" s="442" t="s">
        <v>733</v>
      </c>
      <c r="C58" s="466">
        <v>0</v>
      </c>
      <c r="D58" s="443"/>
    </row>
    <row r="59" spans="1:4">
      <c r="A59" s="425">
        <v>27.1</v>
      </c>
      <c r="B59" s="445" t="s">
        <v>734</v>
      </c>
      <c r="C59" s="458">
        <v>0</v>
      </c>
      <c r="D59" s="443"/>
    </row>
    <row r="60" spans="1:4">
      <c r="A60" s="425">
        <v>27.2</v>
      </c>
      <c r="B60" s="440" t="s">
        <v>735</v>
      </c>
      <c r="C60" s="458">
        <v>0</v>
      </c>
      <c r="D60" s="443"/>
    </row>
    <row r="61" spans="1:4">
      <c r="A61" s="425">
        <v>28</v>
      </c>
      <c r="B61" s="403" t="s">
        <v>736</v>
      </c>
      <c r="C61" s="466">
        <v>0</v>
      </c>
      <c r="D61" s="443"/>
    </row>
    <row r="62" spans="1:4">
      <c r="A62" s="425">
        <v>29</v>
      </c>
      <c r="B62" s="442" t="s">
        <v>737</v>
      </c>
      <c r="C62" s="466">
        <v>0</v>
      </c>
      <c r="D62" s="443"/>
    </row>
    <row r="63" spans="1:4">
      <c r="A63" s="425">
        <v>29.1</v>
      </c>
      <c r="B63" s="446" t="s">
        <v>738</v>
      </c>
      <c r="C63" s="458">
        <v>0</v>
      </c>
      <c r="D63" s="443"/>
    </row>
    <row r="64" spans="1:4" ht="24" customHeight="1">
      <c r="A64" s="425">
        <v>29.2</v>
      </c>
      <c r="B64" s="445" t="s">
        <v>739</v>
      </c>
      <c r="C64" s="458">
        <v>0</v>
      </c>
      <c r="D64" s="443"/>
    </row>
    <row r="65" spans="1:4" ht="21.95" customHeight="1">
      <c r="A65" s="425">
        <v>29.3</v>
      </c>
      <c r="B65" s="447" t="s">
        <v>740</v>
      </c>
      <c r="C65" s="458">
        <v>0</v>
      </c>
      <c r="D65" s="443"/>
    </row>
    <row r="66" spans="1:4">
      <c r="A66" s="425">
        <v>30</v>
      </c>
      <c r="B66" s="408" t="s">
        <v>92</v>
      </c>
      <c r="C66" s="466">
        <v>34902869.824899971</v>
      </c>
      <c r="D66" s="443"/>
    </row>
    <row r="67" spans="1:4">
      <c r="A67" s="425">
        <v>31</v>
      </c>
      <c r="B67" s="407" t="s">
        <v>741</v>
      </c>
      <c r="C67" s="466">
        <v>84902869.824899971</v>
      </c>
      <c r="D67" s="443"/>
    </row>
    <row r="68" spans="1:4">
      <c r="A68" s="425">
        <v>32</v>
      </c>
      <c r="B68" s="408" t="s">
        <v>742</v>
      </c>
      <c r="C68" s="466">
        <v>373719487.09789991</v>
      </c>
      <c r="D68" s="443"/>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B2" sqref="B2"/>
    </sheetView>
  </sheetViews>
  <sheetFormatPr defaultColWidth="9.140625" defaultRowHeight="12.75"/>
  <cols>
    <col min="1" max="1" width="10.5703125" style="2" bestFit="1" customWidth="1"/>
    <col min="2" max="2" width="97" style="2" bestFit="1" customWidth="1"/>
    <col min="3" max="3" width="11.28515625" style="2" bestFit="1" customWidth="1"/>
    <col min="4" max="4" width="14.28515625" style="2" bestFit="1" customWidth="1"/>
    <col min="5" max="5" width="11.28515625" style="2" bestFit="1" customWidth="1"/>
    <col min="6" max="6" width="14.28515625" style="2" bestFit="1" customWidth="1"/>
    <col min="7" max="7" width="10.140625" style="2" bestFit="1" customWidth="1"/>
    <col min="8" max="8" width="14.28515625" style="2" bestFit="1" customWidth="1"/>
    <col min="9" max="9" width="11.28515625" style="2" bestFit="1" customWidth="1"/>
    <col min="10" max="10" width="14.28515625" style="2" bestFit="1" customWidth="1"/>
    <col min="11" max="11" width="10.140625" style="2" bestFit="1" customWidth="1"/>
    <col min="12" max="12" width="14.28515625" style="2" bestFit="1" customWidth="1"/>
    <col min="13" max="13" width="12.28515625" style="2" bestFit="1" customWidth="1"/>
    <col min="14" max="14" width="14.28515625" style="2" bestFit="1" customWidth="1"/>
    <col min="15" max="15" width="10.140625" style="2" bestFit="1" customWidth="1"/>
    <col min="16" max="16" width="14.28515625" style="2" bestFit="1" customWidth="1"/>
    <col min="17" max="17" width="10.140625" style="2" bestFit="1" customWidth="1"/>
    <col min="18" max="18" width="14.28515625" style="2" bestFit="1" customWidth="1"/>
    <col min="19" max="19" width="31.5703125" style="2" bestFit="1" customWidth="1"/>
    <col min="20" max="16384" width="9.140625" style="12"/>
  </cols>
  <sheetData>
    <row r="1" spans="1:19">
      <c r="A1" s="2" t="s">
        <v>97</v>
      </c>
      <c r="B1" s="208" t="str">
        <f>Info!C2</f>
        <v>სს ზირაათ ბანკი საქართველო</v>
      </c>
    </row>
    <row r="2" spans="1:19">
      <c r="A2" s="2" t="s">
        <v>98</v>
      </c>
      <c r="B2" s="724">
        <f>'1. key ratios'!B2</f>
        <v>45838</v>
      </c>
    </row>
    <row r="4" spans="1:19" ht="26.25" thickBot="1">
      <c r="A4" s="37" t="s">
        <v>247</v>
      </c>
      <c r="B4" s="171" t="s">
        <v>281</v>
      </c>
    </row>
    <row r="5" spans="1:19">
      <c r="A5" s="72"/>
      <c r="B5" s="74"/>
      <c r="C5" s="66" t="s">
        <v>0</v>
      </c>
      <c r="D5" s="66" t="s">
        <v>1</v>
      </c>
      <c r="E5" s="66" t="s">
        <v>2</v>
      </c>
      <c r="F5" s="66" t="s">
        <v>3</v>
      </c>
      <c r="G5" s="66" t="s">
        <v>4</v>
      </c>
      <c r="H5" s="66" t="s">
        <v>5</v>
      </c>
      <c r="I5" s="66" t="s">
        <v>134</v>
      </c>
      <c r="J5" s="66" t="s">
        <v>135</v>
      </c>
      <c r="K5" s="66" t="s">
        <v>136</v>
      </c>
      <c r="L5" s="66" t="s">
        <v>137</v>
      </c>
      <c r="M5" s="66" t="s">
        <v>138</v>
      </c>
      <c r="N5" s="66" t="s">
        <v>139</v>
      </c>
      <c r="O5" s="66" t="s">
        <v>268</v>
      </c>
      <c r="P5" s="66" t="s">
        <v>269</v>
      </c>
      <c r="Q5" s="66" t="s">
        <v>270</v>
      </c>
      <c r="R5" s="162" t="s">
        <v>271</v>
      </c>
      <c r="S5" s="67" t="s">
        <v>272</v>
      </c>
    </row>
    <row r="6" spans="1:19" ht="46.5" customHeight="1">
      <c r="A6" s="91"/>
      <c r="B6" s="839" t="s">
        <v>273</v>
      </c>
      <c r="C6" s="837">
        <v>0</v>
      </c>
      <c r="D6" s="838"/>
      <c r="E6" s="837">
        <v>0.2</v>
      </c>
      <c r="F6" s="838"/>
      <c r="G6" s="837">
        <v>0.35</v>
      </c>
      <c r="H6" s="838"/>
      <c r="I6" s="837">
        <v>0.5</v>
      </c>
      <c r="J6" s="838"/>
      <c r="K6" s="837">
        <v>0.75</v>
      </c>
      <c r="L6" s="838"/>
      <c r="M6" s="837">
        <v>1</v>
      </c>
      <c r="N6" s="838"/>
      <c r="O6" s="837">
        <v>1.5</v>
      </c>
      <c r="P6" s="838"/>
      <c r="Q6" s="837">
        <v>2.5</v>
      </c>
      <c r="R6" s="838"/>
      <c r="S6" s="835" t="s">
        <v>145</v>
      </c>
    </row>
    <row r="7" spans="1:19">
      <c r="A7" s="91"/>
      <c r="B7" s="840"/>
      <c r="C7" s="170" t="s">
        <v>266</v>
      </c>
      <c r="D7" s="170" t="s">
        <v>267</v>
      </c>
      <c r="E7" s="170" t="s">
        <v>266</v>
      </c>
      <c r="F7" s="170" t="s">
        <v>267</v>
      </c>
      <c r="G7" s="170" t="s">
        <v>266</v>
      </c>
      <c r="H7" s="170" t="s">
        <v>267</v>
      </c>
      <c r="I7" s="170" t="s">
        <v>266</v>
      </c>
      <c r="J7" s="170" t="s">
        <v>267</v>
      </c>
      <c r="K7" s="170" t="s">
        <v>266</v>
      </c>
      <c r="L7" s="170" t="s">
        <v>267</v>
      </c>
      <c r="M7" s="170" t="s">
        <v>266</v>
      </c>
      <c r="N7" s="170" t="s">
        <v>267</v>
      </c>
      <c r="O7" s="170" t="s">
        <v>266</v>
      </c>
      <c r="P7" s="170" t="s">
        <v>267</v>
      </c>
      <c r="Q7" s="170" t="s">
        <v>266</v>
      </c>
      <c r="R7" s="170" t="s">
        <v>267</v>
      </c>
      <c r="S7" s="836"/>
    </row>
    <row r="8" spans="1:19" s="94" customFormat="1">
      <c r="A8" s="70">
        <v>1</v>
      </c>
      <c r="B8" s="100" t="s">
        <v>123</v>
      </c>
      <c r="C8" s="152">
        <v>2497318.88</v>
      </c>
      <c r="D8" s="152"/>
      <c r="E8" s="152">
        <v>0</v>
      </c>
      <c r="F8" s="163"/>
      <c r="G8" s="152">
        <v>0</v>
      </c>
      <c r="H8" s="152"/>
      <c r="I8" s="152">
        <v>0</v>
      </c>
      <c r="J8" s="152"/>
      <c r="K8" s="152">
        <v>0</v>
      </c>
      <c r="L8" s="152"/>
      <c r="M8" s="152">
        <v>38210875.034000002</v>
      </c>
      <c r="N8" s="152"/>
      <c r="O8" s="152">
        <v>0</v>
      </c>
      <c r="P8" s="152"/>
      <c r="Q8" s="152">
        <v>0</v>
      </c>
      <c r="R8" s="163"/>
      <c r="S8" s="176">
        <v>38210875.034000002</v>
      </c>
    </row>
    <row r="9" spans="1:19" s="94" customFormat="1">
      <c r="A9" s="70">
        <v>2</v>
      </c>
      <c r="B9" s="100" t="s">
        <v>124</v>
      </c>
      <c r="C9" s="152">
        <v>0</v>
      </c>
      <c r="D9" s="152"/>
      <c r="E9" s="152">
        <v>0</v>
      </c>
      <c r="F9" s="152"/>
      <c r="G9" s="152">
        <v>0</v>
      </c>
      <c r="H9" s="152"/>
      <c r="I9" s="152">
        <v>0</v>
      </c>
      <c r="J9" s="152"/>
      <c r="K9" s="152">
        <v>0</v>
      </c>
      <c r="L9" s="152"/>
      <c r="M9" s="152">
        <v>0</v>
      </c>
      <c r="N9" s="152"/>
      <c r="O9" s="152">
        <v>0</v>
      </c>
      <c r="P9" s="152"/>
      <c r="Q9" s="152">
        <v>0</v>
      </c>
      <c r="R9" s="163"/>
      <c r="S9" s="176">
        <v>0</v>
      </c>
    </row>
    <row r="10" spans="1:19" s="94" customFormat="1">
      <c r="A10" s="70">
        <v>3</v>
      </c>
      <c r="B10" s="100" t="s">
        <v>125</v>
      </c>
      <c r="C10" s="152">
        <v>0</v>
      </c>
      <c r="D10" s="152"/>
      <c r="E10" s="152">
        <v>0</v>
      </c>
      <c r="F10" s="152"/>
      <c r="G10" s="152">
        <v>0</v>
      </c>
      <c r="H10" s="152"/>
      <c r="I10" s="152">
        <v>0</v>
      </c>
      <c r="J10" s="152"/>
      <c r="K10" s="152">
        <v>0</v>
      </c>
      <c r="L10" s="152"/>
      <c r="M10" s="152">
        <v>0</v>
      </c>
      <c r="N10" s="152"/>
      <c r="O10" s="152">
        <v>0</v>
      </c>
      <c r="P10" s="152"/>
      <c r="Q10" s="152">
        <v>0</v>
      </c>
      <c r="R10" s="163"/>
      <c r="S10" s="176">
        <v>0</v>
      </c>
    </row>
    <row r="11" spans="1:19" s="94" customFormat="1">
      <c r="A11" s="70">
        <v>4</v>
      </c>
      <c r="B11" s="100" t="s">
        <v>126</v>
      </c>
      <c r="C11" s="152">
        <v>0</v>
      </c>
      <c r="D11" s="152"/>
      <c r="E11" s="152">
        <v>0</v>
      </c>
      <c r="F11" s="152"/>
      <c r="G11" s="152">
        <v>0</v>
      </c>
      <c r="H11" s="152"/>
      <c r="I11" s="152">
        <v>0</v>
      </c>
      <c r="J11" s="152"/>
      <c r="K11" s="152">
        <v>0</v>
      </c>
      <c r="L11" s="152"/>
      <c r="M11" s="152">
        <v>0</v>
      </c>
      <c r="N11" s="152"/>
      <c r="O11" s="152">
        <v>0</v>
      </c>
      <c r="P11" s="152"/>
      <c r="Q11" s="152">
        <v>0</v>
      </c>
      <c r="R11" s="163"/>
      <c r="S11" s="176">
        <v>0</v>
      </c>
    </row>
    <row r="12" spans="1:19" s="94" customFormat="1">
      <c r="A12" s="70">
        <v>5</v>
      </c>
      <c r="B12" s="100" t="s">
        <v>911</v>
      </c>
      <c r="C12" s="152">
        <v>0</v>
      </c>
      <c r="D12" s="152"/>
      <c r="E12" s="152">
        <v>0</v>
      </c>
      <c r="F12" s="152"/>
      <c r="G12" s="152">
        <v>0</v>
      </c>
      <c r="H12" s="152"/>
      <c r="I12" s="152">
        <v>0</v>
      </c>
      <c r="J12" s="152"/>
      <c r="K12" s="152">
        <v>0</v>
      </c>
      <c r="L12" s="152"/>
      <c r="M12" s="152">
        <v>0</v>
      </c>
      <c r="N12" s="152"/>
      <c r="O12" s="152">
        <v>0</v>
      </c>
      <c r="P12" s="152"/>
      <c r="Q12" s="152">
        <v>0</v>
      </c>
      <c r="R12" s="163"/>
      <c r="S12" s="176">
        <v>0</v>
      </c>
    </row>
    <row r="13" spans="1:19" s="94" customFormat="1">
      <c r="A13" s="70">
        <v>6</v>
      </c>
      <c r="B13" s="100" t="s">
        <v>127</v>
      </c>
      <c r="C13" s="152">
        <v>0</v>
      </c>
      <c r="D13" s="152"/>
      <c r="E13" s="152">
        <v>20030028.93</v>
      </c>
      <c r="F13" s="152"/>
      <c r="G13" s="152">
        <v>0</v>
      </c>
      <c r="H13" s="152"/>
      <c r="I13" s="152">
        <v>55140285.3741</v>
      </c>
      <c r="J13" s="152"/>
      <c r="K13" s="152">
        <v>0</v>
      </c>
      <c r="L13" s="152"/>
      <c r="M13" s="152">
        <v>0</v>
      </c>
      <c r="N13" s="152"/>
      <c r="O13" s="152">
        <v>0</v>
      </c>
      <c r="P13" s="152"/>
      <c r="Q13" s="152">
        <v>0</v>
      </c>
      <c r="R13" s="163"/>
      <c r="S13" s="176">
        <v>31576148.473049998</v>
      </c>
    </row>
    <row r="14" spans="1:19" s="94" customFormat="1">
      <c r="A14" s="70">
        <v>7</v>
      </c>
      <c r="B14" s="100" t="s">
        <v>71</v>
      </c>
      <c r="C14" s="152">
        <v>0</v>
      </c>
      <c r="D14" s="152"/>
      <c r="E14" s="152">
        <v>0</v>
      </c>
      <c r="F14" s="152"/>
      <c r="G14" s="152">
        <v>0</v>
      </c>
      <c r="H14" s="152"/>
      <c r="I14" s="152">
        <v>0</v>
      </c>
      <c r="J14" s="152"/>
      <c r="K14" s="152">
        <v>0</v>
      </c>
      <c r="L14" s="152"/>
      <c r="M14" s="152">
        <v>125403306.5817</v>
      </c>
      <c r="N14" s="152">
        <v>27551880.654027876</v>
      </c>
      <c r="O14" s="152">
        <v>0</v>
      </c>
      <c r="P14" s="152"/>
      <c r="Q14" s="152">
        <v>0</v>
      </c>
      <c r="R14" s="163"/>
      <c r="S14" s="176">
        <v>152955187.23572788</v>
      </c>
    </row>
    <row r="15" spans="1:19" s="94" customFormat="1">
      <c r="A15" s="70">
        <v>8</v>
      </c>
      <c r="B15" s="100" t="s">
        <v>72</v>
      </c>
      <c r="C15" s="152">
        <v>0</v>
      </c>
      <c r="D15" s="152"/>
      <c r="E15" s="152">
        <v>0</v>
      </c>
      <c r="F15" s="152"/>
      <c r="G15" s="152">
        <v>0</v>
      </c>
      <c r="H15" s="152"/>
      <c r="I15" s="152">
        <v>0</v>
      </c>
      <c r="J15" s="152"/>
      <c r="K15" s="152">
        <v>0</v>
      </c>
      <c r="L15" s="152"/>
      <c r="M15" s="152">
        <v>104485477.3581</v>
      </c>
      <c r="N15" s="152">
        <v>4661831.4833343104</v>
      </c>
      <c r="O15" s="152">
        <v>0</v>
      </c>
      <c r="P15" s="152"/>
      <c r="Q15" s="152">
        <v>0</v>
      </c>
      <c r="R15" s="163"/>
      <c r="S15" s="176">
        <v>109147308.8414343</v>
      </c>
    </row>
    <row r="16" spans="1:19" s="94" customFormat="1">
      <c r="A16" s="70">
        <v>9</v>
      </c>
      <c r="B16" s="100" t="s">
        <v>912</v>
      </c>
      <c r="C16" s="152">
        <v>0</v>
      </c>
      <c r="D16" s="152"/>
      <c r="E16" s="152">
        <v>0</v>
      </c>
      <c r="F16" s="152"/>
      <c r="G16" s="152">
        <v>0</v>
      </c>
      <c r="H16" s="152"/>
      <c r="I16" s="152">
        <v>0</v>
      </c>
      <c r="J16" s="152"/>
      <c r="K16" s="152">
        <v>0</v>
      </c>
      <c r="L16" s="152"/>
      <c r="M16" s="152">
        <v>0</v>
      </c>
      <c r="N16" s="152"/>
      <c r="O16" s="152">
        <v>0</v>
      </c>
      <c r="P16" s="152"/>
      <c r="Q16" s="152">
        <v>0</v>
      </c>
      <c r="R16" s="163"/>
      <c r="S16" s="176">
        <v>0</v>
      </c>
    </row>
    <row r="17" spans="1:19" s="94" customFormat="1">
      <c r="A17" s="70">
        <v>10</v>
      </c>
      <c r="B17" s="100" t="s">
        <v>67</v>
      </c>
      <c r="C17" s="152">
        <v>0</v>
      </c>
      <c r="D17" s="152"/>
      <c r="E17" s="152">
        <v>0</v>
      </c>
      <c r="F17" s="152"/>
      <c r="G17" s="152">
        <v>0</v>
      </c>
      <c r="H17" s="152"/>
      <c r="I17" s="152">
        <v>0</v>
      </c>
      <c r="J17" s="152"/>
      <c r="K17" s="152">
        <v>0</v>
      </c>
      <c r="L17" s="152"/>
      <c r="M17" s="152">
        <v>0</v>
      </c>
      <c r="N17" s="152"/>
      <c r="O17" s="152">
        <v>0</v>
      </c>
      <c r="P17" s="152"/>
      <c r="Q17" s="152">
        <v>0</v>
      </c>
      <c r="R17" s="163"/>
      <c r="S17" s="176">
        <v>0</v>
      </c>
    </row>
    <row r="18" spans="1:19" s="94" customFormat="1">
      <c r="A18" s="70">
        <v>11</v>
      </c>
      <c r="B18" s="100" t="s">
        <v>68</v>
      </c>
      <c r="C18" s="152">
        <v>0</v>
      </c>
      <c r="D18" s="152"/>
      <c r="E18" s="152">
        <v>0</v>
      </c>
      <c r="F18" s="152"/>
      <c r="G18" s="152">
        <v>0</v>
      </c>
      <c r="H18" s="152"/>
      <c r="I18" s="152">
        <v>0</v>
      </c>
      <c r="J18" s="152"/>
      <c r="K18" s="152">
        <v>0</v>
      </c>
      <c r="L18" s="152"/>
      <c r="M18" s="152">
        <v>0</v>
      </c>
      <c r="N18" s="152"/>
      <c r="O18" s="152">
        <v>0</v>
      </c>
      <c r="P18" s="152"/>
      <c r="Q18" s="152">
        <v>0</v>
      </c>
      <c r="R18" s="163"/>
      <c r="S18" s="176">
        <v>0</v>
      </c>
    </row>
    <row r="19" spans="1:19" s="94" customFormat="1">
      <c r="A19" s="70">
        <v>12</v>
      </c>
      <c r="B19" s="100" t="s">
        <v>69</v>
      </c>
      <c r="C19" s="152">
        <v>0</v>
      </c>
      <c r="D19" s="152"/>
      <c r="E19" s="152">
        <v>0</v>
      </c>
      <c r="F19" s="152"/>
      <c r="G19" s="152">
        <v>0</v>
      </c>
      <c r="H19" s="152"/>
      <c r="I19" s="152">
        <v>0</v>
      </c>
      <c r="J19" s="152"/>
      <c r="K19" s="152">
        <v>0</v>
      </c>
      <c r="L19" s="152"/>
      <c r="M19" s="152">
        <v>0</v>
      </c>
      <c r="N19" s="152"/>
      <c r="O19" s="152">
        <v>0</v>
      </c>
      <c r="P19" s="152"/>
      <c r="Q19" s="152">
        <v>0</v>
      </c>
      <c r="R19" s="163"/>
      <c r="S19" s="176">
        <v>0</v>
      </c>
    </row>
    <row r="20" spans="1:19" s="94" customFormat="1">
      <c r="A20" s="70">
        <v>13</v>
      </c>
      <c r="B20" s="100" t="s">
        <v>70</v>
      </c>
      <c r="C20" s="152">
        <v>0</v>
      </c>
      <c r="D20" s="152"/>
      <c r="E20" s="152">
        <v>0</v>
      </c>
      <c r="F20" s="152"/>
      <c r="G20" s="152">
        <v>0</v>
      </c>
      <c r="H20" s="152"/>
      <c r="I20" s="152">
        <v>0</v>
      </c>
      <c r="J20" s="152"/>
      <c r="K20" s="152">
        <v>0</v>
      </c>
      <c r="L20" s="152"/>
      <c r="M20" s="152">
        <v>0</v>
      </c>
      <c r="N20" s="152"/>
      <c r="O20" s="152">
        <v>0</v>
      </c>
      <c r="P20" s="152"/>
      <c r="Q20" s="152">
        <v>0</v>
      </c>
      <c r="R20" s="163"/>
      <c r="S20" s="176">
        <v>0</v>
      </c>
    </row>
    <row r="21" spans="1:19" s="94" customFormat="1">
      <c r="A21" s="70">
        <v>14</v>
      </c>
      <c r="B21" s="100" t="s">
        <v>143</v>
      </c>
      <c r="C21" s="152">
        <v>12894421.348300001</v>
      </c>
      <c r="D21" s="152"/>
      <c r="E21" s="152">
        <v>838459.44</v>
      </c>
      <c r="F21" s="152"/>
      <c r="G21" s="152">
        <v>0</v>
      </c>
      <c r="H21" s="152"/>
      <c r="I21" s="152">
        <v>0</v>
      </c>
      <c r="J21" s="152"/>
      <c r="K21" s="152">
        <v>0</v>
      </c>
      <c r="L21" s="152"/>
      <c r="M21" s="152">
        <v>13054386.581700001</v>
      </c>
      <c r="N21" s="152"/>
      <c r="O21" s="152">
        <v>0</v>
      </c>
      <c r="P21" s="152"/>
      <c r="Q21" s="152">
        <v>0</v>
      </c>
      <c r="R21" s="163"/>
      <c r="S21" s="176">
        <v>13222078.469700001</v>
      </c>
    </row>
    <row r="22" spans="1:19" ht="13.5" thickBot="1">
      <c r="A22" s="63"/>
      <c r="B22" s="96" t="s">
        <v>66</v>
      </c>
      <c r="C22" s="153">
        <v>15391740.228300001</v>
      </c>
      <c r="D22" s="153">
        <v>0</v>
      </c>
      <c r="E22" s="153">
        <v>20868488.370000001</v>
      </c>
      <c r="F22" s="153">
        <v>0</v>
      </c>
      <c r="G22" s="153">
        <v>0</v>
      </c>
      <c r="H22" s="153">
        <v>0</v>
      </c>
      <c r="I22" s="153">
        <v>55140285.3741</v>
      </c>
      <c r="J22" s="153">
        <v>0</v>
      </c>
      <c r="K22" s="153">
        <v>0</v>
      </c>
      <c r="L22" s="153">
        <v>0</v>
      </c>
      <c r="M22" s="153">
        <v>281154045.55550003</v>
      </c>
      <c r="N22" s="153">
        <v>32213712.137362186</v>
      </c>
      <c r="O22" s="153">
        <v>0</v>
      </c>
      <c r="P22" s="153">
        <v>0</v>
      </c>
      <c r="Q22" s="153">
        <v>0</v>
      </c>
      <c r="R22" s="153">
        <v>0</v>
      </c>
      <c r="S22" s="177">
        <v>345111598.05391216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97</v>
      </c>
      <c r="B1" s="208" t="str">
        <f>Info!C2</f>
        <v>სს ზირაათ ბანკი საქართველო</v>
      </c>
    </row>
    <row r="2" spans="1:22">
      <c r="A2" s="2" t="s">
        <v>98</v>
      </c>
      <c r="B2" s="724">
        <f>'1. key ratios'!B2</f>
        <v>45838</v>
      </c>
    </row>
    <row r="4" spans="1:22" ht="27.75" thickBot="1">
      <c r="A4" s="2" t="s">
        <v>248</v>
      </c>
      <c r="B4" s="172" t="s">
        <v>282</v>
      </c>
      <c r="V4" s="127" t="s">
        <v>76</v>
      </c>
    </row>
    <row r="5" spans="1:22">
      <c r="A5" s="61"/>
      <c r="B5" s="62"/>
      <c r="C5" s="841" t="s">
        <v>105</v>
      </c>
      <c r="D5" s="842"/>
      <c r="E5" s="842"/>
      <c r="F5" s="842"/>
      <c r="G5" s="842"/>
      <c r="H5" s="842"/>
      <c r="I5" s="842"/>
      <c r="J5" s="842"/>
      <c r="K5" s="842"/>
      <c r="L5" s="843"/>
      <c r="M5" s="841" t="s">
        <v>106</v>
      </c>
      <c r="N5" s="842"/>
      <c r="O5" s="842"/>
      <c r="P5" s="842"/>
      <c r="Q5" s="842"/>
      <c r="R5" s="842"/>
      <c r="S5" s="843"/>
      <c r="T5" s="846" t="s">
        <v>280</v>
      </c>
      <c r="U5" s="846" t="s">
        <v>279</v>
      </c>
      <c r="V5" s="844" t="s">
        <v>107</v>
      </c>
    </row>
    <row r="6" spans="1:22" s="37" customFormat="1" ht="127.5">
      <c r="A6" s="68"/>
      <c r="B6" s="102"/>
      <c r="C6" s="59" t="s">
        <v>108</v>
      </c>
      <c r="D6" s="58" t="s">
        <v>109</v>
      </c>
      <c r="E6" s="55" t="s">
        <v>110</v>
      </c>
      <c r="F6" s="173" t="s">
        <v>274</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847"/>
      <c r="U6" s="847"/>
      <c r="V6" s="845"/>
    </row>
    <row r="7" spans="1:22" s="94" customFormat="1">
      <c r="A7" s="95">
        <v>1</v>
      </c>
      <c r="B7" s="100" t="s">
        <v>123</v>
      </c>
      <c r="C7" s="154"/>
      <c r="D7" s="152"/>
      <c r="E7" s="152"/>
      <c r="F7" s="152"/>
      <c r="G7" s="152"/>
      <c r="H7" s="152"/>
      <c r="I7" s="152"/>
      <c r="J7" s="152"/>
      <c r="K7" s="152"/>
      <c r="L7" s="155"/>
      <c r="M7" s="154"/>
      <c r="N7" s="152"/>
      <c r="O7" s="152"/>
      <c r="P7" s="152"/>
      <c r="Q7" s="152"/>
      <c r="R7" s="152"/>
      <c r="S7" s="155"/>
      <c r="T7" s="167"/>
      <c r="U7" s="166"/>
      <c r="V7" s="156">
        <f>SUM(C7:S7)</f>
        <v>0</v>
      </c>
    </row>
    <row r="8" spans="1:22" s="94" customFormat="1">
      <c r="A8" s="95">
        <v>2</v>
      </c>
      <c r="B8" s="100" t="s">
        <v>124</v>
      </c>
      <c r="C8" s="154"/>
      <c r="D8" s="152"/>
      <c r="E8" s="152"/>
      <c r="F8" s="152"/>
      <c r="G8" s="152"/>
      <c r="H8" s="152"/>
      <c r="I8" s="152"/>
      <c r="J8" s="152"/>
      <c r="K8" s="152"/>
      <c r="L8" s="155"/>
      <c r="M8" s="154"/>
      <c r="N8" s="152"/>
      <c r="O8" s="152"/>
      <c r="P8" s="152"/>
      <c r="Q8" s="152"/>
      <c r="R8" s="152"/>
      <c r="S8" s="155"/>
      <c r="T8" s="166"/>
      <c r="U8" s="166"/>
      <c r="V8" s="156">
        <f t="shared" ref="V8:V20" si="0">SUM(C8:S8)</f>
        <v>0</v>
      </c>
    </row>
    <row r="9" spans="1:22" s="94" customFormat="1">
      <c r="A9" s="95">
        <v>3</v>
      </c>
      <c r="B9" s="100" t="s">
        <v>125</v>
      </c>
      <c r="C9" s="154"/>
      <c r="D9" s="152"/>
      <c r="E9" s="152"/>
      <c r="F9" s="152"/>
      <c r="G9" s="152"/>
      <c r="H9" s="152"/>
      <c r="I9" s="152"/>
      <c r="J9" s="152"/>
      <c r="K9" s="152"/>
      <c r="L9" s="155"/>
      <c r="M9" s="154"/>
      <c r="N9" s="152"/>
      <c r="O9" s="152"/>
      <c r="P9" s="152"/>
      <c r="Q9" s="152"/>
      <c r="R9" s="152"/>
      <c r="S9" s="155"/>
      <c r="T9" s="166"/>
      <c r="U9" s="166"/>
      <c r="V9" s="156">
        <f>SUM(C9:S9)</f>
        <v>0</v>
      </c>
    </row>
    <row r="10" spans="1:22" s="94" customFormat="1">
      <c r="A10" s="95">
        <v>4</v>
      </c>
      <c r="B10" s="100" t="s">
        <v>126</v>
      </c>
      <c r="C10" s="154"/>
      <c r="D10" s="152"/>
      <c r="E10" s="152"/>
      <c r="F10" s="152"/>
      <c r="G10" s="152"/>
      <c r="H10" s="152"/>
      <c r="I10" s="152"/>
      <c r="J10" s="152"/>
      <c r="K10" s="152"/>
      <c r="L10" s="155"/>
      <c r="M10" s="154"/>
      <c r="N10" s="152"/>
      <c r="O10" s="152"/>
      <c r="P10" s="152"/>
      <c r="Q10" s="152"/>
      <c r="R10" s="152"/>
      <c r="S10" s="155"/>
      <c r="T10" s="166"/>
      <c r="U10" s="166"/>
      <c r="V10" s="156">
        <f t="shared" si="0"/>
        <v>0</v>
      </c>
    </row>
    <row r="11" spans="1:22" s="94" customFormat="1">
      <c r="A11" s="95">
        <v>5</v>
      </c>
      <c r="B11" s="100" t="s">
        <v>911</v>
      </c>
      <c r="C11" s="154"/>
      <c r="D11" s="152"/>
      <c r="E11" s="152"/>
      <c r="F11" s="152"/>
      <c r="G11" s="152"/>
      <c r="H11" s="152"/>
      <c r="I11" s="152"/>
      <c r="J11" s="152"/>
      <c r="K11" s="152"/>
      <c r="L11" s="155"/>
      <c r="M11" s="154"/>
      <c r="N11" s="152"/>
      <c r="O11" s="152"/>
      <c r="P11" s="152"/>
      <c r="Q11" s="152"/>
      <c r="R11" s="152"/>
      <c r="S11" s="155"/>
      <c r="T11" s="166"/>
      <c r="U11" s="166"/>
      <c r="V11" s="156">
        <f t="shared" si="0"/>
        <v>0</v>
      </c>
    </row>
    <row r="12" spans="1:22" s="94" customFormat="1">
      <c r="A12" s="95">
        <v>6</v>
      </c>
      <c r="B12" s="100" t="s">
        <v>127</v>
      </c>
      <c r="C12" s="154"/>
      <c r="D12" s="152"/>
      <c r="E12" s="152"/>
      <c r="F12" s="152"/>
      <c r="G12" s="152"/>
      <c r="H12" s="152"/>
      <c r="I12" s="152"/>
      <c r="J12" s="152"/>
      <c r="K12" s="152"/>
      <c r="L12" s="155"/>
      <c r="M12" s="154"/>
      <c r="N12" s="152"/>
      <c r="O12" s="152"/>
      <c r="P12" s="152"/>
      <c r="Q12" s="152"/>
      <c r="R12" s="152"/>
      <c r="S12" s="155"/>
      <c r="T12" s="166"/>
      <c r="U12" s="166"/>
      <c r="V12" s="156">
        <f t="shared" si="0"/>
        <v>0</v>
      </c>
    </row>
    <row r="13" spans="1:22" s="94" customFormat="1">
      <c r="A13" s="95">
        <v>7</v>
      </c>
      <c r="B13" s="100" t="s">
        <v>71</v>
      </c>
      <c r="C13" s="154"/>
      <c r="D13" s="152"/>
      <c r="E13" s="152"/>
      <c r="F13" s="152"/>
      <c r="G13" s="152"/>
      <c r="H13" s="152"/>
      <c r="I13" s="152"/>
      <c r="J13" s="152"/>
      <c r="K13" s="152"/>
      <c r="L13" s="155"/>
      <c r="M13" s="154"/>
      <c r="N13" s="152"/>
      <c r="O13" s="152"/>
      <c r="P13" s="152"/>
      <c r="Q13" s="152"/>
      <c r="R13" s="152"/>
      <c r="S13" s="155"/>
      <c r="T13" s="166"/>
      <c r="U13" s="166"/>
      <c r="V13" s="156">
        <f t="shared" si="0"/>
        <v>0</v>
      </c>
    </row>
    <row r="14" spans="1:22" s="94" customFormat="1">
      <c r="A14" s="95">
        <v>8</v>
      </c>
      <c r="B14" s="100" t="s">
        <v>72</v>
      </c>
      <c r="C14" s="154"/>
      <c r="D14" s="152"/>
      <c r="E14" s="152"/>
      <c r="F14" s="152"/>
      <c r="G14" s="152"/>
      <c r="H14" s="152"/>
      <c r="I14" s="152"/>
      <c r="J14" s="152"/>
      <c r="K14" s="152"/>
      <c r="L14" s="155"/>
      <c r="M14" s="154"/>
      <c r="N14" s="152"/>
      <c r="O14" s="152"/>
      <c r="P14" s="152"/>
      <c r="Q14" s="152"/>
      <c r="R14" s="152"/>
      <c r="S14" s="155"/>
      <c r="T14" s="166"/>
      <c r="U14" s="166"/>
      <c r="V14" s="156">
        <f t="shared" si="0"/>
        <v>0</v>
      </c>
    </row>
    <row r="15" spans="1:22" s="94" customFormat="1">
      <c r="A15" s="95">
        <v>9</v>
      </c>
      <c r="B15" s="100" t="s">
        <v>912</v>
      </c>
      <c r="C15" s="154"/>
      <c r="D15" s="152"/>
      <c r="E15" s="152"/>
      <c r="F15" s="152"/>
      <c r="G15" s="152"/>
      <c r="H15" s="152"/>
      <c r="I15" s="152"/>
      <c r="J15" s="152"/>
      <c r="K15" s="152"/>
      <c r="L15" s="155"/>
      <c r="M15" s="154"/>
      <c r="N15" s="152"/>
      <c r="O15" s="152"/>
      <c r="P15" s="152"/>
      <c r="Q15" s="152"/>
      <c r="R15" s="152"/>
      <c r="S15" s="155"/>
      <c r="T15" s="166"/>
      <c r="U15" s="166"/>
      <c r="V15" s="156">
        <f t="shared" si="0"/>
        <v>0</v>
      </c>
    </row>
    <row r="16" spans="1:22" s="94" customFormat="1">
      <c r="A16" s="95">
        <v>10</v>
      </c>
      <c r="B16" s="100" t="s">
        <v>67</v>
      </c>
      <c r="C16" s="154"/>
      <c r="D16" s="152"/>
      <c r="E16" s="152"/>
      <c r="F16" s="152"/>
      <c r="G16" s="152"/>
      <c r="H16" s="152"/>
      <c r="I16" s="152"/>
      <c r="J16" s="152"/>
      <c r="K16" s="152"/>
      <c r="L16" s="155"/>
      <c r="M16" s="154"/>
      <c r="N16" s="152"/>
      <c r="O16" s="152"/>
      <c r="P16" s="152"/>
      <c r="Q16" s="152"/>
      <c r="R16" s="152"/>
      <c r="S16" s="155"/>
      <c r="T16" s="166"/>
      <c r="U16" s="166"/>
      <c r="V16" s="156">
        <f t="shared" si="0"/>
        <v>0</v>
      </c>
    </row>
    <row r="17" spans="1:22" s="94" customFormat="1">
      <c r="A17" s="95">
        <v>11</v>
      </c>
      <c r="B17" s="100" t="s">
        <v>68</v>
      </c>
      <c r="C17" s="154"/>
      <c r="D17" s="152"/>
      <c r="E17" s="152"/>
      <c r="F17" s="152"/>
      <c r="G17" s="152"/>
      <c r="H17" s="152"/>
      <c r="I17" s="152"/>
      <c r="J17" s="152"/>
      <c r="K17" s="152"/>
      <c r="L17" s="155"/>
      <c r="M17" s="154"/>
      <c r="N17" s="152"/>
      <c r="O17" s="152"/>
      <c r="P17" s="152"/>
      <c r="Q17" s="152"/>
      <c r="R17" s="152"/>
      <c r="S17" s="155"/>
      <c r="T17" s="166"/>
      <c r="U17" s="166"/>
      <c r="V17" s="156">
        <f t="shared" si="0"/>
        <v>0</v>
      </c>
    </row>
    <row r="18" spans="1:22" s="94" customFormat="1">
      <c r="A18" s="95">
        <v>12</v>
      </c>
      <c r="B18" s="100" t="s">
        <v>69</v>
      </c>
      <c r="C18" s="154"/>
      <c r="D18" s="152"/>
      <c r="E18" s="152"/>
      <c r="F18" s="152"/>
      <c r="G18" s="152"/>
      <c r="H18" s="152"/>
      <c r="I18" s="152"/>
      <c r="J18" s="152"/>
      <c r="K18" s="152"/>
      <c r="L18" s="155"/>
      <c r="M18" s="154"/>
      <c r="N18" s="152"/>
      <c r="O18" s="152"/>
      <c r="P18" s="152"/>
      <c r="Q18" s="152"/>
      <c r="R18" s="152"/>
      <c r="S18" s="155"/>
      <c r="T18" s="166"/>
      <c r="U18" s="166"/>
      <c r="V18" s="156">
        <f t="shared" si="0"/>
        <v>0</v>
      </c>
    </row>
    <row r="19" spans="1:22" s="94" customFormat="1">
      <c r="A19" s="95">
        <v>13</v>
      </c>
      <c r="B19" s="100" t="s">
        <v>70</v>
      </c>
      <c r="C19" s="154"/>
      <c r="D19" s="152"/>
      <c r="E19" s="152"/>
      <c r="F19" s="152"/>
      <c r="G19" s="152"/>
      <c r="H19" s="152"/>
      <c r="I19" s="152"/>
      <c r="J19" s="152"/>
      <c r="K19" s="152"/>
      <c r="L19" s="155"/>
      <c r="M19" s="154"/>
      <c r="N19" s="152"/>
      <c r="O19" s="152"/>
      <c r="P19" s="152"/>
      <c r="Q19" s="152"/>
      <c r="R19" s="152"/>
      <c r="S19" s="155"/>
      <c r="T19" s="166"/>
      <c r="U19" s="166"/>
      <c r="V19" s="156">
        <f t="shared" si="0"/>
        <v>0</v>
      </c>
    </row>
    <row r="20" spans="1:22" s="94" customFormat="1">
      <c r="A20" s="95">
        <v>14</v>
      </c>
      <c r="B20" s="100" t="s">
        <v>143</v>
      </c>
      <c r="C20" s="154"/>
      <c r="D20" s="152"/>
      <c r="E20" s="152"/>
      <c r="F20" s="152"/>
      <c r="G20" s="152"/>
      <c r="H20" s="152"/>
      <c r="I20" s="152"/>
      <c r="J20" s="152"/>
      <c r="K20" s="152"/>
      <c r="L20" s="155"/>
      <c r="M20" s="154"/>
      <c r="N20" s="152"/>
      <c r="O20" s="152"/>
      <c r="P20" s="152"/>
      <c r="Q20" s="152"/>
      <c r="R20" s="152"/>
      <c r="S20" s="155"/>
      <c r="T20" s="166"/>
      <c r="U20" s="166"/>
      <c r="V20" s="156">
        <f t="shared" si="0"/>
        <v>0</v>
      </c>
    </row>
    <row r="21" spans="1:22" ht="13.5" thickBot="1">
      <c r="A21" s="63"/>
      <c r="B21" s="64" t="s">
        <v>66</v>
      </c>
      <c r="C21" s="157">
        <f>SUM(C7:C20)</f>
        <v>0</v>
      </c>
      <c r="D21" s="153">
        <f t="shared" ref="D21:V21" si="1">SUM(D7:D20)</f>
        <v>0</v>
      </c>
      <c r="E21" s="153">
        <f t="shared" si="1"/>
        <v>0</v>
      </c>
      <c r="F21" s="153">
        <f t="shared" si="1"/>
        <v>0</v>
      </c>
      <c r="G21" s="153">
        <f t="shared" si="1"/>
        <v>0</v>
      </c>
      <c r="H21" s="153">
        <f t="shared" si="1"/>
        <v>0</v>
      </c>
      <c r="I21" s="153">
        <f t="shared" si="1"/>
        <v>0</v>
      </c>
      <c r="J21" s="153">
        <f t="shared" si="1"/>
        <v>0</v>
      </c>
      <c r="K21" s="153">
        <f t="shared" si="1"/>
        <v>0</v>
      </c>
      <c r="L21" s="158">
        <f t="shared" si="1"/>
        <v>0</v>
      </c>
      <c r="M21" s="157">
        <f t="shared" si="1"/>
        <v>0</v>
      </c>
      <c r="N21" s="153">
        <f t="shared" si="1"/>
        <v>0</v>
      </c>
      <c r="O21" s="153">
        <f t="shared" si="1"/>
        <v>0</v>
      </c>
      <c r="P21" s="153">
        <f t="shared" si="1"/>
        <v>0</v>
      </c>
      <c r="Q21" s="153">
        <f t="shared" si="1"/>
        <v>0</v>
      </c>
      <c r="R21" s="153">
        <f t="shared" si="1"/>
        <v>0</v>
      </c>
      <c r="S21" s="158">
        <f t="shared" si="1"/>
        <v>0</v>
      </c>
      <c r="T21" s="158">
        <f>SUM(T7:T20)</f>
        <v>0</v>
      </c>
      <c r="U21" s="158">
        <f t="shared" si="1"/>
        <v>0</v>
      </c>
      <c r="V21" s="159">
        <f t="shared" si="1"/>
        <v>0</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B2" sqref="B2"/>
    </sheetView>
  </sheetViews>
  <sheetFormatPr defaultColWidth="9.140625" defaultRowHeight="12.75"/>
  <cols>
    <col min="1" max="1" width="10.5703125" style="2" bestFit="1" customWidth="1"/>
    <col min="2" max="2" width="101.85546875" style="2" customWidth="1"/>
    <col min="3" max="3" width="13.8554687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2"/>
  </cols>
  <sheetData>
    <row r="1" spans="1:9">
      <c r="A1" s="2" t="s">
        <v>97</v>
      </c>
      <c r="B1" s="208" t="str">
        <f>Info!C2</f>
        <v>სს ზირაათ ბანკი საქართველო</v>
      </c>
    </row>
    <row r="2" spans="1:9">
      <c r="A2" s="2" t="s">
        <v>98</v>
      </c>
      <c r="B2" s="724">
        <f>'1. key ratios'!B2</f>
        <v>45838</v>
      </c>
    </row>
    <row r="4" spans="1:9" ht="13.5" thickBot="1">
      <c r="A4" s="2" t="s">
        <v>249</v>
      </c>
      <c r="B4" s="169" t="s">
        <v>283</v>
      </c>
    </row>
    <row r="5" spans="1:9">
      <c r="A5" s="61"/>
      <c r="B5" s="92"/>
      <c r="C5" s="97" t="s">
        <v>0</v>
      </c>
      <c r="D5" s="97" t="s">
        <v>1</v>
      </c>
      <c r="E5" s="97" t="s">
        <v>2</v>
      </c>
      <c r="F5" s="97" t="s">
        <v>3</v>
      </c>
      <c r="G5" s="164" t="s">
        <v>4</v>
      </c>
      <c r="H5" s="98" t="s">
        <v>5</v>
      </c>
      <c r="I5" s="24"/>
    </row>
    <row r="6" spans="1:9" ht="15" customHeight="1">
      <c r="A6" s="91"/>
      <c r="B6" s="22"/>
      <c r="C6" s="848" t="s">
        <v>275</v>
      </c>
      <c r="D6" s="852" t="s">
        <v>296</v>
      </c>
      <c r="E6" s="853"/>
      <c r="F6" s="848" t="s">
        <v>302</v>
      </c>
      <c r="G6" s="848" t="s">
        <v>303</v>
      </c>
      <c r="H6" s="850" t="s">
        <v>277</v>
      </c>
      <c r="I6" s="24"/>
    </row>
    <row r="7" spans="1:9" ht="63.75">
      <c r="A7" s="91"/>
      <c r="B7" s="22"/>
      <c r="C7" s="849"/>
      <c r="D7" s="168" t="s">
        <v>278</v>
      </c>
      <c r="E7" s="168" t="s">
        <v>276</v>
      </c>
      <c r="F7" s="849"/>
      <c r="G7" s="849"/>
      <c r="H7" s="851"/>
      <c r="I7" s="24"/>
    </row>
    <row r="8" spans="1:9">
      <c r="A8" s="53">
        <v>1</v>
      </c>
      <c r="B8" s="100" t="s">
        <v>123</v>
      </c>
      <c r="C8" s="160">
        <v>40708193.914000005</v>
      </c>
      <c r="D8" s="161">
        <v>0</v>
      </c>
      <c r="E8" s="160">
        <v>0</v>
      </c>
      <c r="F8" s="160">
        <v>38210875.034000002</v>
      </c>
      <c r="G8" s="165">
        <v>38210875.034000002</v>
      </c>
      <c r="H8" s="174">
        <f>G8/(C8+E8)</f>
        <v>0.93865316439054436</v>
      </c>
    </row>
    <row r="9" spans="1:9" ht="15" customHeight="1">
      <c r="A9" s="53">
        <v>2</v>
      </c>
      <c r="B9" s="100" t="s">
        <v>124</v>
      </c>
      <c r="C9" s="160">
        <v>0</v>
      </c>
      <c r="D9" s="161">
        <v>0</v>
      </c>
      <c r="E9" s="160">
        <v>0</v>
      </c>
      <c r="F9" s="160">
        <v>0</v>
      </c>
      <c r="G9" s="165">
        <v>0</v>
      </c>
      <c r="H9" s="174" t="e">
        <f t="shared" ref="H9:H21" si="0">G9/(C9+E9)</f>
        <v>#DIV/0!</v>
      </c>
    </row>
    <row r="10" spans="1:9">
      <c r="A10" s="53">
        <v>3</v>
      </c>
      <c r="B10" s="100" t="s">
        <v>125</v>
      </c>
      <c r="C10" s="160">
        <v>0</v>
      </c>
      <c r="D10" s="161">
        <v>0</v>
      </c>
      <c r="E10" s="160">
        <v>0</v>
      </c>
      <c r="F10" s="160">
        <v>0</v>
      </c>
      <c r="G10" s="165">
        <v>0</v>
      </c>
      <c r="H10" s="174" t="e">
        <f t="shared" si="0"/>
        <v>#DIV/0!</v>
      </c>
    </row>
    <row r="11" spans="1:9">
      <c r="A11" s="53">
        <v>4</v>
      </c>
      <c r="B11" s="100" t="s">
        <v>126</v>
      </c>
      <c r="C11" s="160">
        <v>0</v>
      </c>
      <c r="D11" s="161">
        <v>0</v>
      </c>
      <c r="E11" s="160">
        <v>0</v>
      </c>
      <c r="F11" s="160">
        <v>0</v>
      </c>
      <c r="G11" s="165">
        <v>0</v>
      </c>
      <c r="H11" s="174" t="e">
        <f t="shared" si="0"/>
        <v>#DIV/0!</v>
      </c>
    </row>
    <row r="12" spans="1:9">
      <c r="A12" s="53">
        <v>5</v>
      </c>
      <c r="B12" s="100" t="s">
        <v>911</v>
      </c>
      <c r="C12" s="160">
        <v>0</v>
      </c>
      <c r="D12" s="161">
        <v>0</v>
      </c>
      <c r="E12" s="160">
        <v>0</v>
      </c>
      <c r="F12" s="160">
        <v>0</v>
      </c>
      <c r="G12" s="165">
        <v>0</v>
      </c>
      <c r="H12" s="174" t="e">
        <f t="shared" si="0"/>
        <v>#DIV/0!</v>
      </c>
    </row>
    <row r="13" spans="1:9">
      <c r="A13" s="53">
        <v>6</v>
      </c>
      <c r="B13" s="100" t="s">
        <v>127</v>
      </c>
      <c r="C13" s="160">
        <v>75170314.304100007</v>
      </c>
      <c r="D13" s="161">
        <v>0</v>
      </c>
      <c r="E13" s="160">
        <v>0</v>
      </c>
      <c r="F13" s="160">
        <v>31576148.473049998</v>
      </c>
      <c r="G13" s="165">
        <v>31576148.473049998</v>
      </c>
      <c r="H13" s="174">
        <f t="shared" si="0"/>
        <v>0.42006141340994424</v>
      </c>
    </row>
    <row r="14" spans="1:9">
      <c r="A14" s="53">
        <v>7</v>
      </c>
      <c r="B14" s="100" t="s">
        <v>71</v>
      </c>
      <c r="C14" s="160">
        <v>125403306.5817</v>
      </c>
      <c r="D14" s="161">
        <v>55857801.799735755</v>
      </c>
      <c r="E14" s="160">
        <v>27551880.654027876</v>
      </c>
      <c r="F14" s="161">
        <v>152955187.23572788</v>
      </c>
      <c r="G14" s="224">
        <v>152955187.23572788</v>
      </c>
      <c r="H14" s="174">
        <f>G14/(C14+E14)</f>
        <v>1</v>
      </c>
    </row>
    <row r="15" spans="1:9">
      <c r="A15" s="53">
        <v>8</v>
      </c>
      <c r="B15" s="100" t="s">
        <v>72</v>
      </c>
      <c r="C15" s="160">
        <v>104485477.3581</v>
      </c>
      <c r="D15" s="161">
        <v>10323541.162668621</v>
      </c>
      <c r="E15" s="160">
        <v>4661831.4833343104</v>
      </c>
      <c r="F15" s="161">
        <v>109147308.8414343</v>
      </c>
      <c r="G15" s="224">
        <v>109147308.8414343</v>
      </c>
      <c r="H15" s="174">
        <f t="shared" si="0"/>
        <v>1</v>
      </c>
    </row>
    <row r="16" spans="1:9">
      <c r="A16" s="53">
        <v>9</v>
      </c>
      <c r="B16" s="100" t="s">
        <v>912</v>
      </c>
      <c r="C16" s="160">
        <v>0</v>
      </c>
      <c r="D16" s="161">
        <v>0</v>
      </c>
      <c r="E16" s="160">
        <v>0</v>
      </c>
      <c r="F16" s="161">
        <v>0</v>
      </c>
      <c r="G16" s="224">
        <v>0</v>
      </c>
      <c r="H16" s="174" t="e">
        <f t="shared" si="0"/>
        <v>#DIV/0!</v>
      </c>
    </row>
    <row r="17" spans="1:8">
      <c r="A17" s="53">
        <v>10</v>
      </c>
      <c r="B17" s="100" t="s">
        <v>67</v>
      </c>
      <c r="C17" s="160">
        <v>0</v>
      </c>
      <c r="D17" s="161">
        <v>0</v>
      </c>
      <c r="E17" s="160">
        <v>0</v>
      </c>
      <c r="F17" s="161">
        <v>0</v>
      </c>
      <c r="G17" s="224">
        <v>0</v>
      </c>
      <c r="H17" s="174" t="e">
        <f t="shared" si="0"/>
        <v>#DIV/0!</v>
      </c>
    </row>
    <row r="18" spans="1:8">
      <c r="A18" s="53">
        <v>11</v>
      </c>
      <c r="B18" s="100" t="s">
        <v>68</v>
      </c>
      <c r="C18" s="160">
        <v>0</v>
      </c>
      <c r="D18" s="161">
        <v>0</v>
      </c>
      <c r="E18" s="160">
        <v>0</v>
      </c>
      <c r="F18" s="161">
        <v>0</v>
      </c>
      <c r="G18" s="224">
        <v>0</v>
      </c>
      <c r="H18" s="174" t="e">
        <f t="shared" si="0"/>
        <v>#DIV/0!</v>
      </c>
    </row>
    <row r="19" spans="1:8">
      <c r="A19" s="53">
        <v>12</v>
      </c>
      <c r="B19" s="100" t="s">
        <v>69</v>
      </c>
      <c r="C19" s="160">
        <v>0</v>
      </c>
      <c r="D19" s="161">
        <v>0</v>
      </c>
      <c r="E19" s="160">
        <v>0</v>
      </c>
      <c r="F19" s="161">
        <v>0</v>
      </c>
      <c r="G19" s="224">
        <v>0</v>
      </c>
      <c r="H19" s="174" t="e">
        <f t="shared" si="0"/>
        <v>#DIV/0!</v>
      </c>
    </row>
    <row r="20" spans="1:8">
      <c r="A20" s="53">
        <v>13</v>
      </c>
      <c r="B20" s="100" t="s">
        <v>70</v>
      </c>
      <c r="C20" s="160">
        <v>0</v>
      </c>
      <c r="D20" s="161">
        <v>0</v>
      </c>
      <c r="E20" s="160">
        <v>0</v>
      </c>
      <c r="F20" s="161">
        <v>0</v>
      </c>
      <c r="G20" s="224">
        <v>0</v>
      </c>
      <c r="H20" s="174" t="e">
        <f t="shared" si="0"/>
        <v>#DIV/0!</v>
      </c>
    </row>
    <row r="21" spans="1:8">
      <c r="A21" s="53">
        <v>14</v>
      </c>
      <c r="B21" s="100" t="s">
        <v>143</v>
      </c>
      <c r="C21" s="160">
        <v>26787267.370000001</v>
      </c>
      <c r="D21" s="161">
        <v>0</v>
      </c>
      <c r="E21" s="160">
        <v>0</v>
      </c>
      <c r="F21" s="161">
        <v>13222078.469700001</v>
      </c>
      <c r="G21" s="224">
        <v>13222078.469700001</v>
      </c>
      <c r="H21" s="174">
        <f t="shared" si="0"/>
        <v>0.49359564329834815</v>
      </c>
    </row>
    <row r="22" spans="1:8" ht="13.5" thickBot="1">
      <c r="A22" s="93"/>
      <c r="B22" s="99" t="s">
        <v>66</v>
      </c>
      <c r="C22" s="153">
        <v>372554559.52789998</v>
      </c>
      <c r="D22" s="153">
        <v>66181342.962404378</v>
      </c>
      <c r="E22" s="153">
        <v>32213712.137362186</v>
      </c>
      <c r="F22" s="153">
        <v>345111598.05391216</v>
      </c>
      <c r="G22" s="153">
        <v>345111598.05391216</v>
      </c>
      <c r="H22" s="175">
        <f>G22/(C22+E22)</f>
        <v>0.8526152423807436</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08" bestFit="1" customWidth="1"/>
    <col min="2" max="2" width="104.140625" style="208" customWidth="1"/>
    <col min="3" max="11" width="12.85546875" style="208" customWidth="1"/>
    <col min="12" max="16384" width="9.140625" style="208"/>
  </cols>
  <sheetData>
    <row r="1" spans="1:11">
      <c r="A1" s="208" t="s">
        <v>97</v>
      </c>
      <c r="B1" s="208" t="str">
        <f>Info!C2</f>
        <v>სს ზირაათ ბანკი საქართველო</v>
      </c>
    </row>
    <row r="2" spans="1:11">
      <c r="A2" s="208" t="s">
        <v>98</v>
      </c>
      <c r="B2" s="724">
        <f>'1. key ratios'!B2</f>
        <v>45838</v>
      </c>
      <c r="C2" s="209"/>
      <c r="D2" s="209"/>
    </row>
    <row r="3" spans="1:11">
      <c r="B3" s="209"/>
      <c r="C3" s="209"/>
      <c r="D3" s="209"/>
    </row>
    <row r="4" spans="1:11" ht="13.5" thickBot="1">
      <c r="A4" s="208" t="s">
        <v>339</v>
      </c>
      <c r="B4" s="169" t="s">
        <v>338</v>
      </c>
      <c r="C4" s="209"/>
      <c r="D4" s="209"/>
    </row>
    <row r="5" spans="1:11" ht="30" customHeight="1">
      <c r="A5" s="857"/>
      <c r="B5" s="858"/>
      <c r="C5" s="855" t="s">
        <v>371</v>
      </c>
      <c r="D5" s="855"/>
      <c r="E5" s="855"/>
      <c r="F5" s="855" t="s">
        <v>372</v>
      </c>
      <c r="G5" s="855"/>
      <c r="H5" s="855"/>
      <c r="I5" s="855" t="s">
        <v>373</v>
      </c>
      <c r="J5" s="855"/>
      <c r="K5" s="856"/>
    </row>
    <row r="6" spans="1:11">
      <c r="A6" s="206"/>
      <c r="B6" s="207"/>
      <c r="C6" s="210" t="s">
        <v>26</v>
      </c>
      <c r="D6" s="210" t="s">
        <v>79</v>
      </c>
      <c r="E6" s="210" t="s">
        <v>66</v>
      </c>
      <c r="F6" s="210" t="s">
        <v>26</v>
      </c>
      <c r="G6" s="210" t="s">
        <v>79</v>
      </c>
      <c r="H6" s="210" t="s">
        <v>66</v>
      </c>
      <c r="I6" s="210" t="s">
        <v>26</v>
      </c>
      <c r="J6" s="210" t="s">
        <v>79</v>
      </c>
      <c r="K6" s="212" t="s">
        <v>66</v>
      </c>
    </row>
    <row r="7" spans="1:11">
      <c r="A7" s="213" t="s">
        <v>309</v>
      </c>
      <c r="B7" s="205"/>
      <c r="C7" s="205"/>
      <c r="D7" s="205"/>
      <c r="E7" s="205"/>
      <c r="F7" s="205"/>
      <c r="G7" s="205"/>
      <c r="H7" s="205"/>
      <c r="I7" s="205"/>
      <c r="J7" s="205"/>
      <c r="K7" s="214"/>
    </row>
    <row r="8" spans="1:11">
      <c r="A8" s="204">
        <v>1</v>
      </c>
      <c r="B8" s="182" t="s">
        <v>309</v>
      </c>
      <c r="C8" s="180"/>
      <c r="D8" s="180"/>
      <c r="E8" s="180"/>
      <c r="F8" s="183">
        <v>20572463.217472401</v>
      </c>
      <c r="G8" s="183">
        <v>66040678.494706407</v>
      </c>
      <c r="H8" s="183">
        <v>86613141.712178811</v>
      </c>
      <c r="I8" s="183">
        <v>16486605.224505501</v>
      </c>
      <c r="J8" s="183">
        <v>44518400.542259306</v>
      </c>
      <c r="K8" s="192">
        <v>61005005.766764805</v>
      </c>
    </row>
    <row r="9" spans="1:11">
      <c r="A9" s="213" t="s">
        <v>310</v>
      </c>
      <c r="B9" s="205"/>
      <c r="C9" s="205"/>
      <c r="D9" s="205"/>
      <c r="E9" s="205"/>
      <c r="F9" s="205"/>
      <c r="G9" s="205"/>
      <c r="H9" s="205"/>
      <c r="I9" s="205"/>
      <c r="J9" s="205"/>
      <c r="K9" s="214"/>
    </row>
    <row r="10" spans="1:11">
      <c r="A10" s="215">
        <v>2</v>
      </c>
      <c r="B10" s="184" t="s">
        <v>311</v>
      </c>
      <c r="C10" s="184">
        <v>6403281.0728532001</v>
      </c>
      <c r="D10" s="185">
        <v>34249614.949282706</v>
      </c>
      <c r="E10" s="185">
        <v>40652896.022135906</v>
      </c>
      <c r="F10" s="185">
        <v>2247276.8672198099</v>
      </c>
      <c r="G10" s="185">
        <v>12776237.045528505</v>
      </c>
      <c r="H10" s="185">
        <v>15023513.912748314</v>
      </c>
      <c r="I10" s="185">
        <v>507338.42286788498</v>
      </c>
      <c r="J10" s="185">
        <v>2947987.2478993805</v>
      </c>
      <c r="K10" s="216">
        <v>3455325.6707672654</v>
      </c>
    </row>
    <row r="11" spans="1:11">
      <c r="A11" s="215">
        <v>3</v>
      </c>
      <c r="B11" s="184" t="s">
        <v>312</v>
      </c>
      <c r="C11" s="184">
        <v>34588377.705818996</v>
      </c>
      <c r="D11" s="185">
        <v>113962075.82390082</v>
      </c>
      <c r="E11" s="185">
        <v>148550453.52971983</v>
      </c>
      <c r="F11" s="185">
        <v>14039047.998489827</v>
      </c>
      <c r="G11" s="185">
        <v>39259355.098219916</v>
      </c>
      <c r="H11" s="185">
        <v>53298403.096709743</v>
      </c>
      <c r="I11" s="185">
        <v>12346097.691668738</v>
      </c>
      <c r="J11" s="185">
        <v>68537257.404470459</v>
      </c>
      <c r="K11" s="216">
        <v>80883355.096139193</v>
      </c>
    </row>
    <row r="12" spans="1:11">
      <c r="A12" s="215">
        <v>4</v>
      </c>
      <c r="B12" s="184" t="s">
        <v>313</v>
      </c>
      <c r="C12" s="184">
        <v>0</v>
      </c>
      <c r="D12" s="185">
        <v>0</v>
      </c>
      <c r="E12" s="185">
        <v>0</v>
      </c>
      <c r="F12" s="185">
        <v>0</v>
      </c>
      <c r="G12" s="185">
        <v>0</v>
      </c>
      <c r="H12" s="185">
        <v>0</v>
      </c>
      <c r="I12" s="185">
        <v>0</v>
      </c>
      <c r="J12" s="185">
        <v>0</v>
      </c>
      <c r="K12" s="216">
        <v>0</v>
      </c>
    </row>
    <row r="13" spans="1:11">
      <c r="A13" s="215">
        <v>5</v>
      </c>
      <c r="B13" s="184" t="s">
        <v>314</v>
      </c>
      <c r="C13" s="184">
        <v>22730076.1305485</v>
      </c>
      <c r="D13" s="185">
        <v>39301939.949145198</v>
      </c>
      <c r="E13" s="185">
        <v>62032016.079693697</v>
      </c>
      <c r="F13" s="185">
        <v>3031667.8126399112</v>
      </c>
      <c r="G13" s="185">
        <v>4496649.9823113643</v>
      </c>
      <c r="H13" s="185">
        <v>7528317.794951275</v>
      </c>
      <c r="I13" s="185">
        <v>1290179.313324115</v>
      </c>
      <c r="J13" s="185">
        <v>2046387.4441309753</v>
      </c>
      <c r="K13" s="216">
        <v>3336566.7574550901</v>
      </c>
    </row>
    <row r="14" spans="1:11">
      <c r="A14" s="215">
        <v>6</v>
      </c>
      <c r="B14" s="184" t="s">
        <v>329</v>
      </c>
      <c r="C14" s="184"/>
      <c r="D14" s="185"/>
      <c r="E14" s="185"/>
      <c r="F14" s="185">
        <v>0</v>
      </c>
      <c r="G14" s="185">
        <v>0</v>
      </c>
      <c r="H14" s="185">
        <v>0</v>
      </c>
      <c r="I14" s="185"/>
      <c r="J14" s="185"/>
      <c r="K14" s="216"/>
    </row>
    <row r="15" spans="1:11">
      <c r="A15" s="215">
        <v>7</v>
      </c>
      <c r="B15" s="184" t="s">
        <v>316</v>
      </c>
      <c r="C15" s="184">
        <v>1061909.2239991999</v>
      </c>
      <c r="D15" s="185">
        <v>969375.9098423</v>
      </c>
      <c r="E15" s="185">
        <v>2031285.1338414999</v>
      </c>
      <c r="F15" s="185">
        <v>15456.0894505</v>
      </c>
      <c r="G15" s="185">
        <v>0</v>
      </c>
      <c r="H15" s="185">
        <v>15456.0894505</v>
      </c>
      <c r="I15" s="185">
        <v>15456.0894505</v>
      </c>
      <c r="J15" s="185">
        <v>0</v>
      </c>
      <c r="K15" s="216">
        <v>15456.0894505</v>
      </c>
    </row>
    <row r="16" spans="1:11">
      <c r="A16" s="215">
        <v>8</v>
      </c>
      <c r="B16" s="186" t="s">
        <v>317</v>
      </c>
      <c r="C16" s="184">
        <v>64783644.133219898</v>
      </c>
      <c r="D16" s="185">
        <v>188483006.63217103</v>
      </c>
      <c r="E16" s="185">
        <v>253266650.76539096</v>
      </c>
      <c r="F16" s="185">
        <v>19333448.767800048</v>
      </c>
      <c r="G16" s="185">
        <v>56532242.126059785</v>
      </c>
      <c r="H16" s="185">
        <v>75865690.893859833</v>
      </c>
      <c r="I16" s="185">
        <v>14159071.517311238</v>
      </c>
      <c r="J16" s="185">
        <v>73531632.096500814</v>
      </c>
      <c r="K16" s="216">
        <v>87690703.613812044</v>
      </c>
    </row>
    <row r="17" spans="1:11">
      <c r="A17" s="213" t="s">
        <v>318</v>
      </c>
      <c r="B17" s="205"/>
      <c r="C17" s="205"/>
      <c r="D17" s="205"/>
      <c r="E17" s="205"/>
      <c r="F17" s="205"/>
      <c r="G17" s="205"/>
      <c r="H17" s="205"/>
      <c r="I17" s="205"/>
      <c r="J17" s="205"/>
      <c r="K17" s="214"/>
    </row>
    <row r="18" spans="1:11">
      <c r="A18" s="215">
        <v>9</v>
      </c>
      <c r="B18" s="184" t="s">
        <v>319</v>
      </c>
      <c r="C18" s="184">
        <v>0</v>
      </c>
      <c r="D18" s="185">
        <v>0</v>
      </c>
      <c r="E18" s="185">
        <v>0</v>
      </c>
      <c r="F18" s="185"/>
      <c r="G18" s="185"/>
      <c r="H18" s="185">
        <v>0</v>
      </c>
      <c r="I18" s="185">
        <v>0</v>
      </c>
      <c r="J18" s="185">
        <v>0</v>
      </c>
      <c r="K18" s="216">
        <v>0</v>
      </c>
    </row>
    <row r="19" spans="1:11">
      <c r="A19" s="215">
        <v>10</v>
      </c>
      <c r="B19" s="184" t="s">
        <v>320</v>
      </c>
      <c r="C19" s="184">
        <v>82373927.803432107</v>
      </c>
      <c r="D19" s="185">
        <v>93697831.481180206</v>
      </c>
      <c r="E19" s="185">
        <v>176071759.2846123</v>
      </c>
      <c r="F19" s="185">
        <v>1228934.89367045</v>
      </c>
      <c r="G19" s="185">
        <v>2070765.3706137</v>
      </c>
      <c r="H19" s="185">
        <v>3299700.2642841497</v>
      </c>
      <c r="I19" s="185">
        <v>5314792.8866373505</v>
      </c>
      <c r="J19" s="185">
        <v>24965248.4991959</v>
      </c>
      <c r="K19" s="216">
        <v>30280041.385833248</v>
      </c>
    </row>
    <row r="20" spans="1:11">
      <c r="A20" s="215">
        <v>11</v>
      </c>
      <c r="B20" s="184" t="s">
        <v>321</v>
      </c>
      <c r="C20" s="184">
        <v>23728.111647999998</v>
      </c>
      <c r="D20" s="185">
        <v>21113.712110600001</v>
      </c>
      <c r="E20" s="185">
        <v>44841.823758600003</v>
      </c>
      <c r="F20" s="185">
        <v>0</v>
      </c>
      <c r="G20" s="185">
        <v>0</v>
      </c>
      <c r="H20" s="185">
        <v>0</v>
      </c>
      <c r="I20" s="185">
        <v>0</v>
      </c>
      <c r="J20" s="185">
        <v>0</v>
      </c>
      <c r="K20" s="216">
        <v>0</v>
      </c>
    </row>
    <row r="21" spans="1:11" ht="13.5" thickBot="1">
      <c r="A21" s="135">
        <v>12</v>
      </c>
      <c r="B21" s="217" t="s">
        <v>322</v>
      </c>
      <c r="C21" s="218">
        <v>82397655.9150801</v>
      </c>
      <c r="D21" s="219">
        <v>93718945.1932908</v>
      </c>
      <c r="E21" s="218">
        <v>176116601.1083709</v>
      </c>
      <c r="F21" s="219">
        <v>1228934.89367045</v>
      </c>
      <c r="G21" s="219">
        <v>2070765.3706137</v>
      </c>
      <c r="H21" s="219">
        <v>3299700.2642841497</v>
      </c>
      <c r="I21" s="219">
        <v>5314792.8866373505</v>
      </c>
      <c r="J21" s="219">
        <v>24965248.4991959</v>
      </c>
      <c r="K21" s="220">
        <v>30280041.385833248</v>
      </c>
    </row>
    <row r="22" spans="1:11" ht="38.25" customHeight="1" thickBot="1">
      <c r="A22" s="202"/>
      <c r="B22" s="203"/>
      <c r="C22" s="203"/>
      <c r="D22" s="203"/>
      <c r="E22" s="203"/>
      <c r="F22" s="854" t="s">
        <v>323</v>
      </c>
      <c r="G22" s="855"/>
      <c r="H22" s="855"/>
      <c r="I22" s="854" t="s">
        <v>324</v>
      </c>
      <c r="J22" s="855"/>
      <c r="K22" s="856"/>
    </row>
    <row r="23" spans="1:11">
      <c r="A23" s="193">
        <v>13</v>
      </c>
      <c r="B23" s="187" t="s">
        <v>309</v>
      </c>
      <c r="C23" s="201"/>
      <c r="D23" s="201"/>
      <c r="E23" s="201"/>
      <c r="F23" s="188">
        <v>20572463.217472401</v>
      </c>
      <c r="G23" s="188">
        <v>66040678.494706407</v>
      </c>
      <c r="H23" s="188">
        <v>86613141.712178797</v>
      </c>
      <c r="I23" s="188">
        <v>16486605.224505501</v>
      </c>
      <c r="J23" s="188">
        <v>44518400.542259306</v>
      </c>
      <c r="K23" s="194">
        <v>61005005.766764805</v>
      </c>
    </row>
    <row r="24" spans="1:11" ht="13.5" thickBot="1">
      <c r="A24" s="195">
        <v>14</v>
      </c>
      <c r="B24" s="189" t="s">
        <v>325</v>
      </c>
      <c r="C24" s="221"/>
      <c r="D24" s="199"/>
      <c r="E24" s="200"/>
      <c r="F24" s="190">
        <v>18104513.874129597</v>
      </c>
      <c r="G24" s="190">
        <v>54461476.755446084</v>
      </c>
      <c r="H24" s="190">
        <v>72565990.629575685</v>
      </c>
      <c r="I24" s="190">
        <v>8844278.6306738853</v>
      </c>
      <c r="J24" s="190">
        <v>48566383.59730491</v>
      </c>
      <c r="K24" s="196">
        <v>57410662.227978796</v>
      </c>
    </row>
    <row r="25" spans="1:11" ht="13.5" thickBot="1">
      <c r="A25" s="197">
        <v>15</v>
      </c>
      <c r="B25" s="191" t="s">
        <v>326</v>
      </c>
      <c r="C25" s="198"/>
      <c r="D25" s="198"/>
      <c r="E25" s="198"/>
      <c r="F25" s="713">
        <v>1.1363167970430499</v>
      </c>
      <c r="G25" s="713">
        <v>1.2126127022088584</v>
      </c>
      <c r="H25" s="713">
        <v>1.1935776106786575</v>
      </c>
      <c r="I25" s="713">
        <v>1.8640983525017363</v>
      </c>
      <c r="J25" s="713">
        <v>0.91665051512564677</v>
      </c>
      <c r="K25" s="714">
        <v>1.0626075958593337</v>
      </c>
    </row>
    <row r="28" spans="1:11" ht="38.25">
      <c r="B28" s="23" t="s">
        <v>370</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1" sqref="B1"/>
    </sheetView>
  </sheetViews>
  <sheetFormatPr defaultColWidth="9.140625" defaultRowHeight="15"/>
  <cols>
    <col min="1" max="1" width="10.5703125" style="38" bestFit="1" customWidth="1"/>
    <col min="2" max="2" width="95" style="38" customWidth="1"/>
    <col min="3" max="9" width="15" style="38" customWidth="1"/>
    <col min="10" max="14" width="18.5703125" style="38" customWidth="1"/>
    <col min="15" max="17" width="18.5703125" style="12" customWidth="1"/>
    <col min="18" max="16384" width="9.140625" style="12"/>
  </cols>
  <sheetData>
    <row r="1" spans="1:17">
      <c r="A1" s="688" t="s">
        <v>97</v>
      </c>
      <c r="B1" s="38" t="str">
        <f>Info!C2</f>
        <v>სს ზირაათ ბანკი საქართველო</v>
      </c>
    </row>
    <row r="2" spans="1:17">
      <c r="A2" s="38" t="s">
        <v>98</v>
      </c>
      <c r="B2" s="724">
        <f>'1. key ratios'!B2</f>
        <v>45838</v>
      </c>
    </row>
    <row r="3" spans="1:17">
      <c r="B3" s="12"/>
      <c r="C3" s="12"/>
      <c r="D3" s="12"/>
      <c r="E3" s="12"/>
      <c r="F3" s="12"/>
      <c r="G3" s="12"/>
      <c r="H3" s="12"/>
      <c r="I3" s="12"/>
      <c r="J3" s="12"/>
      <c r="K3" s="12"/>
      <c r="L3" s="12"/>
      <c r="M3" s="12"/>
      <c r="N3" s="12"/>
    </row>
    <row r="4" spans="1:17">
      <c r="B4" s="689" t="s">
        <v>979</v>
      </c>
      <c r="C4" s="12"/>
      <c r="D4" s="12"/>
      <c r="E4" s="12"/>
      <c r="F4" s="12"/>
      <c r="G4" s="12"/>
      <c r="H4" s="12"/>
      <c r="I4" s="12"/>
      <c r="J4" s="12"/>
      <c r="K4" s="12"/>
      <c r="L4" s="12"/>
      <c r="M4" s="12"/>
      <c r="N4" s="12"/>
    </row>
    <row r="5" spans="1:17" ht="105">
      <c r="B5" s="690" t="s">
        <v>980</v>
      </c>
      <c r="C5" s="691" t="s">
        <v>981</v>
      </c>
      <c r="D5" s="691" t="s">
        <v>982</v>
      </c>
      <c r="E5" s="691" t="s">
        <v>983</v>
      </c>
      <c r="F5" s="691" t="s">
        <v>984</v>
      </c>
      <c r="G5" s="691" t="s">
        <v>985</v>
      </c>
      <c r="H5" s="691" t="s">
        <v>986</v>
      </c>
      <c r="I5" s="692" t="s">
        <v>987</v>
      </c>
      <c r="J5" s="693">
        <v>0.02</v>
      </c>
      <c r="K5" s="693">
        <v>0.2</v>
      </c>
      <c r="L5" s="693">
        <v>0.35</v>
      </c>
      <c r="M5" s="693">
        <v>0.5</v>
      </c>
      <c r="N5" s="693">
        <v>0.75</v>
      </c>
      <c r="O5" s="693">
        <v>1</v>
      </c>
      <c r="P5" s="693">
        <v>1.5</v>
      </c>
      <c r="Q5" s="694" t="s">
        <v>73</v>
      </c>
    </row>
    <row r="6" spans="1:17" ht="15.75">
      <c r="B6" s="695"/>
      <c r="C6" s="660" t="b">
        <f>IF(C7&gt;0,C7,IF(C8&gt;0,C8,IF(C9&gt;0,C9)))</f>
        <v>0</v>
      </c>
      <c r="D6" s="660" t="b">
        <f t="shared" ref="D6:Q6" si="0">IF(D7&gt;0,D7,IF(D8&gt;0,D8,IF(D9&gt;0,D9)))</f>
        <v>0</v>
      </c>
      <c r="E6" s="660" t="b">
        <f t="shared" si="0"/>
        <v>0</v>
      </c>
      <c r="F6" s="660" t="b">
        <f t="shared" si="0"/>
        <v>0</v>
      </c>
      <c r="G6" s="660" t="b">
        <f t="shared" si="0"/>
        <v>0</v>
      </c>
      <c r="H6" s="660"/>
      <c r="I6" s="660" t="b">
        <f t="shared" si="0"/>
        <v>0</v>
      </c>
      <c r="J6" s="660" t="b">
        <f t="shared" si="0"/>
        <v>0</v>
      </c>
      <c r="K6" s="660" t="b">
        <f t="shared" si="0"/>
        <v>0</v>
      </c>
      <c r="L6" s="660" t="b">
        <f t="shared" si="0"/>
        <v>0</v>
      </c>
      <c r="M6" s="660" t="b">
        <f t="shared" si="0"/>
        <v>0</v>
      </c>
      <c r="N6" s="660" t="b">
        <f t="shared" si="0"/>
        <v>0</v>
      </c>
      <c r="O6" s="660" t="b">
        <f t="shared" si="0"/>
        <v>0</v>
      </c>
      <c r="P6" s="660" t="b">
        <f t="shared" si="0"/>
        <v>0</v>
      </c>
      <c r="Q6" s="660" t="b">
        <f t="shared" si="0"/>
        <v>0</v>
      </c>
    </row>
    <row r="7" spans="1:17" ht="15.75">
      <c r="B7" s="696" t="s">
        <v>975</v>
      </c>
      <c r="C7" s="660">
        <f>C11+C15+C19+C23+C27+C31</f>
        <v>0</v>
      </c>
      <c r="D7" s="660"/>
      <c r="E7" s="660"/>
      <c r="F7" s="660">
        <f t="shared" ref="F7:G9" si="1">F11+F15+F19+F23+F27+F31</f>
        <v>0</v>
      </c>
      <c r="G7" s="660">
        <f t="shared" si="1"/>
        <v>0</v>
      </c>
      <c r="H7" s="697">
        <v>1.4</v>
      </c>
      <c r="I7" s="698">
        <f t="shared" ref="I7:I33" si="2">(F7+G7)*H7</f>
        <v>0</v>
      </c>
      <c r="J7" s="660">
        <f>J11+J15+J19+J23+J27+J31</f>
        <v>0</v>
      </c>
      <c r="K7" s="660">
        <f t="shared" ref="J7:Q9" si="3">K11+K15+K19+K23+K27+K31</f>
        <v>0</v>
      </c>
      <c r="L7" s="660">
        <f t="shared" si="3"/>
        <v>0</v>
      </c>
      <c r="M7" s="660">
        <f t="shared" si="3"/>
        <v>0</v>
      </c>
      <c r="N7" s="660">
        <f t="shared" si="3"/>
        <v>0</v>
      </c>
      <c r="O7" s="660">
        <f t="shared" si="3"/>
        <v>0</v>
      </c>
      <c r="P7" s="660">
        <f t="shared" si="3"/>
        <v>0</v>
      </c>
      <c r="Q7" s="660">
        <f>Q11+Q15+Q19+Q23+Q27+Q31</f>
        <v>0</v>
      </c>
    </row>
    <row r="8" spans="1:17" ht="15.75">
      <c r="B8" s="696" t="s">
        <v>976</v>
      </c>
      <c r="C8" s="660">
        <f>C12+C16+C20+C24+C28+C32</f>
        <v>0</v>
      </c>
      <c r="D8" s="660"/>
      <c r="E8" s="660"/>
      <c r="F8" s="660">
        <f t="shared" si="1"/>
        <v>0</v>
      </c>
      <c r="G8" s="660">
        <f t="shared" si="1"/>
        <v>0</v>
      </c>
      <c r="H8" s="697">
        <v>1.4</v>
      </c>
      <c r="I8" s="698">
        <f t="shared" si="2"/>
        <v>0</v>
      </c>
      <c r="J8" s="660">
        <f t="shared" si="3"/>
        <v>0</v>
      </c>
      <c r="K8" s="660">
        <f t="shared" si="3"/>
        <v>0</v>
      </c>
      <c r="L8" s="660">
        <f t="shared" si="3"/>
        <v>0</v>
      </c>
      <c r="M8" s="660">
        <f t="shared" si="3"/>
        <v>0</v>
      </c>
      <c r="N8" s="660">
        <f t="shared" si="3"/>
        <v>0</v>
      </c>
      <c r="O8" s="660">
        <f t="shared" si="3"/>
        <v>0</v>
      </c>
      <c r="P8" s="660">
        <f t="shared" si="3"/>
        <v>0</v>
      </c>
      <c r="Q8" s="660">
        <f>Q12+Q16+Q20+Q24+Q28+Q32</f>
        <v>0</v>
      </c>
    </row>
    <row r="9" spans="1:17" ht="15.75">
      <c r="B9" s="696" t="s">
        <v>977</v>
      </c>
      <c r="C9" s="660">
        <f>C13+C17+C21+C25+C29+C33</f>
        <v>0</v>
      </c>
      <c r="D9" s="660"/>
      <c r="E9" s="660"/>
      <c r="F9" s="660">
        <f t="shared" si="1"/>
        <v>0</v>
      </c>
      <c r="G9" s="660">
        <f t="shared" si="1"/>
        <v>0</v>
      </c>
      <c r="H9" s="697">
        <v>1.4</v>
      </c>
      <c r="I9" s="698">
        <f t="shared" si="2"/>
        <v>0</v>
      </c>
      <c r="J9" s="660">
        <f t="shared" si="3"/>
        <v>0</v>
      </c>
      <c r="K9" s="660">
        <f t="shared" si="3"/>
        <v>0</v>
      </c>
      <c r="L9" s="660">
        <f t="shared" si="3"/>
        <v>0</v>
      </c>
      <c r="M9" s="660">
        <f t="shared" si="3"/>
        <v>0</v>
      </c>
      <c r="N9" s="660">
        <f t="shared" si="3"/>
        <v>0</v>
      </c>
      <c r="O9" s="660">
        <f t="shared" si="3"/>
        <v>0</v>
      </c>
      <c r="P9" s="660">
        <f t="shared" si="3"/>
        <v>0</v>
      </c>
      <c r="Q9" s="660">
        <f t="shared" si="3"/>
        <v>0</v>
      </c>
    </row>
    <row r="10" spans="1:17" ht="15.75">
      <c r="B10" s="699" t="s">
        <v>988</v>
      </c>
      <c r="C10" s="700"/>
      <c r="D10" s="700"/>
      <c r="E10" s="700"/>
      <c r="F10" s="700"/>
      <c r="G10" s="700"/>
      <c r="H10" s="697">
        <v>1.4</v>
      </c>
      <c r="I10" s="698">
        <f t="shared" si="2"/>
        <v>0</v>
      </c>
      <c r="J10" s="701"/>
      <c r="K10" s="701"/>
      <c r="L10" s="701"/>
      <c r="M10" s="701"/>
      <c r="N10" s="701"/>
      <c r="O10" s="701"/>
      <c r="P10" s="701"/>
      <c r="Q10" s="660">
        <f>SUM(Q11:Q13)</f>
        <v>0</v>
      </c>
    </row>
    <row r="11" spans="1:17" ht="15.75">
      <c r="B11" s="702" t="s">
        <v>975</v>
      </c>
      <c r="C11" s="700"/>
      <c r="D11" s="700"/>
      <c r="E11" s="700"/>
      <c r="F11" s="700"/>
      <c r="G11" s="700"/>
      <c r="H11" s="697">
        <v>1.4</v>
      </c>
      <c r="I11" s="698">
        <f t="shared" si="2"/>
        <v>0</v>
      </c>
      <c r="J11" s="701"/>
      <c r="K11" s="701"/>
      <c r="L11" s="701"/>
      <c r="M11" s="701"/>
      <c r="N11" s="701"/>
      <c r="O11" s="701"/>
      <c r="P11" s="701"/>
      <c r="Q11" s="660">
        <f>SUMPRODUCT($J$5:$P$5,J11:P11)</f>
        <v>0</v>
      </c>
    </row>
    <row r="12" spans="1:17" ht="15.75">
      <c r="B12" s="702" t="s">
        <v>976</v>
      </c>
      <c r="C12" s="700"/>
      <c r="D12" s="700"/>
      <c r="E12" s="700"/>
      <c r="F12" s="700"/>
      <c r="G12" s="700"/>
      <c r="H12" s="697">
        <v>1.4</v>
      </c>
      <c r="I12" s="698">
        <f t="shared" si="2"/>
        <v>0</v>
      </c>
      <c r="J12" s="701"/>
      <c r="K12" s="701"/>
      <c r="L12" s="701"/>
      <c r="M12" s="701"/>
      <c r="N12" s="701"/>
      <c r="O12" s="701"/>
      <c r="P12" s="701"/>
      <c r="Q12" s="660">
        <f t="shared" ref="Q12:Q13" si="4">SUMPRODUCT($J$5:$P$5,J12:P12)</f>
        <v>0</v>
      </c>
    </row>
    <row r="13" spans="1:17" ht="15.75">
      <c r="B13" s="702" t="s">
        <v>977</v>
      </c>
      <c r="C13" s="700"/>
      <c r="D13" s="700"/>
      <c r="E13" s="700"/>
      <c r="F13" s="700"/>
      <c r="G13" s="700"/>
      <c r="H13" s="697">
        <v>1.4</v>
      </c>
      <c r="I13" s="698">
        <f t="shared" si="2"/>
        <v>0</v>
      </c>
      <c r="J13" s="701"/>
      <c r="K13" s="701"/>
      <c r="L13" s="701"/>
      <c r="M13" s="701"/>
      <c r="N13" s="701"/>
      <c r="O13" s="701"/>
      <c r="P13" s="701"/>
      <c r="Q13" s="660">
        <f t="shared" si="4"/>
        <v>0</v>
      </c>
    </row>
    <row r="14" spans="1:17" ht="15.75">
      <c r="B14" s="699" t="s">
        <v>989</v>
      </c>
      <c r="C14" s="700"/>
      <c r="D14" s="700"/>
      <c r="E14" s="700"/>
      <c r="F14" s="700"/>
      <c r="G14" s="700"/>
      <c r="H14" s="697">
        <v>1.4</v>
      </c>
      <c r="I14" s="698">
        <f t="shared" si="2"/>
        <v>0</v>
      </c>
      <c r="J14" s="701"/>
      <c r="K14" s="701"/>
      <c r="L14" s="701"/>
      <c r="M14" s="701"/>
      <c r="N14" s="701"/>
      <c r="O14" s="701"/>
      <c r="P14" s="701"/>
      <c r="Q14" s="660">
        <f>SUM(Q15:Q17)</f>
        <v>0</v>
      </c>
    </row>
    <row r="15" spans="1:17" ht="15.75">
      <c r="B15" s="702" t="s">
        <v>975</v>
      </c>
      <c r="C15" s="700"/>
      <c r="D15" s="700"/>
      <c r="E15" s="700"/>
      <c r="F15" s="700"/>
      <c r="G15" s="700"/>
      <c r="H15" s="697">
        <v>1.4</v>
      </c>
      <c r="I15" s="698">
        <f t="shared" si="2"/>
        <v>0</v>
      </c>
      <c r="J15" s="701"/>
      <c r="K15" s="701"/>
      <c r="L15" s="701"/>
      <c r="M15" s="701"/>
      <c r="N15" s="701"/>
      <c r="O15" s="701"/>
      <c r="P15" s="701"/>
      <c r="Q15" s="660">
        <f>SUMPRODUCT($J$5:$P$5,J15:P15)</f>
        <v>0</v>
      </c>
    </row>
    <row r="16" spans="1:17" ht="15.75">
      <c r="B16" s="702" t="s">
        <v>976</v>
      </c>
      <c r="C16" s="700"/>
      <c r="D16" s="700"/>
      <c r="E16" s="700"/>
      <c r="F16" s="700"/>
      <c r="G16" s="700"/>
      <c r="H16" s="697">
        <v>1.4</v>
      </c>
      <c r="I16" s="698">
        <f t="shared" si="2"/>
        <v>0</v>
      </c>
      <c r="J16" s="701"/>
      <c r="K16" s="701"/>
      <c r="L16" s="701"/>
      <c r="M16" s="701"/>
      <c r="N16" s="701"/>
      <c r="O16" s="701"/>
      <c r="P16" s="701"/>
      <c r="Q16" s="660">
        <f t="shared" ref="Q16:Q17" si="5">SUMPRODUCT($J$5:$P$5,J16:P16)</f>
        <v>0</v>
      </c>
    </row>
    <row r="17" spans="2:17" ht="15.75">
      <c r="B17" s="702" t="s">
        <v>977</v>
      </c>
      <c r="C17" s="700"/>
      <c r="D17" s="700"/>
      <c r="E17" s="700"/>
      <c r="F17" s="700"/>
      <c r="G17" s="700"/>
      <c r="H17" s="697">
        <v>1.4</v>
      </c>
      <c r="I17" s="698">
        <f t="shared" si="2"/>
        <v>0</v>
      </c>
      <c r="J17" s="701"/>
      <c r="K17" s="701"/>
      <c r="L17" s="701"/>
      <c r="M17" s="701"/>
      <c r="N17" s="701"/>
      <c r="O17" s="701"/>
      <c r="P17" s="701"/>
      <c r="Q17" s="660">
        <f t="shared" si="5"/>
        <v>0</v>
      </c>
    </row>
    <row r="18" spans="2:17" ht="15.75">
      <c r="B18" s="699" t="s">
        <v>990</v>
      </c>
      <c r="C18" s="700"/>
      <c r="D18" s="700"/>
      <c r="E18" s="700"/>
      <c r="F18" s="700"/>
      <c r="G18" s="700"/>
      <c r="H18" s="697">
        <v>1.4</v>
      </c>
      <c r="I18" s="698">
        <f t="shared" si="2"/>
        <v>0</v>
      </c>
      <c r="J18" s="701"/>
      <c r="K18" s="701"/>
      <c r="L18" s="701"/>
      <c r="M18" s="701"/>
      <c r="N18" s="701"/>
      <c r="O18" s="701"/>
      <c r="P18" s="701"/>
      <c r="Q18" s="660">
        <f>SUM(Q19:Q21)</f>
        <v>0</v>
      </c>
    </row>
    <row r="19" spans="2:17" ht="15.75">
      <c r="B19" s="702" t="s">
        <v>975</v>
      </c>
      <c r="C19" s="700"/>
      <c r="D19" s="700"/>
      <c r="E19" s="700"/>
      <c r="F19" s="700"/>
      <c r="G19" s="700"/>
      <c r="H19" s="697">
        <v>1.4</v>
      </c>
      <c r="I19" s="698">
        <f t="shared" si="2"/>
        <v>0</v>
      </c>
      <c r="J19" s="701"/>
      <c r="K19" s="701"/>
      <c r="L19" s="701"/>
      <c r="M19" s="701"/>
      <c r="N19" s="701"/>
      <c r="O19" s="701"/>
      <c r="P19" s="701"/>
      <c r="Q19" s="660">
        <f>SUMPRODUCT($J$5:$P$5,J19:P19)</f>
        <v>0</v>
      </c>
    </row>
    <row r="20" spans="2:17" ht="15.75">
      <c r="B20" s="702" t="s">
        <v>976</v>
      </c>
      <c r="C20" s="700"/>
      <c r="D20" s="700"/>
      <c r="E20" s="700"/>
      <c r="F20" s="700"/>
      <c r="G20" s="700"/>
      <c r="H20" s="697">
        <v>1.4</v>
      </c>
      <c r="I20" s="698">
        <f t="shared" si="2"/>
        <v>0</v>
      </c>
      <c r="J20" s="701"/>
      <c r="K20" s="701"/>
      <c r="L20" s="701"/>
      <c r="M20" s="701"/>
      <c r="N20" s="701"/>
      <c r="O20" s="701"/>
      <c r="P20" s="701"/>
      <c r="Q20" s="660">
        <f t="shared" ref="Q20:Q21" si="6">SUMPRODUCT($J$5:$P$5,J20:P20)</f>
        <v>0</v>
      </c>
    </row>
    <row r="21" spans="2:17" ht="15.75">
      <c r="B21" s="702" t="s">
        <v>977</v>
      </c>
      <c r="C21" s="700"/>
      <c r="D21" s="700"/>
      <c r="E21" s="700"/>
      <c r="F21" s="700"/>
      <c r="G21" s="700"/>
      <c r="H21" s="697">
        <v>1.4</v>
      </c>
      <c r="I21" s="698">
        <f t="shared" si="2"/>
        <v>0</v>
      </c>
      <c r="J21" s="701"/>
      <c r="K21" s="701"/>
      <c r="L21" s="701"/>
      <c r="M21" s="701"/>
      <c r="N21" s="701"/>
      <c r="O21" s="701"/>
      <c r="P21" s="701"/>
      <c r="Q21" s="660">
        <f t="shared" si="6"/>
        <v>0</v>
      </c>
    </row>
    <row r="22" spans="2:17" ht="15.75">
      <c r="B22" s="699" t="s">
        <v>991</v>
      </c>
      <c r="C22" s="700"/>
      <c r="D22" s="700"/>
      <c r="E22" s="700"/>
      <c r="F22" s="700"/>
      <c r="G22" s="700"/>
      <c r="H22" s="697">
        <v>1.4</v>
      </c>
      <c r="I22" s="698">
        <f t="shared" si="2"/>
        <v>0</v>
      </c>
      <c r="J22" s="701"/>
      <c r="K22" s="701"/>
      <c r="L22" s="701"/>
      <c r="M22" s="701"/>
      <c r="N22" s="701"/>
      <c r="O22" s="701"/>
      <c r="P22" s="701"/>
      <c r="Q22" s="660">
        <f>SUM(Q23:Q25)</f>
        <v>0</v>
      </c>
    </row>
    <row r="23" spans="2:17" ht="15.75">
      <c r="B23" s="702" t="s">
        <v>975</v>
      </c>
      <c r="C23" s="700"/>
      <c r="D23" s="700"/>
      <c r="E23" s="700"/>
      <c r="F23" s="700"/>
      <c r="G23" s="700"/>
      <c r="H23" s="697">
        <v>1.4</v>
      </c>
      <c r="I23" s="698">
        <f t="shared" si="2"/>
        <v>0</v>
      </c>
      <c r="J23" s="701"/>
      <c r="K23" s="701"/>
      <c r="L23" s="701"/>
      <c r="M23" s="701"/>
      <c r="N23" s="701"/>
      <c r="O23" s="701"/>
      <c r="P23" s="701"/>
      <c r="Q23" s="660">
        <f>SUMPRODUCT($J$5:$P$5,J23:P23)</f>
        <v>0</v>
      </c>
    </row>
    <row r="24" spans="2:17" ht="15.75">
      <c r="B24" s="702" t="s">
        <v>976</v>
      </c>
      <c r="C24" s="700"/>
      <c r="D24" s="700"/>
      <c r="E24" s="700"/>
      <c r="F24" s="700"/>
      <c r="G24" s="700"/>
      <c r="H24" s="697">
        <v>1.4</v>
      </c>
      <c r="I24" s="698">
        <f t="shared" si="2"/>
        <v>0</v>
      </c>
      <c r="J24" s="701"/>
      <c r="K24" s="701"/>
      <c r="L24" s="701"/>
      <c r="M24" s="701"/>
      <c r="N24" s="701"/>
      <c r="O24" s="701"/>
      <c r="P24" s="701"/>
      <c r="Q24" s="660">
        <f t="shared" ref="Q24:Q25" si="7">SUMPRODUCT($J$5:$P$5,J24:P24)</f>
        <v>0</v>
      </c>
    </row>
    <row r="25" spans="2:17" ht="15.75">
      <c r="B25" s="702" t="s">
        <v>977</v>
      </c>
      <c r="C25" s="700"/>
      <c r="D25" s="700"/>
      <c r="E25" s="700"/>
      <c r="F25" s="700"/>
      <c r="G25" s="700"/>
      <c r="H25" s="697">
        <v>1.4</v>
      </c>
      <c r="I25" s="698">
        <f t="shared" si="2"/>
        <v>0</v>
      </c>
      <c r="J25" s="701"/>
      <c r="K25" s="701"/>
      <c r="L25" s="701"/>
      <c r="M25" s="701"/>
      <c r="N25" s="701"/>
      <c r="O25" s="701"/>
      <c r="P25" s="701"/>
      <c r="Q25" s="660">
        <f t="shared" si="7"/>
        <v>0</v>
      </c>
    </row>
    <row r="26" spans="2:17" ht="15.75">
      <c r="B26" s="699" t="s">
        <v>992</v>
      </c>
      <c r="C26" s="700"/>
      <c r="D26" s="700"/>
      <c r="E26" s="700"/>
      <c r="F26" s="700"/>
      <c r="G26" s="700"/>
      <c r="H26" s="697">
        <v>1.4</v>
      </c>
      <c r="I26" s="698">
        <f t="shared" si="2"/>
        <v>0</v>
      </c>
      <c r="J26" s="701"/>
      <c r="K26" s="701"/>
      <c r="L26" s="701"/>
      <c r="M26" s="701"/>
      <c r="N26" s="701"/>
      <c r="O26" s="701"/>
      <c r="P26" s="701"/>
      <c r="Q26" s="660">
        <f>SUM(Q27:Q29)</f>
        <v>0</v>
      </c>
    </row>
    <row r="27" spans="2:17" ht="15.75">
      <c r="B27" s="702" t="s">
        <v>975</v>
      </c>
      <c r="C27" s="700"/>
      <c r="D27" s="700"/>
      <c r="E27" s="700"/>
      <c r="F27" s="700"/>
      <c r="G27" s="700"/>
      <c r="H27" s="697">
        <v>1.4</v>
      </c>
      <c r="I27" s="698">
        <f t="shared" si="2"/>
        <v>0</v>
      </c>
      <c r="J27" s="701"/>
      <c r="K27" s="701"/>
      <c r="L27" s="701"/>
      <c r="M27" s="701"/>
      <c r="N27" s="701"/>
      <c r="O27" s="701"/>
      <c r="P27" s="701"/>
      <c r="Q27" s="660">
        <f>SUMPRODUCT($J$5:$P$5,J27:P27)</f>
        <v>0</v>
      </c>
    </row>
    <row r="28" spans="2:17" ht="15.75">
      <c r="B28" s="702" t="s">
        <v>976</v>
      </c>
      <c r="C28" s="700"/>
      <c r="D28" s="700"/>
      <c r="E28" s="700"/>
      <c r="F28" s="700"/>
      <c r="G28" s="700"/>
      <c r="H28" s="697">
        <v>1.4</v>
      </c>
      <c r="I28" s="698">
        <f t="shared" si="2"/>
        <v>0</v>
      </c>
      <c r="J28" s="701"/>
      <c r="K28" s="701"/>
      <c r="L28" s="701"/>
      <c r="M28" s="701"/>
      <c r="N28" s="701"/>
      <c r="O28" s="701"/>
      <c r="P28" s="701"/>
      <c r="Q28" s="660">
        <f t="shared" ref="Q28:Q29" si="8">SUMPRODUCT($J$5:$P$5,J28:P28)</f>
        <v>0</v>
      </c>
    </row>
    <row r="29" spans="2:17" ht="15.75">
      <c r="B29" s="702" t="s">
        <v>977</v>
      </c>
      <c r="C29" s="700"/>
      <c r="D29" s="700"/>
      <c r="E29" s="700"/>
      <c r="F29" s="700"/>
      <c r="G29" s="700"/>
      <c r="H29" s="697">
        <v>1.4</v>
      </c>
      <c r="I29" s="698">
        <f t="shared" si="2"/>
        <v>0</v>
      </c>
      <c r="J29" s="701"/>
      <c r="K29" s="701"/>
      <c r="L29" s="701"/>
      <c r="M29" s="701"/>
      <c r="N29" s="701"/>
      <c r="O29" s="701"/>
      <c r="P29" s="701"/>
      <c r="Q29" s="660">
        <f t="shared" si="8"/>
        <v>0</v>
      </c>
    </row>
    <row r="30" spans="2:17" ht="15.75">
      <c r="B30" s="703" t="s">
        <v>993</v>
      </c>
      <c r="C30" s="700"/>
      <c r="D30" s="700"/>
      <c r="E30" s="700"/>
      <c r="F30" s="700"/>
      <c r="G30" s="700"/>
      <c r="H30" s="697">
        <v>1.4</v>
      </c>
      <c r="I30" s="698">
        <f t="shared" si="2"/>
        <v>0</v>
      </c>
      <c r="J30" s="701"/>
      <c r="K30" s="701"/>
      <c r="L30" s="701"/>
      <c r="M30" s="701"/>
      <c r="N30" s="701"/>
      <c r="O30" s="701"/>
      <c r="P30" s="701"/>
      <c r="Q30" s="660">
        <f>SUM(Q31:Q33)</f>
        <v>0</v>
      </c>
    </row>
    <row r="31" spans="2:17" ht="15.75">
      <c r="B31" s="702" t="s">
        <v>975</v>
      </c>
      <c r="C31" s="700"/>
      <c r="D31" s="700"/>
      <c r="E31" s="700"/>
      <c r="F31" s="700"/>
      <c r="G31" s="700"/>
      <c r="H31" s="697">
        <v>1.4</v>
      </c>
      <c r="I31" s="698">
        <f t="shared" si="2"/>
        <v>0</v>
      </c>
      <c r="J31" s="701"/>
      <c r="K31" s="701"/>
      <c r="L31" s="701"/>
      <c r="M31" s="701"/>
      <c r="N31" s="701"/>
      <c r="O31" s="701"/>
      <c r="P31" s="701"/>
      <c r="Q31" s="660">
        <f>SUMPRODUCT($J$5:$P$5,J31:P31)</f>
        <v>0</v>
      </c>
    </row>
    <row r="32" spans="2:17" ht="15.75">
      <c r="B32" s="702" t="s">
        <v>976</v>
      </c>
      <c r="C32" s="700"/>
      <c r="D32" s="700"/>
      <c r="E32" s="700"/>
      <c r="F32" s="700"/>
      <c r="G32" s="700"/>
      <c r="H32" s="697">
        <v>1.4</v>
      </c>
      <c r="I32" s="698">
        <f t="shared" si="2"/>
        <v>0</v>
      </c>
      <c r="J32" s="701"/>
      <c r="K32" s="701"/>
      <c r="L32" s="701"/>
      <c r="M32" s="701"/>
      <c r="N32" s="701"/>
      <c r="O32" s="701"/>
      <c r="P32" s="701"/>
      <c r="Q32" s="660">
        <f t="shared" ref="Q32:Q33" si="9">SUMPRODUCT($J$5:$P$5,J32:P32)</f>
        <v>0</v>
      </c>
    </row>
    <row r="33" spans="2:17" ht="15.75">
      <c r="B33" s="702" t="s">
        <v>977</v>
      </c>
      <c r="C33" s="700"/>
      <c r="D33" s="700"/>
      <c r="E33" s="700"/>
      <c r="F33" s="700"/>
      <c r="G33" s="700"/>
      <c r="H33" s="697">
        <v>1.4</v>
      </c>
      <c r="I33" s="698">
        <f t="shared" si="2"/>
        <v>0</v>
      </c>
      <c r="J33" s="701"/>
      <c r="K33" s="701"/>
      <c r="L33" s="701"/>
      <c r="M33" s="701"/>
      <c r="N33" s="701"/>
      <c r="O33" s="701"/>
      <c r="P33" s="701"/>
      <c r="Q33" s="660">
        <f t="shared" si="9"/>
        <v>0</v>
      </c>
    </row>
    <row r="34" spans="2:17" ht="15.75">
      <c r="B34" s="704" t="s">
        <v>66</v>
      </c>
      <c r="C34" s="705" t="b">
        <f>C6</f>
        <v>0</v>
      </c>
      <c r="D34" s="705" t="b">
        <f t="shared" ref="D34:G34" si="10">D6</f>
        <v>0</v>
      </c>
      <c r="E34" s="705" t="b">
        <f t="shared" si="10"/>
        <v>0</v>
      </c>
      <c r="F34" s="705" t="b">
        <f t="shared" si="10"/>
        <v>0</v>
      </c>
      <c r="G34" s="705" t="b">
        <f t="shared" si="10"/>
        <v>0</v>
      </c>
      <c r="H34" s="697">
        <v>1.4</v>
      </c>
      <c r="I34" s="698">
        <f>(F34+G34)*H34</f>
        <v>0</v>
      </c>
      <c r="J34" s="705" t="b">
        <f t="shared" ref="J34:Q34" si="11">J6</f>
        <v>0</v>
      </c>
      <c r="K34" s="705" t="b">
        <f t="shared" si="11"/>
        <v>0</v>
      </c>
      <c r="L34" s="705" t="b">
        <f t="shared" si="11"/>
        <v>0</v>
      </c>
      <c r="M34" s="705" t="b">
        <f t="shared" si="11"/>
        <v>0</v>
      </c>
      <c r="N34" s="705" t="b">
        <f t="shared" si="11"/>
        <v>0</v>
      </c>
      <c r="O34" s="705" t="b">
        <f t="shared" si="11"/>
        <v>0</v>
      </c>
      <c r="P34" s="705" t="b">
        <f t="shared" si="11"/>
        <v>0</v>
      </c>
      <c r="Q34" s="705"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tabSelected="1" zoomScale="80" zoomScaleNormal="80" workbookViewId="0">
      <pane xSplit="1" ySplit="5" topLeftCell="B6" activePane="bottomRight" state="frozen"/>
      <selection pane="topRight" activeCell="B1" sqref="B1"/>
      <selection pane="bottomLeft" activeCell="A6" sqref="A6"/>
      <selection pane="bottomRight" activeCell="K22" sqref="K22"/>
    </sheetView>
  </sheetViews>
  <sheetFormatPr defaultRowHeight="15.75"/>
  <cols>
    <col min="1" max="1" width="9.5703125" style="19" bestFit="1" customWidth="1"/>
    <col min="2" max="2" width="88.42578125" style="16" customWidth="1"/>
    <col min="3" max="3" width="12.85546875" style="16" customWidth="1"/>
    <col min="4" max="7" width="12.85546875" style="2" customWidth="1"/>
    <col min="8" max="8" width="6.85546875" customWidth="1"/>
  </cols>
  <sheetData>
    <row r="1" spans="1:8">
      <c r="A1" s="17" t="s">
        <v>97</v>
      </c>
      <c r="B1" s="270" t="str">
        <f>Info!C2</f>
        <v>სს ზირაათ ბანკი საქართველო</v>
      </c>
    </row>
    <row r="2" spans="1:8">
      <c r="A2" s="17" t="s">
        <v>98</v>
      </c>
      <c r="B2" s="724">
        <v>45838</v>
      </c>
      <c r="C2" s="28"/>
      <c r="D2" s="18"/>
      <c r="E2" s="18"/>
      <c r="F2" s="18"/>
      <c r="G2" s="18"/>
      <c r="H2" s="1"/>
    </row>
    <row r="3" spans="1:8" ht="16.5" thickBot="1">
      <c r="A3" s="17"/>
      <c r="C3" s="28"/>
      <c r="D3" s="18"/>
      <c r="E3" s="18"/>
      <c r="F3" s="18"/>
      <c r="G3" s="18"/>
      <c r="H3" s="1"/>
    </row>
    <row r="4" spans="1:8" ht="15" customHeight="1" thickBot="1">
      <c r="A4" s="39" t="s">
        <v>240</v>
      </c>
      <c r="B4" s="128" t="s">
        <v>128</v>
      </c>
      <c r="C4" s="129"/>
      <c r="D4" s="798" t="s">
        <v>903</v>
      </c>
      <c r="E4" s="799"/>
      <c r="F4" s="799"/>
      <c r="G4" s="800"/>
      <c r="H4" s="1"/>
    </row>
    <row r="5" spans="1:8" ht="15">
      <c r="A5" s="178" t="s">
        <v>25</v>
      </c>
      <c r="B5" s="179"/>
      <c r="C5" s="292" t="str">
        <f>INT((MONTH($B$2))/3)&amp;"Q"&amp;"-"&amp;YEAR($B$2)</f>
        <v>2Q-2025</v>
      </c>
      <c r="D5" s="292" t="str">
        <f>IF(INT(MONTH($B$2))=3, "4"&amp;"Q"&amp;"-"&amp;YEAR($B$2)-1, IF(INT(MONTH($B$2))=6, "1"&amp;"Q"&amp;"-"&amp;YEAR($B$2), IF(INT(MONTH($B$2))=9, "2"&amp;"Q"&amp;"-"&amp;YEAR($B$2),IF(INT(MONTH($B$2))=12, "3"&amp;"Q"&amp;"-"&amp;YEAR($B$2), 0))))</f>
        <v>1Q-2025</v>
      </c>
      <c r="E5" s="292" t="str">
        <f>IF(INT(MONTH($B$2))=3, "3"&amp;"Q"&amp;"-"&amp;YEAR($B$2)-1, IF(INT(MONTH($B$2))=6, "4"&amp;"Q"&amp;"-"&amp;YEAR($B$2)-1, IF(INT(MONTH($B$2))=9, "1"&amp;"Q"&amp;"-"&amp;YEAR($B$2),IF(INT(MONTH($B$2))=12, "2"&amp;"Q"&amp;"-"&amp;YEAR($B$2), 0))))</f>
        <v>4Q-2024</v>
      </c>
      <c r="F5" s="292" t="str">
        <f>IF(INT(MONTH($B$2))=3, "2"&amp;"Q"&amp;"-"&amp;YEAR($B$2)-1, IF(INT(MONTH($B$2))=6, "3"&amp;"Q"&amp;"-"&amp;YEAR($B$2)-1, IF(INT(MONTH($B$2))=9, "4"&amp;"Q"&amp;"-"&amp;YEAR($B$2)-1,IF(INT(MONTH($B$2))=12, "1"&amp;"Q"&amp;"-"&amp;YEAR($B$2), 0))))</f>
        <v>3Q-2024</v>
      </c>
      <c r="G5" s="293" t="str">
        <f>IF(INT(MONTH($B$2))=3, "1"&amp;"Q"&amp;"-"&amp;YEAR($B$2)-1, IF(INT(MONTH($B$2))=6, "2"&amp;"Q"&amp;"-"&amp;YEAR($B$2)-1, IF(INT(MONTH($B$2))=9, "3"&amp;"Q"&amp;"-"&amp;YEAR($B$2)-1,IF(INT(MONTH($B$2))=12, "4"&amp;"Q"&amp;"-"&amp;YEAR($B$2)-1, 0))))</f>
        <v>2Q-2024</v>
      </c>
    </row>
    <row r="6" spans="1:8" ht="15">
      <c r="A6" s="294"/>
      <c r="B6" s="295" t="s">
        <v>95</v>
      </c>
      <c r="C6" s="180"/>
      <c r="D6" s="180"/>
      <c r="E6" s="180"/>
      <c r="F6" s="180"/>
      <c r="G6" s="181"/>
    </row>
    <row r="7" spans="1:8" ht="15">
      <c r="A7" s="294"/>
      <c r="B7" s="296" t="s">
        <v>99</v>
      </c>
      <c r="C7" s="180"/>
      <c r="D7" s="180"/>
      <c r="E7" s="180"/>
      <c r="F7" s="180"/>
      <c r="G7" s="181"/>
    </row>
    <row r="8" spans="1:8" ht="15">
      <c r="A8" s="275">
        <v>1</v>
      </c>
      <c r="B8" s="276" t="s">
        <v>22</v>
      </c>
      <c r="C8" s="297">
        <v>83737762.254899979</v>
      </c>
      <c r="D8" s="298">
        <v>82711736.182599992</v>
      </c>
      <c r="E8" s="298">
        <v>80853342.547499999</v>
      </c>
      <c r="F8" s="298">
        <v>80834893.057000011</v>
      </c>
      <c r="G8" s="299">
        <v>79190974.430900022</v>
      </c>
    </row>
    <row r="9" spans="1:8" ht="15">
      <c r="A9" s="275">
        <v>2</v>
      </c>
      <c r="B9" s="276" t="s">
        <v>75</v>
      </c>
      <c r="C9" s="297">
        <v>83737762.254899979</v>
      </c>
      <c r="D9" s="298">
        <v>82711736.182599992</v>
      </c>
      <c r="E9" s="298">
        <v>80853342.547499999</v>
      </c>
      <c r="F9" s="298">
        <v>80834893.057000011</v>
      </c>
      <c r="G9" s="299">
        <v>79190974.430900022</v>
      </c>
    </row>
    <row r="10" spans="1:8" ht="15">
      <c r="A10" s="275">
        <v>3</v>
      </c>
      <c r="B10" s="276" t="s">
        <v>74</v>
      </c>
      <c r="C10" s="297">
        <v>83737762.254899979</v>
      </c>
      <c r="D10" s="298">
        <v>82711736.182599992</v>
      </c>
      <c r="E10" s="298">
        <v>80853342.547499999</v>
      </c>
      <c r="F10" s="298">
        <v>80834893.057000011</v>
      </c>
      <c r="G10" s="299">
        <v>79190974.430900022</v>
      </c>
    </row>
    <row r="11" spans="1:8" ht="15">
      <c r="A11" s="275">
        <v>4</v>
      </c>
      <c r="B11" s="276" t="s">
        <v>413</v>
      </c>
      <c r="C11" s="297">
        <v>47685130.066605814</v>
      </c>
      <c r="D11" s="298">
        <v>33944594.280566171</v>
      </c>
      <c r="E11" s="298">
        <v>32746908.583678834</v>
      </c>
      <c r="F11" s="298">
        <v>31728016.426487759</v>
      </c>
      <c r="G11" s="299">
        <v>26371238.786238879</v>
      </c>
    </row>
    <row r="12" spans="1:8" ht="15">
      <c r="A12" s="275">
        <v>5</v>
      </c>
      <c r="B12" s="276" t="s">
        <v>414</v>
      </c>
      <c r="C12" s="297">
        <v>58411153.329302549</v>
      </c>
      <c r="D12" s="298">
        <v>41407832.271970101</v>
      </c>
      <c r="E12" s="298">
        <v>40036524.528344803</v>
      </c>
      <c r="F12" s="298">
        <v>38590890.411327019</v>
      </c>
      <c r="G12" s="299">
        <v>32952128.98386145</v>
      </c>
    </row>
    <row r="13" spans="1:8" ht="15">
      <c r="A13" s="275">
        <v>6</v>
      </c>
      <c r="B13" s="276" t="s">
        <v>415</v>
      </c>
      <c r="C13" s="297">
        <v>72622678.931835964</v>
      </c>
      <c r="D13" s="298">
        <v>51301458.393304296</v>
      </c>
      <c r="E13" s="298">
        <v>49700250.947886959</v>
      </c>
      <c r="F13" s="298">
        <v>47687970.191110514</v>
      </c>
      <c r="G13" s="299">
        <v>41674794.287647173</v>
      </c>
    </row>
    <row r="14" spans="1:8" ht="15">
      <c r="A14" s="294"/>
      <c r="B14" s="295" t="s">
        <v>417</v>
      </c>
      <c r="C14" s="180"/>
      <c r="D14" s="180"/>
      <c r="E14" s="180"/>
      <c r="F14" s="180"/>
      <c r="G14" s="181"/>
    </row>
    <row r="15" spans="1:8" ht="21.95" customHeight="1">
      <c r="A15" s="275">
        <v>7</v>
      </c>
      <c r="B15" s="276" t="s">
        <v>416</v>
      </c>
      <c r="C15" s="300">
        <v>373680976.14332706</v>
      </c>
      <c r="D15" s="298">
        <v>279589304.05021703</v>
      </c>
      <c r="E15" s="298">
        <v>274080670.93033504</v>
      </c>
      <c r="F15" s="298">
        <v>254533238.98096499</v>
      </c>
      <c r="G15" s="299">
        <v>241677166.27288297</v>
      </c>
    </row>
    <row r="16" spans="1:8" ht="15">
      <c r="A16" s="294"/>
      <c r="B16" s="295" t="s">
        <v>420</v>
      </c>
      <c r="C16" s="180"/>
      <c r="D16" s="180"/>
      <c r="E16" s="180"/>
      <c r="F16" s="180"/>
      <c r="G16" s="181"/>
    </row>
    <row r="17" spans="1:7" s="3" customFormat="1" ht="15">
      <c r="A17" s="275"/>
      <c r="B17" s="296" t="s">
        <v>966</v>
      </c>
      <c r="C17" s="180"/>
      <c r="D17" s="180"/>
      <c r="E17" s="180"/>
      <c r="F17" s="180"/>
      <c r="G17" s="181"/>
    </row>
    <row r="18" spans="1:7" ht="15">
      <c r="A18" s="274">
        <v>8</v>
      </c>
      <c r="B18" s="301" t="s">
        <v>411</v>
      </c>
      <c r="C18" s="310">
        <v>0.22408890899166881</v>
      </c>
      <c r="D18" s="311">
        <v>0.29583297710038342</v>
      </c>
      <c r="E18" s="311">
        <v>0.29499833852950197</v>
      </c>
      <c r="F18" s="311">
        <v>0.31758089191268718</v>
      </c>
      <c r="G18" s="312">
        <v>0.32767255447493854</v>
      </c>
    </row>
    <row r="19" spans="1:7" ht="15" customHeight="1">
      <c r="A19" s="274">
        <v>9</v>
      </c>
      <c r="B19" s="301" t="s">
        <v>410</v>
      </c>
      <c r="C19" s="310">
        <v>0.22408890899166881</v>
      </c>
      <c r="D19" s="311">
        <v>0.29583297710038342</v>
      </c>
      <c r="E19" s="311">
        <v>0.29499833852950197</v>
      </c>
      <c r="F19" s="311">
        <v>0.31758089191268718</v>
      </c>
      <c r="G19" s="312">
        <v>0.32767255447493854</v>
      </c>
    </row>
    <row r="20" spans="1:7" ht="15">
      <c r="A20" s="274">
        <v>10</v>
      </c>
      <c r="B20" s="301" t="s">
        <v>412</v>
      </c>
      <c r="C20" s="310">
        <v>0.22408890899166881</v>
      </c>
      <c r="D20" s="311">
        <v>0.29583297710038342</v>
      </c>
      <c r="E20" s="311">
        <v>0.29499833852950197</v>
      </c>
      <c r="F20" s="311">
        <v>0.31758089191268718</v>
      </c>
      <c r="G20" s="312">
        <v>0.32767255447493854</v>
      </c>
    </row>
    <row r="21" spans="1:7" ht="15">
      <c r="A21" s="274">
        <v>11</v>
      </c>
      <c r="B21" s="276" t="s">
        <v>413</v>
      </c>
      <c r="C21" s="310">
        <v>0.12760919905196341</v>
      </c>
      <c r="D21" s="311">
        <v>0.12140877275644774</v>
      </c>
      <c r="E21" s="311">
        <v>0.11947908793612935</v>
      </c>
      <c r="F21" s="311">
        <v>0.12465176082114959</v>
      </c>
      <c r="G21" s="312">
        <v>0.10911762659639321</v>
      </c>
    </row>
    <row r="22" spans="1:7" ht="15">
      <c r="A22" s="274">
        <v>12</v>
      </c>
      <c r="B22" s="276" t="s">
        <v>414</v>
      </c>
      <c r="C22" s="310">
        <v>0.15631289002761189</v>
      </c>
      <c r="D22" s="311">
        <v>0.14810234752232454</v>
      </c>
      <c r="E22" s="311">
        <v>0.14607569513182184</v>
      </c>
      <c r="F22" s="311">
        <v>0.15161434540269611</v>
      </c>
      <c r="G22" s="312">
        <v>0.13634771332370921</v>
      </c>
    </row>
    <row r="23" spans="1:7" ht="15">
      <c r="A23" s="274">
        <v>13</v>
      </c>
      <c r="B23" s="276" t="s">
        <v>415</v>
      </c>
      <c r="C23" s="310">
        <v>0.19434406236399149</v>
      </c>
      <c r="D23" s="311">
        <v>0.1834886301090046</v>
      </c>
      <c r="E23" s="311">
        <v>0.18133438881036457</v>
      </c>
      <c r="F23" s="311">
        <v>0.18735458827315207</v>
      </c>
      <c r="G23" s="312">
        <v>0.17243993270175656</v>
      </c>
    </row>
    <row r="24" spans="1:7" ht="15">
      <c r="A24" s="294"/>
      <c r="B24" s="295" t="s">
        <v>951</v>
      </c>
      <c r="C24" s="180"/>
      <c r="D24" s="180"/>
      <c r="E24" s="180"/>
      <c r="F24" s="180"/>
      <c r="G24" s="181"/>
    </row>
    <row r="25" spans="1:7" ht="25.5">
      <c r="A25" s="274">
        <v>14</v>
      </c>
      <c r="B25" s="301" t="s">
        <v>952</v>
      </c>
      <c r="C25" s="310">
        <v>0</v>
      </c>
      <c r="D25" s="311">
        <v>0</v>
      </c>
      <c r="E25" s="311">
        <v>0</v>
      </c>
      <c r="F25" s="311">
        <v>0</v>
      </c>
      <c r="G25" s="312">
        <v>0</v>
      </c>
    </row>
    <row r="26" spans="1:7" ht="15">
      <c r="A26" s="294"/>
      <c r="B26" s="295" t="s">
        <v>6</v>
      </c>
      <c r="C26" s="180"/>
      <c r="D26" s="180"/>
      <c r="E26" s="180"/>
      <c r="F26" s="180"/>
      <c r="G26" s="181"/>
    </row>
    <row r="27" spans="1:7" ht="15" customHeight="1">
      <c r="A27" s="302">
        <v>15</v>
      </c>
      <c r="B27" s="303" t="s">
        <v>7</v>
      </c>
      <c r="C27" s="310">
        <v>8.1377887538939542E-2</v>
      </c>
      <c r="D27" s="311">
        <v>8.4104466990907234E-2</v>
      </c>
      <c r="E27" s="311">
        <v>8.4611056624711301E-2</v>
      </c>
      <c r="F27" s="311">
        <v>8.4739489164164641E-2</v>
      </c>
      <c r="G27" s="312">
        <v>8.599334861467077E-2</v>
      </c>
    </row>
    <row r="28" spans="1:7" ht="15">
      <c r="A28" s="302">
        <v>16</v>
      </c>
      <c r="B28" s="303" t="s">
        <v>8</v>
      </c>
      <c r="C28" s="310">
        <v>2.4567655117131618E-2</v>
      </c>
      <c r="D28" s="311">
        <v>1.6892696818830391E-2</v>
      </c>
      <c r="E28" s="311">
        <v>2.1817822830756312E-2</v>
      </c>
      <c r="F28" s="311">
        <v>2.1600023202791283E-2</v>
      </c>
      <c r="G28" s="312">
        <v>2.1516791236523593E-2</v>
      </c>
    </row>
    <row r="29" spans="1:7" ht="15">
      <c r="A29" s="302">
        <v>17</v>
      </c>
      <c r="B29" s="303" t="s">
        <v>9</v>
      </c>
      <c r="C29" s="310">
        <v>3.4989475922074652E-2</v>
      </c>
      <c r="D29" s="311">
        <v>3.7631933038507259E-2</v>
      </c>
      <c r="E29" s="311">
        <v>3.7624992751712202E-2</v>
      </c>
      <c r="F29" s="311">
        <v>3.7562140975501875E-2</v>
      </c>
      <c r="G29" s="312">
        <v>3.7672292465529694E-2</v>
      </c>
    </row>
    <row r="30" spans="1:7" ht="15">
      <c r="A30" s="302">
        <v>18</v>
      </c>
      <c r="B30" s="303" t="s">
        <v>129</v>
      </c>
      <c r="C30" s="310">
        <v>5.6810232421807931E-2</v>
      </c>
      <c r="D30" s="311">
        <v>5.9280149030221378E-2</v>
      </c>
      <c r="E30" s="311">
        <v>6.2793233793954989E-2</v>
      </c>
      <c r="F30" s="311">
        <v>6.3139465961373376E-2</v>
      </c>
      <c r="G30" s="312">
        <v>6.447655737814717E-2</v>
      </c>
    </row>
    <row r="31" spans="1:7" ht="15">
      <c r="A31" s="302">
        <v>19</v>
      </c>
      <c r="B31" s="303" t="s">
        <v>10</v>
      </c>
      <c r="C31" s="310">
        <v>2.1225107104896255E-2</v>
      </c>
      <c r="D31" s="311">
        <v>2.8413607347274585E-2</v>
      </c>
      <c r="E31" s="311">
        <v>2.1775433980953208E-2</v>
      </c>
      <c r="F31" s="311">
        <v>2.7439330407216484E-2</v>
      </c>
      <c r="G31" s="312">
        <v>2.7133337422701902E-2</v>
      </c>
    </row>
    <row r="32" spans="1:7" ht="15">
      <c r="A32" s="302">
        <v>20</v>
      </c>
      <c r="B32" s="303" t="s">
        <v>11</v>
      </c>
      <c r="C32" s="310">
        <v>7.0282077455369352E-2</v>
      </c>
      <c r="D32" s="311">
        <v>8.6318986282517121E-2</v>
      </c>
      <c r="E32" s="311">
        <v>6.1612726163368124E-2</v>
      </c>
      <c r="F32" s="311">
        <v>7.66670363803931E-2</v>
      </c>
      <c r="G32" s="312">
        <v>7.520374286565705E-2</v>
      </c>
    </row>
    <row r="33" spans="1:7" ht="15">
      <c r="A33" s="294"/>
      <c r="B33" s="295" t="s">
        <v>12</v>
      </c>
      <c r="C33" s="180"/>
      <c r="D33" s="180"/>
      <c r="E33" s="180"/>
      <c r="F33" s="180"/>
      <c r="G33" s="181"/>
    </row>
    <row r="34" spans="1:7" ht="15">
      <c r="A34" s="302">
        <v>21</v>
      </c>
      <c r="B34" s="303" t="s">
        <v>13</v>
      </c>
      <c r="C34" s="310">
        <v>4.7557752557807323E-2</v>
      </c>
      <c r="D34" s="311">
        <v>4.7299601415697515E-2</v>
      </c>
      <c r="E34" s="311">
        <v>3.5654805592441073E-2</v>
      </c>
      <c r="F34" s="311">
        <v>3.7215963831313571E-2</v>
      </c>
      <c r="G34" s="312">
        <v>4.1648471274405664E-2</v>
      </c>
    </row>
    <row r="35" spans="1:7" ht="15" customHeight="1">
      <c r="A35" s="302">
        <v>22</v>
      </c>
      <c r="B35" s="303" t="s">
        <v>916</v>
      </c>
      <c r="C35" s="310">
        <v>2.0959581325106124E-2</v>
      </c>
      <c r="D35" s="311">
        <v>2.5221539704719152E-2</v>
      </c>
      <c r="E35" s="311">
        <v>2.2958232529208363E-2</v>
      </c>
      <c r="F35" s="311">
        <v>1.446258753110672E-2</v>
      </c>
      <c r="G35" s="312">
        <v>1.4990963888250176E-2</v>
      </c>
    </row>
    <row r="36" spans="1:7" ht="15">
      <c r="A36" s="302">
        <v>23</v>
      </c>
      <c r="B36" s="303" t="s">
        <v>14</v>
      </c>
      <c r="C36" s="310">
        <v>0.55958735584370833</v>
      </c>
      <c r="D36" s="311">
        <v>0.41501028912525811</v>
      </c>
      <c r="E36" s="311">
        <v>0.42358622727734757</v>
      </c>
      <c r="F36" s="311">
        <v>0.40740294840308605</v>
      </c>
      <c r="G36" s="312">
        <v>0.43086270732554011</v>
      </c>
    </row>
    <row r="37" spans="1:7" ht="15" customHeight="1">
      <c r="A37" s="302">
        <v>24</v>
      </c>
      <c r="B37" s="303" t="s">
        <v>15</v>
      </c>
      <c r="C37" s="310">
        <v>0.62672154832494442</v>
      </c>
      <c r="D37" s="311">
        <v>0.50930935627475382</v>
      </c>
      <c r="E37" s="311">
        <v>0.52878736114951741</v>
      </c>
      <c r="F37" s="311">
        <v>0.48337218458907583</v>
      </c>
      <c r="G37" s="312">
        <v>0.49365483061733506</v>
      </c>
    </row>
    <row r="38" spans="1:7" ht="15">
      <c r="A38" s="302">
        <v>25</v>
      </c>
      <c r="B38" s="303" t="s">
        <v>16</v>
      </c>
      <c r="C38" s="310">
        <v>0.41296670200177155</v>
      </c>
      <c r="D38" s="311">
        <v>2.426358599185701E-2</v>
      </c>
      <c r="E38" s="311">
        <v>0.25321014718966256</v>
      </c>
      <c r="F38" s="311">
        <v>0.16050998789269405</v>
      </c>
      <c r="G38" s="312">
        <v>0.13099406436173988</v>
      </c>
    </row>
    <row r="39" spans="1:7" ht="15" customHeight="1">
      <c r="A39" s="294"/>
      <c r="B39" s="295" t="s">
        <v>17</v>
      </c>
      <c r="C39" s="180"/>
      <c r="D39" s="180"/>
      <c r="E39" s="180"/>
      <c r="F39" s="180"/>
      <c r="G39" s="181"/>
    </row>
    <row r="40" spans="1:7" ht="15" customHeight="1">
      <c r="A40" s="302">
        <v>26</v>
      </c>
      <c r="B40" s="303" t="s">
        <v>18</v>
      </c>
      <c r="C40" s="706">
        <v>0.31752013549420499</v>
      </c>
      <c r="D40" s="706">
        <v>0.32845011758266879</v>
      </c>
      <c r="E40" s="706">
        <v>0.29329353031052097</v>
      </c>
      <c r="F40" s="706">
        <v>0.25090308288918456</v>
      </c>
      <c r="G40" s="707">
        <v>0.26100099523116022</v>
      </c>
    </row>
    <row r="41" spans="1:7" ht="15" customHeight="1">
      <c r="A41" s="302">
        <v>27</v>
      </c>
      <c r="B41" s="303" t="s">
        <v>19</v>
      </c>
      <c r="C41" s="706">
        <v>0.81241441260705183</v>
      </c>
      <c r="D41" s="706">
        <v>0.75237141933598639</v>
      </c>
      <c r="E41" s="706">
        <v>0.78190580451986702</v>
      </c>
      <c r="F41" s="706">
        <v>0.74281381027091364</v>
      </c>
      <c r="G41" s="707">
        <v>0.76077805625755857</v>
      </c>
    </row>
    <row r="42" spans="1:7" ht="15" customHeight="1">
      <c r="A42" s="302">
        <v>28</v>
      </c>
      <c r="B42" s="304" t="s">
        <v>20</v>
      </c>
      <c r="C42" s="706">
        <v>0.27395933314036519</v>
      </c>
      <c r="D42" s="706">
        <v>0.3311463287092743</v>
      </c>
      <c r="E42" s="706">
        <v>0.28445832748865169</v>
      </c>
      <c r="F42" s="706">
        <v>0.27710067011303324</v>
      </c>
      <c r="G42" s="707">
        <v>0.31656698373125908</v>
      </c>
    </row>
    <row r="43" spans="1:7" ht="15" customHeight="1">
      <c r="A43" s="308"/>
      <c r="B43" s="295" t="s">
        <v>343</v>
      </c>
      <c r="C43" s="180"/>
      <c r="D43" s="180"/>
      <c r="E43" s="180"/>
      <c r="F43" s="180"/>
      <c r="G43" s="181"/>
    </row>
    <row r="44" spans="1:7" ht="15" customHeight="1">
      <c r="A44" s="302">
        <v>29</v>
      </c>
      <c r="B44" s="353" t="s">
        <v>327</v>
      </c>
      <c r="C44" s="304">
        <v>86613141.712178797</v>
      </c>
      <c r="D44" s="304">
        <v>79660757.503438801</v>
      </c>
      <c r="E44" s="304">
        <v>154819903.9468455</v>
      </c>
      <c r="F44" s="304">
        <v>137153909.70977482</v>
      </c>
      <c r="G44" s="307">
        <v>67854633.076495498</v>
      </c>
    </row>
    <row r="45" spans="1:7" ht="15">
      <c r="A45" s="302">
        <v>30</v>
      </c>
      <c r="B45" s="303" t="s">
        <v>328</v>
      </c>
      <c r="C45" s="304">
        <v>72565990.629575685</v>
      </c>
      <c r="D45" s="305">
        <v>66261391.934985839</v>
      </c>
      <c r="E45" s="305">
        <v>120522507.0981407</v>
      </c>
      <c r="F45" s="305">
        <v>103100473.90417334</v>
      </c>
      <c r="G45" s="306">
        <v>51157175.401182711</v>
      </c>
    </row>
    <row r="46" spans="1:7" ht="15">
      <c r="A46" s="348">
        <v>31</v>
      </c>
      <c r="B46" s="349" t="s">
        <v>326</v>
      </c>
      <c r="C46" s="706">
        <v>1.1935776106786575</v>
      </c>
      <c r="D46" s="706">
        <v>1.2022198021677557</v>
      </c>
      <c r="E46" s="706">
        <v>1.2845725472734868</v>
      </c>
      <c r="F46" s="706">
        <v>1.330293688438837</v>
      </c>
      <c r="G46" s="707">
        <v>1.3263952230428802</v>
      </c>
    </row>
    <row r="47" spans="1:7" ht="15">
      <c r="A47" s="348"/>
      <c r="B47" s="295" t="s">
        <v>421</v>
      </c>
      <c r="C47" s="180"/>
      <c r="D47" s="180"/>
      <c r="E47" s="180"/>
      <c r="F47" s="180"/>
      <c r="G47" s="181"/>
    </row>
    <row r="48" spans="1:7" ht="15">
      <c r="A48" s="348">
        <v>32</v>
      </c>
      <c r="B48" s="349" t="s">
        <v>428</v>
      </c>
      <c r="C48" s="350">
        <v>224813045.32943499</v>
      </c>
      <c r="D48" s="351">
        <v>155438533.43875998</v>
      </c>
      <c r="E48" s="351">
        <v>149199440.56051502</v>
      </c>
      <c r="F48" s="351">
        <v>137860717.68532002</v>
      </c>
      <c r="G48" s="352">
        <v>136049769.58224502</v>
      </c>
    </row>
    <row r="49" spans="1:7" ht="15">
      <c r="A49" s="348">
        <v>33</v>
      </c>
      <c r="B49" s="349" t="s">
        <v>441</v>
      </c>
      <c r="C49" s="350">
        <v>186431128.84422895</v>
      </c>
      <c r="D49" s="351">
        <v>134706649.78280425</v>
      </c>
      <c r="E49" s="351">
        <v>133471687.61195077</v>
      </c>
      <c r="F49" s="351">
        <v>127407415.36431918</v>
      </c>
      <c r="G49" s="352">
        <v>119174751.98859608</v>
      </c>
    </row>
    <row r="50" spans="1:7" thickBot="1">
      <c r="A50" s="71">
        <v>34</v>
      </c>
      <c r="B50" s="151" t="s">
        <v>455</v>
      </c>
      <c r="C50" s="708">
        <v>1.2058771875874643</v>
      </c>
      <c r="D50" s="709">
        <v>1.1539039363638173</v>
      </c>
      <c r="E50" s="709">
        <v>1.1178358738842831</v>
      </c>
      <c r="F50" s="709">
        <v>1.0820462630931631</v>
      </c>
      <c r="G50" s="710">
        <v>1.1415989319219537</v>
      </c>
    </row>
    <row r="51" spans="1:7">
      <c r="A51" s="20"/>
      <c r="C51" s="711"/>
      <c r="D51" s="712"/>
      <c r="E51" s="712"/>
      <c r="F51" s="712"/>
      <c r="G51" s="712"/>
    </row>
    <row r="52" spans="1:7">
      <c r="B52" s="23"/>
    </row>
    <row r="53" spans="1:7" ht="65.25">
      <c r="B53" s="231" t="s">
        <v>342</v>
      </c>
      <c r="D53" s="208"/>
      <c r="E53" s="208"/>
      <c r="F53" s="208"/>
      <c r="G53" s="20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zoomScale="80" zoomScaleNormal="80" workbookViewId="0">
      <selection activeCell="B2" sqref="B2"/>
    </sheetView>
  </sheetViews>
  <sheetFormatPr defaultRowHeight="15"/>
  <cols>
    <col min="1" max="1" width="11.42578125" customWidth="1"/>
    <col min="2" max="2" width="76.85546875" style="4" customWidth="1"/>
    <col min="3" max="3" width="22.85546875" customWidth="1"/>
  </cols>
  <sheetData>
    <row r="1" spans="1:3">
      <c r="A1" s="208" t="s">
        <v>97</v>
      </c>
      <c r="B1" t="str">
        <f>Info!C2</f>
        <v>სს ზირაათ ბანკი საქართველო</v>
      </c>
    </row>
    <row r="2" spans="1:3">
      <c r="A2" s="208" t="s">
        <v>98</v>
      </c>
      <c r="B2" s="724">
        <f>'1. key ratios'!B2</f>
        <v>45838</v>
      </c>
    </row>
    <row r="3" spans="1:3">
      <c r="A3" s="208"/>
      <c r="B3"/>
    </row>
    <row r="4" spans="1:3">
      <c r="A4" s="208" t="s">
        <v>405</v>
      </c>
      <c r="B4" t="s">
        <v>374</v>
      </c>
    </row>
    <row r="5" spans="1:3">
      <c r="A5" s="664"/>
      <c r="B5" s="664" t="s">
        <v>375</v>
      </c>
      <c r="C5" s="665"/>
    </row>
    <row r="6" spans="1:3">
      <c r="A6" s="666">
        <v>1</v>
      </c>
      <c r="B6" s="667" t="s">
        <v>375</v>
      </c>
      <c r="C6" s="668">
        <v>373719667.09789997</v>
      </c>
    </row>
    <row r="7" spans="1:3">
      <c r="A7" s="666">
        <v>2</v>
      </c>
      <c r="B7" s="667" t="s">
        <v>376</v>
      </c>
      <c r="C7" s="668">
        <v>-1165107.57</v>
      </c>
    </row>
    <row r="8" spans="1:3">
      <c r="A8" s="669">
        <v>3</v>
      </c>
      <c r="B8" s="670" t="s">
        <v>377</v>
      </c>
      <c r="C8" s="671">
        <f>C6+C7</f>
        <v>372554559.52789998</v>
      </c>
    </row>
    <row r="9" spans="1:3">
      <c r="A9" s="672"/>
      <c r="B9" s="672" t="s">
        <v>378</v>
      </c>
      <c r="C9" s="673"/>
    </row>
    <row r="10" spans="1:3">
      <c r="A10" s="674">
        <v>4</v>
      </c>
      <c r="B10" s="675" t="s">
        <v>379</v>
      </c>
      <c r="C10" s="668" t="b">
        <f>'15. CCR'!F34</f>
        <v>0</v>
      </c>
    </row>
    <row r="11" spans="1:3">
      <c r="A11" s="674">
        <v>5</v>
      </c>
      <c r="B11" s="676" t="s">
        <v>380</v>
      </c>
      <c r="C11" s="668" t="b">
        <f>'15. CCR'!G34</f>
        <v>0</v>
      </c>
    </row>
    <row r="12" spans="1:3">
      <c r="A12" s="674">
        <v>6</v>
      </c>
      <c r="B12" s="677" t="s">
        <v>978</v>
      </c>
      <c r="C12" s="671">
        <f>'15. CCR'!I34</f>
        <v>0</v>
      </c>
    </row>
    <row r="13" spans="1:3">
      <c r="A13" s="678">
        <v>7</v>
      </c>
      <c r="B13" s="679" t="s">
        <v>381</v>
      </c>
      <c r="C13" s="668" t="b">
        <f>'15. CCR'!E34</f>
        <v>0</v>
      </c>
    </row>
    <row r="14" spans="1:3">
      <c r="A14" s="680">
        <v>8</v>
      </c>
      <c r="B14" s="681" t="s">
        <v>382</v>
      </c>
      <c r="C14" s="671">
        <f>C12</f>
        <v>0</v>
      </c>
    </row>
    <row r="15" spans="1:3">
      <c r="A15" s="672"/>
      <c r="B15" s="672" t="s">
        <v>383</v>
      </c>
      <c r="C15" s="682"/>
    </row>
    <row r="16" spans="1:3">
      <c r="A16" s="678">
        <v>9</v>
      </c>
      <c r="B16" s="683" t="s">
        <v>384</v>
      </c>
      <c r="C16" s="668"/>
    </row>
    <row r="17" spans="1:3">
      <c r="A17" s="674">
        <v>10</v>
      </c>
      <c r="B17" s="667" t="s">
        <v>385</v>
      </c>
      <c r="C17" s="668"/>
    </row>
    <row r="18" spans="1:3">
      <c r="A18" s="674">
        <v>11</v>
      </c>
      <c r="B18" s="667" t="s">
        <v>386</v>
      </c>
      <c r="C18" s="668"/>
    </row>
    <row r="19" spans="1:3" ht="24">
      <c r="A19" s="678">
        <v>12</v>
      </c>
      <c r="B19" s="683" t="s">
        <v>387</v>
      </c>
      <c r="C19" s="668"/>
    </row>
    <row r="20" spans="1:3">
      <c r="A20" s="678">
        <v>13</v>
      </c>
      <c r="B20" s="683" t="s">
        <v>388</v>
      </c>
      <c r="C20" s="668"/>
    </row>
    <row r="21" spans="1:3">
      <c r="A21" s="678">
        <v>14</v>
      </c>
      <c r="B21" s="667" t="s">
        <v>389</v>
      </c>
      <c r="C21" s="668"/>
    </row>
    <row r="22" spans="1:3">
      <c r="A22" s="680">
        <v>15</v>
      </c>
      <c r="B22" s="681" t="s">
        <v>390</v>
      </c>
      <c r="C22" s="671">
        <f>SUM(C16:C21)</f>
        <v>0</v>
      </c>
    </row>
    <row r="23" spans="1:3">
      <c r="A23" s="672"/>
      <c r="B23" s="672" t="s">
        <v>391</v>
      </c>
      <c r="C23" s="673"/>
    </row>
    <row r="24" spans="1:3">
      <c r="A24" s="674">
        <v>16</v>
      </c>
      <c r="B24" s="667" t="s">
        <v>392</v>
      </c>
      <c r="C24" s="668">
        <v>66181342.972499996</v>
      </c>
    </row>
    <row r="25" spans="1:3">
      <c r="A25" s="674">
        <v>17</v>
      </c>
      <c r="B25" s="667" t="s">
        <v>393</v>
      </c>
      <c r="C25" s="668">
        <v>-33967630.830090001</v>
      </c>
    </row>
    <row r="26" spans="1:3">
      <c r="A26" s="680">
        <v>18</v>
      </c>
      <c r="B26" s="681" t="s">
        <v>394</v>
      </c>
      <c r="C26" s="671">
        <f>C24+C25</f>
        <v>32213712.142409995</v>
      </c>
    </row>
    <row r="27" spans="1:3">
      <c r="A27" s="672"/>
      <c r="B27" s="672" t="s">
        <v>395</v>
      </c>
      <c r="C27" s="682"/>
    </row>
    <row r="28" spans="1:3">
      <c r="A28" s="674">
        <v>19</v>
      </c>
      <c r="B28" s="667" t="s">
        <v>396</v>
      </c>
      <c r="C28" s="668"/>
    </row>
    <row r="29" spans="1:3">
      <c r="A29" s="674">
        <v>20</v>
      </c>
      <c r="B29" s="667" t="s">
        <v>397</v>
      </c>
      <c r="C29" s="668"/>
    </row>
    <row r="30" spans="1:3">
      <c r="A30" s="672"/>
      <c r="B30" s="672" t="s">
        <v>398</v>
      </c>
      <c r="C30" s="673"/>
    </row>
    <row r="31" spans="1:3">
      <c r="A31" s="680">
        <v>21</v>
      </c>
      <c r="B31" s="681" t="s">
        <v>75</v>
      </c>
      <c r="C31" s="671">
        <v>83737762.254899979</v>
      </c>
    </row>
    <row r="32" spans="1:3">
      <c r="A32" s="680">
        <v>22</v>
      </c>
      <c r="B32" s="681" t="s">
        <v>399</v>
      </c>
      <c r="C32" s="671">
        <f>C8+C14+C22+C26</f>
        <v>404768271.67030996</v>
      </c>
    </row>
    <row r="33" spans="1:3">
      <c r="A33" s="684"/>
      <c r="B33" s="684" t="s">
        <v>374</v>
      </c>
      <c r="C33" s="673"/>
    </row>
    <row r="34" spans="1:3">
      <c r="A34" s="680">
        <v>23</v>
      </c>
      <c r="B34" s="681" t="s">
        <v>374</v>
      </c>
      <c r="C34" s="715">
        <f>IFERROR(C31/C32,0)</f>
        <v>0.20687827607966686</v>
      </c>
    </row>
    <row r="35" spans="1:3">
      <c r="A35" s="684"/>
      <c r="B35" s="684" t="s">
        <v>400</v>
      </c>
      <c r="C35" s="673"/>
    </row>
    <row r="36" spans="1:3">
      <c r="A36" s="678" t="s">
        <v>401</v>
      </c>
      <c r="B36" s="683" t="s">
        <v>402</v>
      </c>
      <c r="C36" s="685"/>
    </row>
    <row r="37" spans="1:3">
      <c r="A37" s="686" t="s">
        <v>403</v>
      </c>
      <c r="B37" s="687" t="s">
        <v>404</v>
      </c>
      <c r="C37" s="685"/>
    </row>
    <row r="39" spans="1:3">
      <c r="B39" s="27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B2" sqref="B2"/>
    </sheetView>
  </sheetViews>
  <sheetFormatPr defaultRowHeight="15"/>
  <cols>
    <col min="1" max="1" width="11.42578125" customWidth="1"/>
    <col min="2" max="2" width="76.85546875" style="4" customWidth="1"/>
    <col min="3" max="6" width="24.42578125" customWidth="1"/>
  </cols>
  <sheetData>
    <row r="1" spans="1:6">
      <c r="A1" s="16" t="s">
        <v>97</v>
      </c>
      <c r="B1" t="str">
        <f>Info!C2</f>
        <v>სს ზირაათ ბანკი საქართველო</v>
      </c>
    </row>
    <row r="2" spans="1:6">
      <c r="A2" s="208" t="s">
        <v>98</v>
      </c>
      <c r="B2" s="724">
        <f>'1. key ratios'!B2</f>
        <v>45838</v>
      </c>
    </row>
    <row r="3" spans="1:6">
      <c r="A3" s="208"/>
      <c r="B3"/>
    </row>
    <row r="4" spans="1:6">
      <c r="A4" s="663" t="s">
        <v>970</v>
      </c>
    </row>
    <row r="5" spans="1:6" ht="105">
      <c r="B5" s="657"/>
      <c r="C5" s="658" t="s">
        <v>971</v>
      </c>
      <c r="D5" s="658" t="s">
        <v>972</v>
      </c>
      <c r="E5" s="658" t="s">
        <v>973</v>
      </c>
      <c r="F5" s="658" t="s">
        <v>974</v>
      </c>
    </row>
    <row r="6" spans="1:6">
      <c r="B6" s="659" t="s">
        <v>969</v>
      </c>
      <c r="C6" s="660" t="b">
        <f>IF(C7&gt;0,C7,IF(C8&gt;0,C8,IF(C9&gt;0,C9)))</f>
        <v>0</v>
      </c>
      <c r="D6" s="660" t="b">
        <f>IF(D7&gt;0,D7,IF(D8&gt;0,D8,IF(D9&gt;0,D9)))</f>
        <v>0</v>
      </c>
      <c r="E6" s="660" t="b">
        <f>IF(E7&gt;0,E7,IF(E8&gt;0,E8,IF(E9&gt;0,E9)))</f>
        <v>0</v>
      </c>
      <c r="F6" s="660" t="b">
        <f>IF(F7&gt;0,F7,IF(F8&gt;0,F8,IF(F9&gt;0,F9)))</f>
        <v>0</v>
      </c>
    </row>
    <row r="7" spans="1:6">
      <c r="B7" s="661" t="s">
        <v>975</v>
      </c>
      <c r="C7" s="662"/>
      <c r="D7" s="662"/>
      <c r="E7" s="662"/>
      <c r="F7" s="662"/>
    </row>
    <row r="8" spans="1:6">
      <c r="B8" s="661" t="s">
        <v>976</v>
      </c>
      <c r="C8" s="662"/>
      <c r="D8" s="662"/>
      <c r="E8" s="662"/>
      <c r="F8" s="662"/>
    </row>
    <row r="9" spans="1:6">
      <c r="B9" s="661" t="s">
        <v>977</v>
      </c>
      <c r="C9" s="662"/>
      <c r="D9" s="662"/>
      <c r="E9" s="662"/>
      <c r="F9" s="662"/>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5"/>
  <cols>
    <col min="1" max="1" width="9.85546875" style="208" bestFit="1" customWidth="1"/>
    <col min="2" max="2" width="82.5703125" style="23" customWidth="1"/>
    <col min="3" max="7" width="17.5703125" style="208" customWidth="1"/>
  </cols>
  <sheetData>
    <row r="1" spans="1:7">
      <c r="A1" s="208" t="s">
        <v>97</v>
      </c>
      <c r="B1" s="208" t="str">
        <f>Info!C2</f>
        <v>სს ზირაათ ბანკი საქართველო</v>
      </c>
    </row>
    <row r="2" spans="1:7">
      <c r="A2" s="208" t="s">
        <v>98</v>
      </c>
      <c r="B2" s="724">
        <f>'1. key ratios'!B2</f>
        <v>45838</v>
      </c>
    </row>
    <row r="3" spans="1:7">
      <c r="B3" s="309"/>
    </row>
    <row r="4" spans="1:7" ht="15.75" thickBot="1">
      <c r="A4" s="208" t="s">
        <v>456</v>
      </c>
      <c r="B4" s="313" t="s">
        <v>421</v>
      </c>
    </row>
    <row r="5" spans="1:7">
      <c r="A5" s="314"/>
      <c r="B5" s="315"/>
      <c r="C5" s="859" t="s">
        <v>422</v>
      </c>
      <c r="D5" s="859"/>
      <c r="E5" s="859"/>
      <c r="F5" s="859"/>
      <c r="G5" s="860" t="s">
        <v>423</v>
      </c>
    </row>
    <row r="6" spans="1:7">
      <c r="A6" s="316"/>
      <c r="B6" s="317"/>
      <c r="C6" s="318" t="s">
        <v>424</v>
      </c>
      <c r="D6" s="319" t="s">
        <v>425</v>
      </c>
      <c r="E6" s="319" t="s">
        <v>426</v>
      </c>
      <c r="F6" s="319" t="s">
        <v>427</v>
      </c>
      <c r="G6" s="861"/>
    </row>
    <row r="7" spans="1:7">
      <c r="A7" s="320"/>
      <c r="B7" s="321" t="s">
        <v>428</v>
      </c>
      <c r="C7" s="322"/>
      <c r="D7" s="322"/>
      <c r="E7" s="322"/>
      <c r="F7" s="322"/>
      <c r="G7" s="323"/>
    </row>
    <row r="8" spans="1:7">
      <c r="A8" s="324">
        <v>1</v>
      </c>
      <c r="B8" s="325" t="s">
        <v>429</v>
      </c>
      <c r="C8" s="326">
        <v>83737762.254899979</v>
      </c>
      <c r="D8" s="326">
        <v>0</v>
      </c>
      <c r="E8" s="326">
        <v>0</v>
      </c>
      <c r="F8" s="326">
        <v>12479717.805499999</v>
      </c>
      <c r="G8" s="327">
        <v>96217480.060399979</v>
      </c>
    </row>
    <row r="9" spans="1:7">
      <c r="A9" s="324">
        <v>2</v>
      </c>
      <c r="B9" s="328" t="s">
        <v>74</v>
      </c>
      <c r="C9" s="326">
        <v>83737762.254899979</v>
      </c>
      <c r="D9" s="326">
        <v>0</v>
      </c>
      <c r="E9" s="326">
        <v>0</v>
      </c>
      <c r="F9" s="326">
        <v>0</v>
      </c>
      <c r="G9" s="327">
        <v>83737762.254899979</v>
      </c>
    </row>
    <row r="10" spans="1:7">
      <c r="A10" s="324">
        <v>3</v>
      </c>
      <c r="B10" s="328" t="s">
        <v>430</v>
      </c>
      <c r="C10" s="329"/>
      <c r="D10" s="329"/>
      <c r="E10" s="329"/>
      <c r="F10" s="326">
        <v>12479717.805499999</v>
      </c>
      <c r="G10" s="327">
        <v>12479717.805499999</v>
      </c>
    </row>
    <row r="11" spans="1:7" ht="26.25">
      <c r="A11" s="324">
        <v>4</v>
      </c>
      <c r="B11" s="325" t="s">
        <v>431</v>
      </c>
      <c r="C11" s="326">
        <v>16360839.085700002</v>
      </c>
      <c r="D11" s="326">
        <v>16085827.096500002</v>
      </c>
      <c r="E11" s="326">
        <v>4540188.9824000001</v>
      </c>
      <c r="F11" s="326">
        <v>4802768.4048000006</v>
      </c>
      <c r="G11" s="327">
        <v>26226881.439934999</v>
      </c>
    </row>
    <row r="12" spans="1:7">
      <c r="A12" s="324">
        <v>5</v>
      </c>
      <c r="B12" s="328" t="s">
        <v>432</v>
      </c>
      <c r="C12" s="326">
        <v>3003455.2217000006</v>
      </c>
      <c r="D12" s="330">
        <v>6097456.9783999985</v>
      </c>
      <c r="E12" s="326">
        <v>2746088.7782000001</v>
      </c>
      <c r="F12" s="326">
        <v>2042.7000000000007</v>
      </c>
      <c r="G12" s="327">
        <v>11256591.494384998</v>
      </c>
    </row>
    <row r="13" spans="1:7">
      <c r="A13" s="324">
        <v>6</v>
      </c>
      <c r="B13" s="328" t="s">
        <v>433</v>
      </c>
      <c r="C13" s="326">
        <v>13357383.864</v>
      </c>
      <c r="D13" s="330">
        <v>9988370.1181000024</v>
      </c>
      <c r="E13" s="326">
        <v>1794100.2042</v>
      </c>
      <c r="F13" s="326">
        <v>4800725.7048000004</v>
      </c>
      <c r="G13" s="327">
        <v>14970289.945550002</v>
      </c>
    </row>
    <row r="14" spans="1:7">
      <c r="A14" s="324">
        <v>7</v>
      </c>
      <c r="B14" s="325" t="s">
        <v>434</v>
      </c>
      <c r="C14" s="326">
        <v>82048076.328199998</v>
      </c>
      <c r="D14" s="326">
        <v>11905218.680000007</v>
      </c>
      <c r="E14" s="326">
        <v>110746794.14999999</v>
      </c>
      <c r="F14" s="326">
        <v>37278.5</v>
      </c>
      <c r="G14" s="327">
        <v>102368683.8291</v>
      </c>
    </row>
    <row r="15" spans="1:7" ht="51.75">
      <c r="A15" s="324">
        <v>8</v>
      </c>
      <c r="B15" s="328" t="s">
        <v>435</v>
      </c>
      <c r="C15" s="326">
        <v>82048076.328199998</v>
      </c>
      <c r="D15" s="330">
        <v>11905218.680000007</v>
      </c>
      <c r="E15" s="326">
        <v>17464980.550000001</v>
      </c>
      <c r="F15" s="326">
        <v>37278.5</v>
      </c>
      <c r="G15" s="327">
        <v>55727777.029100001</v>
      </c>
    </row>
    <row r="16" spans="1:7" ht="26.25">
      <c r="A16" s="324">
        <v>9</v>
      </c>
      <c r="B16" s="328" t="s">
        <v>436</v>
      </c>
      <c r="C16" s="326">
        <v>0</v>
      </c>
      <c r="D16" s="330">
        <v>0</v>
      </c>
      <c r="E16" s="326">
        <v>93281813.599999994</v>
      </c>
      <c r="F16" s="326">
        <v>0</v>
      </c>
      <c r="G16" s="327">
        <v>46640906.799999997</v>
      </c>
    </row>
    <row r="17" spans="1:7">
      <c r="A17" s="324">
        <v>10</v>
      </c>
      <c r="B17" s="325" t="s">
        <v>437</v>
      </c>
      <c r="C17" s="326"/>
      <c r="D17" s="330"/>
      <c r="E17" s="326"/>
      <c r="F17" s="326"/>
      <c r="G17" s="327">
        <v>0</v>
      </c>
    </row>
    <row r="18" spans="1:7">
      <c r="A18" s="324">
        <v>11</v>
      </c>
      <c r="B18" s="325" t="s">
        <v>78</v>
      </c>
      <c r="C18" s="326">
        <v>0</v>
      </c>
      <c r="D18" s="330">
        <v>8911292.7622999996</v>
      </c>
      <c r="E18" s="326">
        <v>924572.04229999997</v>
      </c>
      <c r="F18" s="326">
        <v>19974043.435300045</v>
      </c>
      <c r="G18" s="327">
        <v>0</v>
      </c>
    </row>
    <row r="19" spans="1:7">
      <c r="A19" s="324">
        <v>12</v>
      </c>
      <c r="B19" s="328" t="s">
        <v>438</v>
      </c>
      <c r="C19" s="329"/>
      <c r="D19" s="330"/>
      <c r="E19" s="326"/>
      <c r="F19" s="326"/>
      <c r="G19" s="327"/>
    </row>
    <row r="20" spans="1:7" ht="26.25">
      <c r="A20" s="324">
        <v>13</v>
      </c>
      <c r="B20" s="328" t="s">
        <v>439</v>
      </c>
      <c r="C20" s="326">
        <v>0</v>
      </c>
      <c r="D20" s="326">
        <v>8911292.7622999996</v>
      </c>
      <c r="E20" s="326">
        <v>924572.04229999997</v>
      </c>
      <c r="F20" s="326">
        <v>19974043.435300045</v>
      </c>
      <c r="G20" s="327">
        <v>0</v>
      </c>
    </row>
    <row r="21" spans="1:7">
      <c r="A21" s="331">
        <v>14</v>
      </c>
      <c r="B21" s="332" t="s">
        <v>440</v>
      </c>
      <c r="C21" s="329"/>
      <c r="D21" s="329"/>
      <c r="E21" s="329"/>
      <c r="F21" s="329"/>
      <c r="G21" s="333">
        <v>224813045.32943499</v>
      </c>
    </row>
    <row r="22" spans="1:7">
      <c r="A22" s="334"/>
      <c r="B22" s="354" t="s">
        <v>441</v>
      </c>
      <c r="C22" s="335"/>
      <c r="D22" s="336"/>
      <c r="E22" s="335"/>
      <c r="F22" s="335"/>
      <c r="G22" s="337"/>
    </row>
    <row r="23" spans="1:7">
      <c r="A23" s="324">
        <v>15</v>
      </c>
      <c r="B23" s="325" t="s">
        <v>309</v>
      </c>
      <c r="C23" s="338">
        <v>126216870.98370001</v>
      </c>
      <c r="D23" s="339">
        <v>0</v>
      </c>
      <c r="E23" s="338">
        <v>0</v>
      </c>
      <c r="F23" s="338">
        <v>0</v>
      </c>
      <c r="G23" s="327">
        <v>3646869.0760700004</v>
      </c>
    </row>
    <row r="24" spans="1:7">
      <c r="A24" s="324">
        <v>16</v>
      </c>
      <c r="B24" s="325" t="s">
        <v>442</v>
      </c>
      <c r="C24" s="326">
        <v>2232932.7826999999</v>
      </c>
      <c r="D24" s="330">
        <v>38333642.627598174</v>
      </c>
      <c r="E24" s="326">
        <v>50817762.990882367</v>
      </c>
      <c r="F24" s="326">
        <v>119157871.63389999</v>
      </c>
      <c r="G24" s="327">
        <v>146213327.04136026</v>
      </c>
    </row>
    <row r="25" spans="1:7" ht="26.25">
      <c r="A25" s="324">
        <v>17</v>
      </c>
      <c r="B25" s="328" t="s">
        <v>443</v>
      </c>
      <c r="C25" s="326">
        <v>0</v>
      </c>
      <c r="D25" s="330">
        <v>0</v>
      </c>
      <c r="E25" s="326">
        <v>0</v>
      </c>
      <c r="F25" s="326">
        <v>0</v>
      </c>
      <c r="G25" s="327">
        <v>0</v>
      </c>
    </row>
    <row r="26" spans="1:7" ht="26.25">
      <c r="A26" s="324">
        <v>18</v>
      </c>
      <c r="B26" s="328" t="s">
        <v>444</v>
      </c>
      <c r="C26" s="326">
        <v>2232932.7826999999</v>
      </c>
      <c r="D26" s="330">
        <v>0</v>
      </c>
      <c r="E26" s="326">
        <v>0</v>
      </c>
      <c r="F26" s="326">
        <v>0</v>
      </c>
      <c r="G26" s="327">
        <v>334939.91740499996</v>
      </c>
    </row>
    <row r="27" spans="1:7">
      <c r="A27" s="324">
        <v>19</v>
      </c>
      <c r="B27" s="328" t="s">
        <v>445</v>
      </c>
      <c r="C27" s="326">
        <v>0</v>
      </c>
      <c r="D27" s="330">
        <v>38333642.627598174</v>
      </c>
      <c r="E27" s="326">
        <v>50817762.990882367</v>
      </c>
      <c r="F27" s="326">
        <v>119157871.63389999</v>
      </c>
      <c r="G27" s="327">
        <v>145878387.12395525</v>
      </c>
    </row>
    <row r="28" spans="1:7">
      <c r="A28" s="324">
        <v>20</v>
      </c>
      <c r="B28" s="340" t="s">
        <v>446</v>
      </c>
      <c r="C28" s="326">
        <v>0</v>
      </c>
      <c r="D28" s="330">
        <v>0</v>
      </c>
      <c r="E28" s="326">
        <v>0</v>
      </c>
      <c r="F28" s="326">
        <v>0</v>
      </c>
      <c r="G28" s="327">
        <v>0</v>
      </c>
    </row>
    <row r="29" spans="1:7">
      <c r="A29" s="324">
        <v>21</v>
      </c>
      <c r="B29" s="328" t="s">
        <v>447</v>
      </c>
      <c r="C29" s="326">
        <v>0</v>
      </c>
      <c r="D29" s="330">
        <v>0</v>
      </c>
      <c r="E29" s="326">
        <v>0</v>
      </c>
      <c r="F29" s="326">
        <v>0</v>
      </c>
      <c r="G29" s="327">
        <v>0</v>
      </c>
    </row>
    <row r="30" spans="1:7">
      <c r="A30" s="324">
        <v>22</v>
      </c>
      <c r="B30" s="340" t="s">
        <v>446</v>
      </c>
      <c r="C30" s="326">
        <v>0</v>
      </c>
      <c r="D30" s="330">
        <v>0</v>
      </c>
      <c r="E30" s="326">
        <v>0</v>
      </c>
      <c r="F30" s="326">
        <v>0</v>
      </c>
      <c r="G30" s="327">
        <v>0</v>
      </c>
    </row>
    <row r="31" spans="1:7" ht="26.25">
      <c r="A31" s="324">
        <v>23</v>
      </c>
      <c r="B31" s="328" t="s">
        <v>448</v>
      </c>
      <c r="C31" s="326">
        <v>0</v>
      </c>
      <c r="D31" s="330">
        <v>0</v>
      </c>
      <c r="E31" s="326">
        <v>0</v>
      </c>
      <c r="F31" s="326">
        <v>0</v>
      </c>
      <c r="G31" s="327">
        <v>0</v>
      </c>
    </row>
    <row r="32" spans="1:7">
      <c r="A32" s="324">
        <v>24</v>
      </c>
      <c r="B32" s="325" t="s">
        <v>449</v>
      </c>
      <c r="C32" s="326">
        <v>0</v>
      </c>
      <c r="D32" s="330">
        <v>0</v>
      </c>
      <c r="E32" s="326">
        <v>0</v>
      </c>
      <c r="F32" s="326">
        <v>0</v>
      </c>
      <c r="G32" s="327">
        <v>0</v>
      </c>
    </row>
    <row r="33" spans="1:7">
      <c r="A33" s="324">
        <v>25</v>
      </c>
      <c r="B33" s="325" t="s">
        <v>88</v>
      </c>
      <c r="C33" s="326">
        <v>15380899.3917</v>
      </c>
      <c r="D33" s="326">
        <v>11415911.226582825</v>
      </c>
      <c r="E33" s="326">
        <v>3039128.3928626371</v>
      </c>
      <c r="F33" s="326">
        <v>5959359.3450627252</v>
      </c>
      <c r="G33" s="327">
        <v>28549285.120585456</v>
      </c>
    </row>
    <row r="34" spans="1:7">
      <c r="A34" s="324">
        <v>26</v>
      </c>
      <c r="B34" s="328" t="s">
        <v>450</v>
      </c>
      <c r="C34" s="329"/>
      <c r="D34" s="330">
        <v>0</v>
      </c>
      <c r="E34" s="326">
        <v>0</v>
      </c>
      <c r="F34" s="326">
        <v>0</v>
      </c>
      <c r="G34" s="327">
        <v>0</v>
      </c>
    </row>
    <row r="35" spans="1:7">
      <c r="A35" s="324">
        <v>27</v>
      </c>
      <c r="B35" s="328" t="s">
        <v>451</v>
      </c>
      <c r="C35" s="326">
        <v>15380899.3917</v>
      </c>
      <c r="D35" s="330">
        <v>11415911.226582825</v>
      </c>
      <c r="E35" s="326">
        <v>3039128.3928626371</v>
      </c>
      <c r="F35" s="326">
        <v>5959359.3450627252</v>
      </c>
      <c r="G35" s="327">
        <v>28549285.120585456</v>
      </c>
    </row>
    <row r="36" spans="1:7">
      <c r="A36" s="324">
        <v>28</v>
      </c>
      <c r="B36" s="325" t="s">
        <v>452</v>
      </c>
      <c r="C36" s="326">
        <v>0</v>
      </c>
      <c r="D36" s="330">
        <v>10036256.133701775</v>
      </c>
      <c r="E36" s="326">
        <v>11622803.623346509</v>
      </c>
      <c r="F36" s="326">
        <v>44560839.025756069</v>
      </c>
      <c r="G36" s="327">
        <v>8021647.60621324</v>
      </c>
    </row>
    <row r="37" spans="1:7">
      <c r="A37" s="331">
        <v>29</v>
      </c>
      <c r="B37" s="332" t="s">
        <v>453</v>
      </c>
      <c r="C37" s="329"/>
      <c r="D37" s="329"/>
      <c r="E37" s="329"/>
      <c r="F37" s="329"/>
      <c r="G37" s="333">
        <v>186431128.84422895</v>
      </c>
    </row>
    <row r="38" spans="1:7">
      <c r="A38" s="320"/>
      <c r="B38" s="341"/>
      <c r="C38" s="342"/>
      <c r="D38" s="342"/>
      <c r="E38" s="342"/>
      <c r="F38" s="342"/>
      <c r="G38" s="343"/>
    </row>
    <row r="39" spans="1:7" ht="15.75" thickBot="1">
      <c r="A39" s="344">
        <v>30</v>
      </c>
      <c r="B39" s="345" t="s">
        <v>421</v>
      </c>
      <c r="C39" s="221"/>
      <c r="D39" s="199"/>
      <c r="E39" s="199"/>
      <c r="F39" s="346"/>
      <c r="G39" s="347">
        <v>1.2058771875874643</v>
      </c>
    </row>
    <row r="42" spans="1:7" ht="39">
      <c r="B42" s="23"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B2" sqref="B2"/>
    </sheetView>
  </sheetViews>
  <sheetFormatPr defaultColWidth="9.140625" defaultRowHeight="12.75"/>
  <cols>
    <col min="1" max="1" width="11.85546875" style="359" bestFit="1" customWidth="1"/>
    <col min="2" max="2" width="105.140625" style="359" bestFit="1" customWidth="1"/>
    <col min="3" max="3" width="18.140625" style="359" customWidth="1"/>
    <col min="4" max="4" width="15" style="359" customWidth="1"/>
    <col min="5" max="5" width="17.42578125" style="359" bestFit="1" customWidth="1"/>
    <col min="6" max="6" width="17.28515625" style="359" customWidth="1"/>
    <col min="7" max="7" width="21.5703125" style="359" customWidth="1"/>
    <col min="8" max="8" width="14.5703125" style="359" customWidth="1"/>
    <col min="9" max="16384" width="9.140625" style="359"/>
  </cols>
  <sheetData>
    <row r="1" spans="1:8" ht="13.5">
      <c r="A1" s="358" t="s">
        <v>97</v>
      </c>
      <c r="B1" s="270" t="str">
        <f>Info!C2</f>
        <v>სს ზირაათ ბანკი საქართველო</v>
      </c>
    </row>
    <row r="2" spans="1:8">
      <c r="A2" s="360" t="s">
        <v>98</v>
      </c>
      <c r="B2" s="767">
        <f>'1. key ratios'!B2</f>
        <v>45838</v>
      </c>
    </row>
    <row r="3" spans="1:8">
      <c r="A3" s="361" t="s">
        <v>461</v>
      </c>
    </row>
    <row r="5" spans="1:8">
      <c r="A5" s="862" t="s">
        <v>462</v>
      </c>
      <c r="B5" s="863"/>
      <c r="C5" s="868" t="s">
        <v>463</v>
      </c>
      <c r="D5" s="869"/>
      <c r="E5" s="869"/>
      <c r="F5" s="869"/>
      <c r="G5" s="869"/>
      <c r="H5" s="870"/>
    </row>
    <row r="6" spans="1:8">
      <c r="A6" s="864"/>
      <c r="B6" s="865"/>
      <c r="C6" s="871"/>
      <c r="D6" s="872"/>
      <c r="E6" s="872"/>
      <c r="F6" s="872"/>
      <c r="G6" s="872"/>
      <c r="H6" s="873"/>
    </row>
    <row r="7" spans="1:8" ht="25.5">
      <c r="A7" s="866"/>
      <c r="B7" s="867"/>
      <c r="C7" s="474" t="s">
        <v>464</v>
      </c>
      <c r="D7" s="474" t="s">
        <v>465</v>
      </c>
      <c r="E7" s="474" t="s">
        <v>466</v>
      </c>
      <c r="F7" s="474" t="s">
        <v>467</v>
      </c>
      <c r="G7" s="475" t="s">
        <v>647</v>
      </c>
      <c r="H7" s="474" t="s">
        <v>66</v>
      </c>
    </row>
    <row r="8" spans="1:8">
      <c r="A8" s="470">
        <v>1</v>
      </c>
      <c r="B8" s="469" t="s">
        <v>123</v>
      </c>
      <c r="C8" s="725">
        <v>40708193.913999997</v>
      </c>
      <c r="D8" s="725"/>
      <c r="E8" s="725"/>
      <c r="F8" s="725"/>
      <c r="G8" s="725"/>
      <c r="H8" s="725">
        <v>40708193.913999997</v>
      </c>
    </row>
    <row r="9" spans="1:8">
      <c r="A9" s="470">
        <v>2</v>
      </c>
      <c r="B9" s="469" t="s">
        <v>124</v>
      </c>
      <c r="C9" s="725"/>
      <c r="D9" s="725"/>
      <c r="E9" s="725"/>
      <c r="F9" s="725"/>
      <c r="G9" s="725"/>
      <c r="H9" s="725">
        <v>0</v>
      </c>
    </row>
    <row r="10" spans="1:8">
      <c r="A10" s="470">
        <v>3</v>
      </c>
      <c r="B10" s="469" t="s">
        <v>125</v>
      </c>
      <c r="C10" s="725"/>
      <c r="D10" s="725"/>
      <c r="E10" s="725"/>
      <c r="F10" s="725"/>
      <c r="G10" s="725"/>
      <c r="H10" s="725">
        <v>0</v>
      </c>
    </row>
    <row r="11" spans="1:8">
      <c r="A11" s="470">
        <v>4</v>
      </c>
      <c r="B11" s="469" t="s">
        <v>126</v>
      </c>
      <c r="C11" s="725"/>
      <c r="D11" s="725"/>
      <c r="E11" s="725"/>
      <c r="F11" s="725"/>
      <c r="G11" s="725"/>
      <c r="H11" s="725">
        <v>0</v>
      </c>
    </row>
    <row r="12" spans="1:8">
      <c r="A12" s="470">
        <v>5</v>
      </c>
      <c r="B12" s="469" t="s">
        <v>911</v>
      </c>
      <c r="C12" s="725"/>
      <c r="D12" s="725"/>
      <c r="E12" s="725"/>
      <c r="F12" s="725"/>
      <c r="G12" s="725"/>
      <c r="H12" s="725">
        <v>0</v>
      </c>
    </row>
    <row r="13" spans="1:8">
      <c r="A13" s="470">
        <v>6</v>
      </c>
      <c r="B13" s="469" t="s">
        <v>127</v>
      </c>
      <c r="C13" s="725">
        <v>64274930.784900002</v>
      </c>
      <c r="D13" s="725">
        <v>10895383.519200001</v>
      </c>
      <c r="E13" s="725"/>
      <c r="F13" s="725"/>
      <c r="G13" s="725"/>
      <c r="H13" s="725">
        <v>75170314.304100007</v>
      </c>
    </row>
    <row r="14" spans="1:8">
      <c r="A14" s="470">
        <v>7</v>
      </c>
      <c r="B14" s="469" t="s">
        <v>71</v>
      </c>
      <c r="C14" s="725"/>
      <c r="D14" s="725">
        <v>34908183.729000002</v>
      </c>
      <c r="E14" s="725">
        <v>78928802.032900006</v>
      </c>
      <c r="F14" s="725">
        <v>11566320.838199999</v>
      </c>
      <c r="G14" s="725"/>
      <c r="H14" s="725">
        <v>125403306.60010001</v>
      </c>
    </row>
    <row r="15" spans="1:8">
      <c r="A15" s="470">
        <v>8</v>
      </c>
      <c r="B15" s="471" t="s">
        <v>72</v>
      </c>
      <c r="C15" s="725"/>
      <c r="D15" s="725">
        <v>27786760.592599999</v>
      </c>
      <c r="E15" s="725">
        <v>43942058.9005</v>
      </c>
      <c r="F15" s="725">
        <v>32772135.199200001</v>
      </c>
      <c r="G15" s="725">
        <v>-15477.51</v>
      </c>
      <c r="H15" s="725">
        <v>104485477.1823</v>
      </c>
    </row>
    <row r="16" spans="1:8">
      <c r="A16" s="470">
        <v>9</v>
      </c>
      <c r="B16" s="469" t="s">
        <v>912</v>
      </c>
      <c r="C16" s="725"/>
      <c r="D16" s="725"/>
      <c r="E16" s="725"/>
      <c r="F16" s="725"/>
      <c r="G16" s="725"/>
      <c r="H16" s="725">
        <v>0</v>
      </c>
    </row>
    <row r="17" spans="1:8">
      <c r="A17" s="470">
        <v>10</v>
      </c>
      <c r="B17" s="473" t="s">
        <v>482</v>
      </c>
      <c r="C17" s="725"/>
      <c r="D17" s="725"/>
      <c r="E17" s="725"/>
      <c r="F17" s="725"/>
      <c r="G17" s="725"/>
      <c r="H17" s="725">
        <v>0</v>
      </c>
    </row>
    <row r="18" spans="1:8">
      <c r="A18" s="470">
        <v>11</v>
      </c>
      <c r="B18" s="469" t="s">
        <v>68</v>
      </c>
      <c r="C18" s="725"/>
      <c r="D18" s="725"/>
      <c r="E18" s="725"/>
      <c r="F18" s="725"/>
      <c r="G18" s="725"/>
      <c r="H18" s="725">
        <v>0</v>
      </c>
    </row>
    <row r="19" spans="1:8">
      <c r="A19" s="470">
        <v>12</v>
      </c>
      <c r="B19" s="469" t="s">
        <v>69</v>
      </c>
      <c r="C19" s="725"/>
      <c r="D19" s="725"/>
      <c r="E19" s="725"/>
      <c r="F19" s="725"/>
      <c r="G19" s="725"/>
      <c r="H19" s="725">
        <v>0</v>
      </c>
    </row>
    <row r="20" spans="1:8">
      <c r="A20" s="472">
        <v>13</v>
      </c>
      <c r="B20" s="471" t="s">
        <v>70</v>
      </c>
      <c r="C20" s="725"/>
      <c r="D20" s="725"/>
      <c r="E20" s="725"/>
      <c r="F20" s="725"/>
      <c r="G20" s="725"/>
      <c r="H20" s="725">
        <v>0</v>
      </c>
    </row>
    <row r="21" spans="1:8">
      <c r="A21" s="470">
        <v>14</v>
      </c>
      <c r="B21" s="469" t="s">
        <v>468</v>
      </c>
      <c r="C21" s="725">
        <v>12571295.5483</v>
      </c>
      <c r="D21" s="725">
        <v>8056335.1606999999</v>
      </c>
      <c r="E21" s="725"/>
      <c r="F21" s="725">
        <v>2078912.9509999999</v>
      </c>
      <c r="G21" s="725">
        <v>4080723.71</v>
      </c>
      <c r="H21" s="725">
        <v>26787267.370000001</v>
      </c>
    </row>
    <row r="22" spans="1:8">
      <c r="A22" s="468">
        <v>15</v>
      </c>
      <c r="B22" s="467" t="s">
        <v>66</v>
      </c>
      <c r="C22" s="725">
        <v>117554420.2472</v>
      </c>
      <c r="D22" s="725">
        <v>81646663.001499996</v>
      </c>
      <c r="E22" s="725">
        <v>122870860.93340001</v>
      </c>
      <c r="F22" s="725">
        <v>46417368.988399997</v>
      </c>
      <c r="G22" s="725">
        <v>4065246.2</v>
      </c>
      <c r="H22" s="725">
        <v>372554559.37050003</v>
      </c>
    </row>
    <row r="26" spans="1:8" ht="38.25">
      <c r="B26" s="379" t="s">
        <v>646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B2" sqref="B2"/>
    </sheetView>
  </sheetViews>
  <sheetFormatPr defaultColWidth="9.140625" defaultRowHeight="12.75"/>
  <cols>
    <col min="1" max="1" width="11.85546875" style="363" bestFit="1" customWidth="1"/>
    <col min="2" max="2" width="86.85546875" style="359" customWidth="1"/>
    <col min="3" max="4" width="31.5703125" style="359" customWidth="1"/>
    <col min="5" max="5" width="16.42578125" style="365" bestFit="1" customWidth="1"/>
    <col min="6" max="6" width="14.140625" style="365" bestFit="1" customWidth="1"/>
    <col min="7" max="7" width="20" style="359" bestFit="1" customWidth="1"/>
    <col min="8" max="8" width="25.140625" style="359" bestFit="1" customWidth="1"/>
    <col min="9" max="16384" width="9.140625" style="359"/>
  </cols>
  <sheetData>
    <row r="1" spans="1:8" ht="13.5">
      <c r="A1" s="358" t="s">
        <v>97</v>
      </c>
      <c r="B1" s="270" t="str">
        <f>Info!C2</f>
        <v>სს ზირაათ ბანკი საქართველო</v>
      </c>
      <c r="C1" s="488"/>
      <c r="D1" s="488"/>
      <c r="E1" s="488"/>
      <c r="F1" s="488"/>
      <c r="G1" s="488"/>
      <c r="H1" s="488"/>
    </row>
    <row r="2" spans="1:8">
      <c r="A2" s="360" t="s">
        <v>98</v>
      </c>
      <c r="B2" s="767">
        <f>'1. key ratios'!B2</f>
        <v>45838</v>
      </c>
      <c r="C2" s="488"/>
      <c r="D2" s="488"/>
      <c r="E2" s="488"/>
      <c r="F2" s="488"/>
      <c r="G2" s="488"/>
      <c r="H2" s="488"/>
    </row>
    <row r="3" spans="1:8">
      <c r="A3" s="361" t="s">
        <v>469</v>
      </c>
      <c r="B3" s="488"/>
      <c r="C3" s="488"/>
      <c r="D3" s="488"/>
      <c r="E3" s="488"/>
      <c r="F3" s="488"/>
      <c r="G3" s="488"/>
      <c r="H3" s="488"/>
    </row>
    <row r="4" spans="1:8">
      <c r="A4" s="489"/>
      <c r="B4" s="488"/>
      <c r="C4" s="487" t="s">
        <v>470</v>
      </c>
      <c r="D4" s="487" t="s">
        <v>471</v>
      </c>
      <c r="E4" s="487" t="s">
        <v>472</v>
      </c>
      <c r="F4" s="487" t="s">
        <v>473</v>
      </c>
      <c r="G4" s="487" t="s">
        <v>474</v>
      </c>
      <c r="H4" s="487" t="s">
        <v>475</v>
      </c>
    </row>
    <row r="5" spans="1:8" ht="33.950000000000003" customHeight="1">
      <c r="A5" s="862" t="s">
        <v>834</v>
      </c>
      <c r="B5" s="863"/>
      <c r="C5" s="876" t="s">
        <v>564</v>
      </c>
      <c r="D5" s="876"/>
      <c r="E5" s="876" t="s">
        <v>833</v>
      </c>
      <c r="F5" s="874" t="s">
        <v>832</v>
      </c>
      <c r="G5" s="874" t="s">
        <v>479</v>
      </c>
      <c r="H5" s="485" t="s">
        <v>831</v>
      </c>
    </row>
    <row r="6" spans="1:8" ht="25.5">
      <c r="A6" s="866"/>
      <c r="B6" s="867"/>
      <c r="C6" s="486" t="s">
        <v>480</v>
      </c>
      <c r="D6" s="486" t="s">
        <v>481</v>
      </c>
      <c r="E6" s="876"/>
      <c r="F6" s="875"/>
      <c r="G6" s="875"/>
      <c r="H6" s="485" t="s">
        <v>830</v>
      </c>
    </row>
    <row r="7" spans="1:8">
      <c r="A7" s="483">
        <v>1</v>
      </c>
      <c r="B7" s="469" t="s">
        <v>123</v>
      </c>
      <c r="C7" s="477"/>
      <c r="D7" s="477">
        <v>40708193.913999997</v>
      </c>
      <c r="E7" s="478"/>
      <c r="F7" s="478"/>
      <c r="G7" s="477"/>
      <c r="H7" s="476">
        <v>40708193.913999997</v>
      </c>
    </row>
    <row r="8" spans="1:8" ht="14.45" customHeight="1">
      <c r="A8" s="483">
        <v>2</v>
      </c>
      <c r="B8" s="469" t="s">
        <v>124</v>
      </c>
      <c r="C8" s="477"/>
      <c r="D8" s="477"/>
      <c r="E8" s="478"/>
      <c r="F8" s="478"/>
      <c r="G8" s="477"/>
      <c r="H8" s="476">
        <v>0</v>
      </c>
    </row>
    <row r="9" spans="1:8">
      <c r="A9" s="483">
        <v>3</v>
      </c>
      <c r="B9" s="469" t="s">
        <v>125</v>
      </c>
      <c r="C9" s="477"/>
      <c r="D9" s="477"/>
      <c r="E9" s="478"/>
      <c r="F9" s="478"/>
      <c r="G9" s="477"/>
      <c r="H9" s="476">
        <v>0</v>
      </c>
    </row>
    <row r="10" spans="1:8">
      <c r="A10" s="483">
        <v>4</v>
      </c>
      <c r="B10" s="469" t="s">
        <v>126</v>
      </c>
      <c r="C10" s="477"/>
      <c r="D10" s="477"/>
      <c r="E10" s="478"/>
      <c r="F10" s="478"/>
      <c r="G10" s="477"/>
      <c r="H10" s="476">
        <v>0</v>
      </c>
    </row>
    <row r="11" spans="1:8">
      <c r="A11" s="483">
        <v>5</v>
      </c>
      <c r="B11" s="469" t="s">
        <v>911</v>
      </c>
      <c r="C11" s="477"/>
      <c r="D11" s="477"/>
      <c r="E11" s="478"/>
      <c r="F11" s="478"/>
      <c r="G11" s="477"/>
      <c r="H11" s="476">
        <v>0</v>
      </c>
    </row>
    <row r="12" spans="1:8">
      <c r="A12" s="483">
        <v>6</v>
      </c>
      <c r="B12" s="469" t="s">
        <v>127</v>
      </c>
      <c r="C12" s="477"/>
      <c r="D12" s="477">
        <v>75170314.304100007</v>
      </c>
      <c r="E12" s="478"/>
      <c r="F12" s="478"/>
      <c r="G12" s="477"/>
      <c r="H12" s="476">
        <v>75170314.304100007</v>
      </c>
    </row>
    <row r="13" spans="1:8">
      <c r="A13" s="483">
        <v>7</v>
      </c>
      <c r="B13" s="469" t="s">
        <v>71</v>
      </c>
      <c r="C13" s="477">
        <v>4758108.4626000002</v>
      </c>
      <c r="D13" s="477">
        <v>122933386.9675</v>
      </c>
      <c r="E13" s="478">
        <v>2288188.83</v>
      </c>
      <c r="F13" s="478"/>
      <c r="G13" s="477"/>
      <c r="H13" s="476">
        <v>125403306.6001</v>
      </c>
    </row>
    <row r="14" spans="1:8">
      <c r="A14" s="483">
        <v>8</v>
      </c>
      <c r="B14" s="471" t="s">
        <v>72</v>
      </c>
      <c r="C14" s="477">
        <v>6408942.1452000001</v>
      </c>
      <c r="D14" s="477">
        <v>100709872.1471</v>
      </c>
      <c r="E14" s="478">
        <v>2633337.11</v>
      </c>
      <c r="F14" s="478"/>
      <c r="G14" s="477">
        <v>434336.46830000001</v>
      </c>
      <c r="H14" s="476">
        <v>104485477.1823</v>
      </c>
    </row>
    <row r="15" spans="1:8">
      <c r="A15" s="483">
        <v>9</v>
      </c>
      <c r="B15" s="469" t="s">
        <v>912</v>
      </c>
      <c r="C15" s="477"/>
      <c r="D15" s="477"/>
      <c r="E15" s="478"/>
      <c r="F15" s="478"/>
      <c r="G15" s="477"/>
      <c r="H15" s="476">
        <v>0</v>
      </c>
    </row>
    <row r="16" spans="1:8">
      <c r="A16" s="483">
        <v>10</v>
      </c>
      <c r="B16" s="473" t="s">
        <v>482</v>
      </c>
      <c r="C16" s="477"/>
      <c r="D16" s="477"/>
      <c r="E16" s="478"/>
      <c r="F16" s="478"/>
      <c r="G16" s="477"/>
      <c r="H16" s="476">
        <v>0</v>
      </c>
    </row>
    <row r="17" spans="1:8">
      <c r="A17" s="483">
        <v>11</v>
      </c>
      <c r="B17" s="469" t="s">
        <v>68</v>
      </c>
      <c r="C17" s="477"/>
      <c r="D17" s="477"/>
      <c r="E17" s="478"/>
      <c r="F17" s="478"/>
      <c r="G17" s="477"/>
      <c r="H17" s="476">
        <v>0</v>
      </c>
    </row>
    <row r="18" spans="1:8">
      <c r="A18" s="483">
        <v>12</v>
      </c>
      <c r="B18" s="469" t="s">
        <v>69</v>
      </c>
      <c r="C18" s="477"/>
      <c r="D18" s="477"/>
      <c r="E18" s="478"/>
      <c r="F18" s="478"/>
      <c r="G18" s="477"/>
      <c r="H18" s="476">
        <v>0</v>
      </c>
    </row>
    <row r="19" spans="1:8">
      <c r="A19" s="484">
        <v>13</v>
      </c>
      <c r="B19" s="471" t="s">
        <v>70</v>
      </c>
      <c r="C19" s="477"/>
      <c r="D19" s="477"/>
      <c r="E19" s="478"/>
      <c r="F19" s="478"/>
      <c r="G19" s="477"/>
      <c r="H19" s="476">
        <v>0</v>
      </c>
    </row>
    <row r="20" spans="1:8">
      <c r="A20" s="483">
        <v>14</v>
      </c>
      <c r="B20" s="469" t="s">
        <v>468</v>
      </c>
      <c r="C20" s="477"/>
      <c r="D20" s="477">
        <v>27952374.940000001</v>
      </c>
      <c r="E20" s="478"/>
      <c r="F20" s="478"/>
      <c r="G20" s="477"/>
      <c r="H20" s="476">
        <v>27952374.940000001</v>
      </c>
    </row>
    <row r="21" spans="1:8" s="364" customFormat="1">
      <c r="A21" s="482">
        <v>15</v>
      </c>
      <c r="B21" s="481" t="s">
        <v>66</v>
      </c>
      <c r="C21" s="481">
        <v>11167050.607799999</v>
      </c>
      <c r="D21" s="481">
        <v>367474142.27270001</v>
      </c>
      <c r="E21" s="481">
        <v>4921525.9399999995</v>
      </c>
      <c r="F21" s="481">
        <v>0</v>
      </c>
      <c r="G21" s="481">
        <v>434336.46830000001</v>
      </c>
      <c r="H21" s="476">
        <v>373719666.94049996</v>
      </c>
    </row>
    <row r="22" spans="1:8">
      <c r="A22" s="480">
        <v>16</v>
      </c>
      <c r="B22" s="479" t="s">
        <v>483</v>
      </c>
      <c r="C22" s="477">
        <v>11167050.607799999</v>
      </c>
      <c r="D22" s="477">
        <v>223643259.1146</v>
      </c>
      <c r="E22" s="478">
        <v>4921525.9399999995</v>
      </c>
      <c r="F22" s="478">
        <v>0</v>
      </c>
      <c r="G22" s="477">
        <v>434336.46830000001</v>
      </c>
      <c r="H22" s="476">
        <v>229888783.78240001</v>
      </c>
    </row>
    <row r="23" spans="1:8">
      <c r="A23" s="480">
        <v>17</v>
      </c>
      <c r="B23" s="479" t="s">
        <v>484</v>
      </c>
      <c r="C23" s="477"/>
      <c r="D23" s="477"/>
      <c r="E23" s="478"/>
      <c r="F23" s="478"/>
      <c r="G23" s="477"/>
      <c r="H23" s="476">
        <v>0</v>
      </c>
    </row>
    <row r="25" spans="1:8">
      <c r="E25" s="359"/>
      <c r="F25" s="359"/>
    </row>
    <row r="26" spans="1:8" ht="42.6" customHeight="1">
      <c r="B26" s="379" t="s">
        <v>646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B2" sqref="B2"/>
    </sheetView>
  </sheetViews>
  <sheetFormatPr defaultColWidth="9.140625" defaultRowHeight="12.75"/>
  <cols>
    <col min="1" max="1" width="11" style="359" bestFit="1" customWidth="1"/>
    <col min="2" max="2" width="93.42578125" style="359" customWidth="1"/>
    <col min="3" max="4" width="35" style="359" customWidth="1"/>
    <col min="5" max="7" width="22" style="359" customWidth="1"/>
    <col min="8" max="8" width="42.140625" style="359" bestFit="1" customWidth="1"/>
    <col min="9" max="16384" width="9.140625" style="359"/>
  </cols>
  <sheetData>
    <row r="1" spans="1:8" ht="13.5">
      <c r="A1" s="358" t="s">
        <v>97</v>
      </c>
      <c r="B1" s="270" t="str">
        <f>Info!C2</f>
        <v>სს ზირაათ ბანკი საქართველო</v>
      </c>
      <c r="C1" s="488"/>
      <c r="D1" s="488"/>
      <c r="E1" s="488"/>
      <c r="F1" s="488"/>
      <c r="G1" s="488"/>
      <c r="H1" s="488"/>
    </row>
    <row r="2" spans="1:8">
      <c r="A2" s="360" t="s">
        <v>98</v>
      </c>
      <c r="B2" s="767">
        <f>'1. key ratios'!B2</f>
        <v>45838</v>
      </c>
      <c r="C2" s="488"/>
      <c r="D2" s="488"/>
      <c r="E2" s="488"/>
      <c r="F2" s="488"/>
      <c r="G2" s="488"/>
      <c r="H2" s="488"/>
    </row>
    <row r="3" spans="1:8">
      <c r="A3" s="361" t="s">
        <v>485</v>
      </c>
      <c r="B3" s="488"/>
      <c r="C3" s="488"/>
      <c r="D3" s="488"/>
      <c r="E3" s="488"/>
      <c r="F3" s="488"/>
      <c r="G3" s="488"/>
      <c r="H3" s="488"/>
    </row>
    <row r="4" spans="1:8">
      <c r="A4" s="488"/>
      <c r="B4" s="488"/>
      <c r="C4" s="487" t="s">
        <v>470</v>
      </c>
      <c r="D4" s="487" t="s">
        <v>471</v>
      </c>
      <c r="E4" s="487" t="s">
        <v>472</v>
      </c>
      <c r="F4" s="487" t="s">
        <v>473</v>
      </c>
      <c r="G4" s="487" t="s">
        <v>474</v>
      </c>
      <c r="H4" s="487" t="s">
        <v>475</v>
      </c>
    </row>
    <row r="5" spans="1:8" ht="41.45" customHeight="1">
      <c r="A5" s="862" t="s">
        <v>836</v>
      </c>
      <c r="B5" s="863"/>
      <c r="C5" s="877" t="s">
        <v>564</v>
      </c>
      <c r="D5" s="878"/>
      <c r="E5" s="874" t="s">
        <v>833</v>
      </c>
      <c r="F5" s="874" t="s">
        <v>832</v>
      </c>
      <c r="G5" s="874" t="s">
        <v>479</v>
      </c>
      <c r="H5" s="485" t="s">
        <v>831</v>
      </c>
    </row>
    <row r="6" spans="1:8" ht="25.5">
      <c r="A6" s="866"/>
      <c r="B6" s="867"/>
      <c r="C6" s="486" t="s">
        <v>480</v>
      </c>
      <c r="D6" s="486" t="s">
        <v>481</v>
      </c>
      <c r="E6" s="875"/>
      <c r="F6" s="875"/>
      <c r="G6" s="875"/>
      <c r="H6" s="485" t="s">
        <v>830</v>
      </c>
    </row>
    <row r="7" spans="1:8">
      <c r="A7" s="477">
        <v>1</v>
      </c>
      <c r="B7" s="492" t="s">
        <v>486</v>
      </c>
      <c r="C7" s="720">
        <v>414235.3199</v>
      </c>
      <c r="D7" s="720">
        <v>46301180.346500002</v>
      </c>
      <c r="E7" s="720">
        <v>220159.16</v>
      </c>
      <c r="F7" s="720"/>
      <c r="G7" s="720"/>
      <c r="H7" s="766">
        <v>46495256.506400004</v>
      </c>
    </row>
    <row r="8" spans="1:8">
      <c r="A8" s="477">
        <v>2</v>
      </c>
      <c r="B8" s="492" t="s">
        <v>487</v>
      </c>
      <c r="C8" s="720"/>
      <c r="D8" s="720">
        <v>77493610.776700005</v>
      </c>
      <c r="E8" s="720">
        <v>14649.85</v>
      </c>
      <c r="F8" s="720"/>
      <c r="G8" s="720"/>
      <c r="H8" s="766">
        <v>77478960.926700011</v>
      </c>
    </row>
    <row r="9" spans="1:8">
      <c r="A9" s="477">
        <v>3</v>
      </c>
      <c r="B9" s="492" t="s">
        <v>835</v>
      </c>
      <c r="C9" s="720"/>
      <c r="D9" s="720"/>
      <c r="E9" s="720"/>
      <c r="F9" s="720"/>
      <c r="G9" s="720"/>
      <c r="H9" s="766">
        <v>0</v>
      </c>
    </row>
    <row r="10" spans="1:8">
      <c r="A10" s="477">
        <v>4</v>
      </c>
      <c r="B10" s="492" t="s">
        <v>488</v>
      </c>
      <c r="C10" s="720"/>
      <c r="D10" s="720">
        <v>36836701.396799996</v>
      </c>
      <c r="E10" s="720">
        <v>63931.28</v>
      </c>
      <c r="F10" s="720"/>
      <c r="G10" s="720"/>
      <c r="H10" s="766">
        <v>36772770.116799995</v>
      </c>
    </row>
    <row r="11" spans="1:8">
      <c r="A11" s="477">
        <v>5</v>
      </c>
      <c r="B11" s="492" t="s">
        <v>489</v>
      </c>
      <c r="C11" s="720">
        <v>2055298.93</v>
      </c>
      <c r="D11" s="720">
        <v>3013768.3530000001</v>
      </c>
      <c r="E11" s="720">
        <v>439975.29</v>
      </c>
      <c r="F11" s="720"/>
      <c r="G11" s="720"/>
      <c r="H11" s="766">
        <v>4629091.9929999998</v>
      </c>
    </row>
    <row r="12" spans="1:8">
      <c r="A12" s="477">
        <v>6</v>
      </c>
      <c r="B12" s="492" t="s">
        <v>490</v>
      </c>
      <c r="C12" s="720">
        <v>550551.12529999996</v>
      </c>
      <c r="D12" s="720">
        <v>18806689.132399999</v>
      </c>
      <c r="E12" s="720">
        <v>362432.25</v>
      </c>
      <c r="F12" s="720"/>
      <c r="G12" s="720"/>
      <c r="H12" s="766">
        <v>18994808.0077</v>
      </c>
    </row>
    <row r="13" spans="1:8">
      <c r="A13" s="477">
        <v>7</v>
      </c>
      <c r="B13" s="492" t="s">
        <v>491</v>
      </c>
      <c r="C13" s="720"/>
      <c r="D13" s="720">
        <v>17913979.710299999</v>
      </c>
      <c r="E13" s="720">
        <v>489271.23</v>
      </c>
      <c r="F13" s="720"/>
      <c r="G13" s="720"/>
      <c r="H13" s="766">
        <v>17424708.480299998</v>
      </c>
    </row>
    <row r="14" spans="1:8">
      <c r="A14" s="477">
        <v>8</v>
      </c>
      <c r="B14" s="492" t="s">
        <v>492</v>
      </c>
      <c r="C14" s="720">
        <v>377727.21</v>
      </c>
      <c r="D14" s="720">
        <v>2048689.8259999999</v>
      </c>
      <c r="E14" s="720">
        <v>236136.2</v>
      </c>
      <c r="F14" s="720"/>
      <c r="G14" s="720"/>
      <c r="H14" s="766">
        <v>2190280.8359999997</v>
      </c>
    </row>
    <row r="15" spans="1:8">
      <c r="A15" s="477">
        <v>9</v>
      </c>
      <c r="B15" s="492" t="s">
        <v>493</v>
      </c>
      <c r="C15" s="720"/>
      <c r="D15" s="720">
        <v>9827942.1469999999</v>
      </c>
      <c r="E15" s="720">
        <v>50860.86</v>
      </c>
      <c r="F15" s="720"/>
      <c r="G15" s="720"/>
      <c r="H15" s="766">
        <v>9777081.2870000005</v>
      </c>
    </row>
    <row r="16" spans="1:8">
      <c r="A16" s="477">
        <v>10</v>
      </c>
      <c r="B16" s="492" t="s">
        <v>494</v>
      </c>
      <c r="C16" s="720">
        <v>1026942.9126</v>
      </c>
      <c r="D16" s="720">
        <v>6927405.2533999998</v>
      </c>
      <c r="E16" s="720">
        <v>221579.27</v>
      </c>
      <c r="F16" s="720"/>
      <c r="G16" s="720">
        <v>31096.158299999999</v>
      </c>
      <c r="H16" s="766">
        <v>7732768.8960000006</v>
      </c>
    </row>
    <row r="17" spans="1:9">
      <c r="A17" s="477">
        <v>11</v>
      </c>
      <c r="B17" s="492" t="s">
        <v>495</v>
      </c>
      <c r="C17" s="720"/>
      <c r="D17" s="720">
        <v>11976122.7896</v>
      </c>
      <c r="E17" s="720">
        <v>17992.810000000001</v>
      </c>
      <c r="F17" s="720"/>
      <c r="G17" s="720"/>
      <c r="H17" s="766">
        <v>11958129.979599999</v>
      </c>
    </row>
    <row r="18" spans="1:9">
      <c r="A18" s="477">
        <v>12</v>
      </c>
      <c r="B18" s="492" t="s">
        <v>496</v>
      </c>
      <c r="C18" s="720">
        <v>2471339.09</v>
      </c>
      <c r="D18" s="720">
        <v>54151200.377999999</v>
      </c>
      <c r="E18" s="720">
        <v>1044618.88</v>
      </c>
      <c r="F18" s="720"/>
      <c r="G18" s="720"/>
      <c r="H18" s="766">
        <v>55577920.587999992</v>
      </c>
    </row>
    <row r="19" spans="1:9">
      <c r="A19" s="477">
        <v>13</v>
      </c>
      <c r="B19" s="492" t="s">
        <v>497</v>
      </c>
      <c r="C19" s="720">
        <v>520898.65</v>
      </c>
      <c r="D19" s="720">
        <v>10817738.0108</v>
      </c>
      <c r="E19" s="720">
        <v>362163.27</v>
      </c>
      <c r="F19" s="720"/>
      <c r="G19" s="720"/>
      <c r="H19" s="766">
        <v>10976473.390800001</v>
      </c>
    </row>
    <row r="20" spans="1:9">
      <c r="A20" s="477">
        <v>14</v>
      </c>
      <c r="B20" s="492" t="s">
        <v>498</v>
      </c>
      <c r="C20" s="720"/>
      <c r="D20" s="720">
        <v>4760153.04</v>
      </c>
      <c r="E20" s="720">
        <v>163832.07</v>
      </c>
      <c r="F20" s="720"/>
      <c r="G20" s="720"/>
      <c r="H20" s="766">
        <v>4596320.97</v>
      </c>
    </row>
    <row r="21" spans="1:9">
      <c r="A21" s="477">
        <v>15</v>
      </c>
      <c r="B21" s="492" t="s">
        <v>499</v>
      </c>
      <c r="C21" s="720"/>
      <c r="D21" s="720">
        <v>10358417.452</v>
      </c>
      <c r="E21" s="720">
        <v>159813.31</v>
      </c>
      <c r="F21" s="720"/>
      <c r="G21" s="720"/>
      <c r="H21" s="766">
        <v>10198604.141999999</v>
      </c>
    </row>
    <row r="22" spans="1:9">
      <c r="A22" s="477">
        <v>16</v>
      </c>
      <c r="B22" s="492" t="s">
        <v>500</v>
      </c>
      <c r="C22" s="720"/>
      <c r="D22" s="720"/>
      <c r="E22" s="720"/>
      <c r="F22" s="720"/>
      <c r="G22" s="720"/>
      <c r="H22" s="766">
        <v>0</v>
      </c>
    </row>
    <row r="23" spans="1:9">
      <c r="A23" s="477">
        <v>17</v>
      </c>
      <c r="B23" s="492" t="s">
        <v>501</v>
      </c>
      <c r="C23" s="720"/>
      <c r="D23" s="720">
        <v>849571.96420000005</v>
      </c>
      <c r="E23" s="720">
        <v>24171.62</v>
      </c>
      <c r="F23" s="720"/>
      <c r="G23" s="720">
        <v>403240.31</v>
      </c>
      <c r="H23" s="766">
        <v>825400.34420000005</v>
      </c>
    </row>
    <row r="24" spans="1:9">
      <c r="A24" s="477">
        <v>18</v>
      </c>
      <c r="B24" s="492" t="s">
        <v>502</v>
      </c>
      <c r="C24" s="720"/>
      <c r="D24" s="720"/>
      <c r="E24" s="720"/>
      <c r="F24" s="720"/>
      <c r="G24" s="720"/>
      <c r="H24" s="766">
        <v>0</v>
      </c>
    </row>
    <row r="25" spans="1:9">
      <c r="A25" s="477">
        <v>19</v>
      </c>
      <c r="B25" s="492" t="s">
        <v>503</v>
      </c>
      <c r="C25" s="720"/>
      <c r="D25" s="720"/>
      <c r="E25" s="720"/>
      <c r="F25" s="720"/>
      <c r="G25" s="720"/>
      <c r="H25" s="766">
        <v>0</v>
      </c>
    </row>
    <row r="26" spans="1:9">
      <c r="A26" s="477">
        <v>20</v>
      </c>
      <c r="B26" s="492" t="s">
        <v>504</v>
      </c>
      <c r="C26" s="720"/>
      <c r="D26" s="720">
        <v>507078.36129999999</v>
      </c>
      <c r="E26" s="720">
        <v>7747.23</v>
      </c>
      <c r="F26" s="720"/>
      <c r="G26" s="720"/>
      <c r="H26" s="766">
        <v>499331.13130000001</v>
      </c>
      <c r="I26" s="366"/>
    </row>
    <row r="27" spans="1:9">
      <c r="A27" s="477">
        <v>21</v>
      </c>
      <c r="B27" s="492" t="s">
        <v>505</v>
      </c>
      <c r="C27" s="720"/>
      <c r="D27" s="720">
        <v>119122.89</v>
      </c>
      <c r="E27" s="720">
        <v>532.69000000000005</v>
      </c>
      <c r="F27" s="720"/>
      <c r="G27" s="720"/>
      <c r="H27" s="766">
        <v>118590.2</v>
      </c>
      <c r="I27" s="366"/>
    </row>
    <row r="28" spans="1:9">
      <c r="A28" s="477">
        <v>22</v>
      </c>
      <c r="B28" s="492" t="s">
        <v>506</v>
      </c>
      <c r="C28" s="720"/>
      <c r="D28" s="720"/>
      <c r="E28" s="720"/>
      <c r="F28" s="720"/>
      <c r="G28" s="720"/>
      <c r="H28" s="766">
        <v>0</v>
      </c>
      <c r="I28" s="366"/>
    </row>
    <row r="29" spans="1:9">
      <c r="A29" s="477">
        <v>23</v>
      </c>
      <c r="B29" s="492" t="s">
        <v>507</v>
      </c>
      <c r="C29" s="720">
        <v>3681990.65</v>
      </c>
      <c r="D29" s="720">
        <v>15235165.622500001</v>
      </c>
      <c r="E29" s="720">
        <v>842903.3</v>
      </c>
      <c r="F29" s="720"/>
      <c r="G29" s="720"/>
      <c r="H29" s="766">
        <v>18074252.9725</v>
      </c>
      <c r="I29" s="366"/>
    </row>
    <row r="30" spans="1:9">
      <c r="A30" s="477">
        <v>24</v>
      </c>
      <c r="B30" s="492" t="s">
        <v>508</v>
      </c>
      <c r="C30" s="720"/>
      <c r="D30" s="720">
        <v>1852491.6018999999</v>
      </c>
      <c r="E30" s="720">
        <v>2795.07</v>
      </c>
      <c r="F30" s="720"/>
      <c r="G30" s="720"/>
      <c r="H30" s="766">
        <v>1849696.5318999998</v>
      </c>
      <c r="I30" s="366"/>
    </row>
    <row r="31" spans="1:9">
      <c r="A31" s="477">
        <v>25</v>
      </c>
      <c r="B31" s="492" t="s">
        <v>509</v>
      </c>
      <c r="C31" s="720">
        <v>68066.720000000001</v>
      </c>
      <c r="D31" s="720">
        <v>9763294.1007000003</v>
      </c>
      <c r="E31" s="720">
        <v>195960.3</v>
      </c>
      <c r="F31" s="720"/>
      <c r="G31" s="720"/>
      <c r="H31" s="766">
        <v>9635400.5207000002</v>
      </c>
      <c r="I31" s="366"/>
    </row>
    <row r="32" spans="1:9">
      <c r="A32" s="477">
        <v>26</v>
      </c>
      <c r="B32" s="492" t="s">
        <v>510</v>
      </c>
      <c r="C32" s="720"/>
      <c r="D32" s="720"/>
      <c r="E32" s="720"/>
      <c r="F32" s="720"/>
      <c r="G32" s="720"/>
      <c r="H32" s="766">
        <v>0</v>
      </c>
      <c r="I32" s="366"/>
    </row>
    <row r="33" spans="1:9">
      <c r="A33" s="477">
        <v>27</v>
      </c>
      <c r="B33" s="478" t="s">
        <v>88</v>
      </c>
      <c r="C33" s="720"/>
      <c r="D33" s="720">
        <v>27913639.119600002</v>
      </c>
      <c r="E33" s="720"/>
      <c r="F33" s="720"/>
      <c r="G33" s="720"/>
      <c r="H33" s="766">
        <v>27913639.119600002</v>
      </c>
      <c r="I33" s="366"/>
    </row>
    <row r="34" spans="1:9">
      <c r="A34" s="477">
        <v>28</v>
      </c>
      <c r="B34" s="491" t="s">
        <v>66</v>
      </c>
      <c r="C34" s="721">
        <v>11167050.607800001</v>
      </c>
      <c r="D34" s="721">
        <v>367473962.27270001</v>
      </c>
      <c r="E34" s="721">
        <v>4921525.9400000004</v>
      </c>
      <c r="F34" s="721">
        <v>0</v>
      </c>
      <c r="G34" s="721">
        <v>434336.46830000001</v>
      </c>
      <c r="H34" s="766">
        <v>373719486.94050002</v>
      </c>
      <c r="I34" s="366"/>
    </row>
    <row r="35" spans="1:9">
      <c r="A35" s="366"/>
      <c r="B35" s="366"/>
      <c r="C35" s="366"/>
      <c r="D35" s="366"/>
      <c r="E35" s="366"/>
      <c r="F35" s="366"/>
      <c r="G35" s="366"/>
      <c r="H35" s="366"/>
      <c r="I35" s="366"/>
    </row>
    <row r="36" spans="1:9">
      <c r="A36" s="366"/>
      <c r="B36" s="367"/>
      <c r="C36" s="366"/>
      <c r="D36" s="366"/>
      <c r="E36" s="366"/>
      <c r="F36" s="366"/>
      <c r="G36" s="366"/>
      <c r="H36" s="366"/>
      <c r="I36" s="366"/>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B2" sqref="B2"/>
    </sheetView>
  </sheetViews>
  <sheetFormatPr defaultColWidth="9.140625" defaultRowHeight="12.75"/>
  <cols>
    <col min="1" max="1" width="11.85546875" style="359" bestFit="1" customWidth="1"/>
    <col min="2" max="2" width="108" style="359" bestFit="1" customWidth="1"/>
    <col min="3" max="3" width="35.5703125" style="359" customWidth="1"/>
    <col min="4" max="4" width="38.42578125" style="365" customWidth="1"/>
    <col min="5" max="16384" width="9.140625" style="359"/>
  </cols>
  <sheetData>
    <row r="1" spans="1:4" ht="13.5">
      <c r="A1" s="358" t="s">
        <v>97</v>
      </c>
      <c r="B1" s="270" t="str">
        <f>Info!C2</f>
        <v>სს ზირაათ ბანკი საქართველო</v>
      </c>
      <c r="D1" s="359"/>
    </row>
    <row r="2" spans="1:4">
      <c r="A2" s="360" t="s">
        <v>98</v>
      </c>
      <c r="B2" s="767">
        <f>'1. key ratios'!B2</f>
        <v>45838</v>
      </c>
      <c r="D2" s="359"/>
    </row>
    <row r="3" spans="1:4">
      <c r="A3" s="361" t="s">
        <v>511</v>
      </c>
      <c r="D3" s="359"/>
    </row>
    <row r="5" spans="1:4">
      <c r="A5" s="879" t="s">
        <v>847</v>
      </c>
      <c r="B5" s="879"/>
      <c r="C5" s="502" t="s">
        <v>530</v>
      </c>
      <c r="D5" s="502" t="s">
        <v>846</v>
      </c>
    </row>
    <row r="6" spans="1:4">
      <c r="A6" s="501">
        <v>1</v>
      </c>
      <c r="B6" s="494" t="s">
        <v>845</v>
      </c>
      <c r="C6" s="722">
        <v>4506905.6399999997</v>
      </c>
      <c r="D6" s="496"/>
    </row>
    <row r="7" spans="1:4">
      <c r="A7" s="498">
        <v>2</v>
      </c>
      <c r="B7" s="494" t="s">
        <v>844</v>
      </c>
      <c r="C7" s="722">
        <v>1926700.3365</v>
      </c>
      <c r="D7" s="496">
        <f>SUM(D8:D9)</f>
        <v>0</v>
      </c>
    </row>
    <row r="8" spans="1:4">
      <c r="A8" s="500">
        <v>2.1</v>
      </c>
      <c r="B8" s="499" t="s">
        <v>843</v>
      </c>
      <c r="C8" s="722">
        <v>475797.16</v>
      </c>
      <c r="D8" s="496"/>
    </row>
    <row r="9" spans="1:4">
      <c r="A9" s="500">
        <v>2.2000000000000002</v>
      </c>
      <c r="B9" s="499" t="s">
        <v>842</v>
      </c>
      <c r="C9" s="722">
        <v>1450903.1765000001</v>
      </c>
      <c r="D9" s="496"/>
    </row>
    <row r="10" spans="1:4">
      <c r="A10" s="501">
        <v>3</v>
      </c>
      <c r="B10" s="494" t="s">
        <v>841</v>
      </c>
      <c r="C10" s="722">
        <v>863228.68759999995</v>
      </c>
      <c r="D10" s="496">
        <f>SUM(D11:D13)</f>
        <v>0</v>
      </c>
    </row>
    <row r="11" spans="1:4">
      <c r="A11" s="500">
        <v>3.1</v>
      </c>
      <c r="B11" s="499" t="s">
        <v>512</v>
      </c>
      <c r="C11" s="722"/>
      <c r="D11" s="496"/>
    </row>
    <row r="12" spans="1:4">
      <c r="A12" s="500">
        <v>3.2</v>
      </c>
      <c r="B12" s="499" t="s">
        <v>840</v>
      </c>
      <c r="C12" s="722">
        <v>863228.68759999995</v>
      </c>
      <c r="D12" s="496"/>
    </row>
    <row r="13" spans="1:4">
      <c r="A13" s="500">
        <v>3.3</v>
      </c>
      <c r="B13" s="499" t="s">
        <v>839</v>
      </c>
      <c r="C13" s="722"/>
      <c r="D13" s="496"/>
    </row>
    <row r="14" spans="1:4">
      <c r="A14" s="498">
        <v>4</v>
      </c>
      <c r="B14" s="497" t="s">
        <v>838</v>
      </c>
      <c r="C14" s="722">
        <v>-420052.15889999981</v>
      </c>
      <c r="D14" s="496"/>
    </row>
    <row r="15" spans="1:4">
      <c r="A15" s="495">
        <v>5</v>
      </c>
      <c r="B15" s="494" t="s">
        <v>837</v>
      </c>
      <c r="C15" s="723">
        <f>C6+C7-C10+C14</f>
        <v>5150325.13</v>
      </c>
      <c r="D15" s="493">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B2" sqref="B2"/>
    </sheetView>
  </sheetViews>
  <sheetFormatPr defaultColWidth="9.140625" defaultRowHeight="12.75"/>
  <cols>
    <col min="1" max="1" width="11.85546875" style="488" bestFit="1" customWidth="1"/>
    <col min="2" max="2" width="128.85546875" style="488" bestFit="1" customWidth="1"/>
    <col min="3" max="3" width="37" style="488" customWidth="1"/>
    <col min="4" max="4" width="50.5703125" style="488" customWidth="1"/>
    <col min="5" max="16384" width="9.140625" style="488"/>
  </cols>
  <sheetData>
    <row r="1" spans="1:4" ht="13.5">
      <c r="A1" s="358" t="s">
        <v>97</v>
      </c>
      <c r="B1" s="270" t="str">
        <f>Info!C2</f>
        <v>სს ზირაათ ბანკი საქართველო</v>
      </c>
    </row>
    <row r="2" spans="1:4">
      <c r="A2" s="360" t="s">
        <v>98</v>
      </c>
      <c r="B2" s="767">
        <f>'1. key ratios'!B2</f>
        <v>45838</v>
      </c>
    </row>
    <row r="3" spans="1:4">
      <c r="A3" s="361" t="s">
        <v>513</v>
      </c>
    </row>
    <row r="4" spans="1:4">
      <c r="A4" s="361"/>
    </row>
    <row r="5" spans="1:4" ht="15" customHeight="1">
      <c r="A5" s="880" t="s">
        <v>514</v>
      </c>
      <c r="B5" s="881"/>
      <c r="C5" s="884" t="s">
        <v>515</v>
      </c>
      <c r="D5" s="884" t="s">
        <v>516</v>
      </c>
    </row>
    <row r="6" spans="1:4">
      <c r="A6" s="882"/>
      <c r="B6" s="883"/>
      <c r="C6" s="884"/>
      <c r="D6" s="884"/>
    </row>
    <row r="7" spans="1:4">
      <c r="A7" s="491">
        <v>1</v>
      </c>
      <c r="B7" s="481" t="s">
        <v>517</v>
      </c>
      <c r="C7" s="720">
        <v>8051085.6765999999</v>
      </c>
      <c r="D7" s="503"/>
    </row>
    <row r="8" spans="1:4">
      <c r="A8" s="478">
        <v>2</v>
      </c>
      <c r="B8" s="478" t="s">
        <v>518</v>
      </c>
      <c r="C8" s="720">
        <v>4765820.1215000004</v>
      </c>
      <c r="D8" s="503"/>
    </row>
    <row r="9" spans="1:4">
      <c r="A9" s="478">
        <v>3</v>
      </c>
      <c r="B9" s="506" t="s">
        <v>519</v>
      </c>
      <c r="C9" s="720"/>
      <c r="D9" s="503"/>
    </row>
    <row r="10" spans="1:4">
      <c r="A10" s="478">
        <v>4</v>
      </c>
      <c r="B10" s="478" t="s">
        <v>520</v>
      </c>
      <c r="C10" s="720">
        <v>1649855.1903000008</v>
      </c>
      <c r="D10" s="503"/>
    </row>
    <row r="11" spans="1:4">
      <c r="A11" s="478">
        <v>5</v>
      </c>
      <c r="B11" s="505" t="s">
        <v>848</v>
      </c>
      <c r="C11" s="720"/>
      <c r="D11" s="503"/>
    </row>
    <row r="12" spans="1:4">
      <c r="A12" s="478">
        <v>6</v>
      </c>
      <c r="B12" s="505" t="s">
        <v>521</v>
      </c>
      <c r="C12" s="720">
        <v>1616864.8183000009</v>
      </c>
      <c r="D12" s="503"/>
    </row>
    <row r="13" spans="1:4">
      <c r="A13" s="478">
        <v>7</v>
      </c>
      <c r="B13" s="505" t="s">
        <v>524</v>
      </c>
      <c r="C13" s="720"/>
      <c r="D13" s="503"/>
    </row>
    <row r="14" spans="1:4">
      <c r="A14" s="478">
        <v>8</v>
      </c>
      <c r="B14" s="505" t="s">
        <v>522</v>
      </c>
      <c r="C14" s="720"/>
      <c r="D14" s="478"/>
    </row>
    <row r="15" spans="1:4">
      <c r="A15" s="478">
        <v>9</v>
      </c>
      <c r="B15" s="505" t="s">
        <v>523</v>
      </c>
      <c r="C15" s="720"/>
      <c r="D15" s="478"/>
    </row>
    <row r="16" spans="1:4">
      <c r="A16" s="478">
        <v>10</v>
      </c>
      <c r="B16" s="505" t="s">
        <v>525</v>
      </c>
      <c r="C16" s="720"/>
      <c r="D16" s="478"/>
    </row>
    <row r="17" spans="1:4" ht="25.5">
      <c r="A17" s="478">
        <v>11</v>
      </c>
      <c r="B17" s="505" t="s">
        <v>526</v>
      </c>
      <c r="C17" s="720">
        <v>32990.372000000003</v>
      </c>
      <c r="D17" s="503"/>
    </row>
    <row r="18" spans="1:4">
      <c r="A18" s="491">
        <v>12</v>
      </c>
      <c r="B18" s="504" t="s">
        <v>527</v>
      </c>
      <c r="C18" s="721">
        <v>11167050.607799999</v>
      </c>
      <c r="D18" s="503"/>
    </row>
    <row r="21" spans="1:4">
      <c r="B21" s="358"/>
    </row>
    <row r="22" spans="1:4">
      <c r="B22" s="360"/>
    </row>
    <row r="23" spans="1:4">
      <c r="B23" s="36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E33" sqref="E33"/>
    </sheetView>
  </sheetViews>
  <sheetFormatPr defaultColWidth="9.140625" defaultRowHeight="12.75"/>
  <cols>
    <col min="1" max="1" width="11.85546875" style="488" bestFit="1" customWidth="1"/>
    <col min="2" max="2" width="63.85546875" style="488" customWidth="1"/>
    <col min="3" max="4" width="15.42578125" style="488" customWidth="1"/>
    <col min="5" max="7" width="19.7109375" style="488" customWidth="1"/>
    <col min="8" max="8" width="15.7109375" style="488" customWidth="1"/>
    <col min="9" max="11" width="19.7109375" style="488" customWidth="1"/>
    <col min="12" max="12" width="18.7109375" style="488" customWidth="1"/>
    <col min="13" max="15" width="19.7109375" style="488" customWidth="1"/>
    <col min="16" max="16" width="22.140625" style="488" customWidth="1"/>
    <col min="17" max="19" width="20.28515625" style="488" customWidth="1"/>
    <col min="20" max="20" width="9.28515625" style="488" customWidth="1"/>
    <col min="21" max="21" width="19.140625" style="488" customWidth="1"/>
    <col min="22" max="26" width="22.140625" style="488" customWidth="1"/>
    <col min="27" max="27" width="19.85546875" style="488" customWidth="1"/>
    <col min="28" max="28" width="20" style="488" customWidth="1"/>
    <col min="29" max="16384" width="9.140625" style="488"/>
  </cols>
  <sheetData>
    <row r="1" spans="1:28" ht="13.5">
      <c r="A1" s="358" t="s">
        <v>97</v>
      </c>
      <c r="B1" s="270" t="str">
        <f>Info!C2</f>
        <v>სს ზირაათ ბანკი საქართველო</v>
      </c>
    </row>
    <row r="2" spans="1:28">
      <c r="A2" s="360" t="s">
        <v>98</v>
      </c>
      <c r="B2" s="767">
        <f>'1. key ratios'!B2</f>
        <v>45838</v>
      </c>
      <c r="C2" s="489"/>
    </row>
    <row r="3" spans="1:28">
      <c r="A3" s="361" t="s">
        <v>528</v>
      </c>
    </row>
    <row r="5" spans="1:28" ht="15" customHeight="1">
      <c r="A5" s="885" t="s">
        <v>861</v>
      </c>
      <c r="B5" s="886"/>
      <c r="C5" s="891" t="s">
        <v>860</v>
      </c>
      <c r="D5" s="892"/>
      <c r="E5" s="892"/>
      <c r="F5" s="892"/>
      <c r="G5" s="892"/>
      <c r="H5" s="892"/>
      <c r="I5" s="892"/>
      <c r="J5" s="892"/>
      <c r="K5" s="892"/>
      <c r="L5" s="892"/>
      <c r="M5" s="892"/>
      <c r="N5" s="892"/>
      <c r="O5" s="892"/>
      <c r="P5" s="892"/>
      <c r="Q5" s="892"/>
      <c r="R5" s="892"/>
      <c r="S5" s="892"/>
      <c r="T5" s="521"/>
      <c r="U5" s="521"/>
      <c r="V5" s="521"/>
      <c r="W5" s="521"/>
      <c r="X5" s="521"/>
      <c r="Y5" s="521"/>
      <c r="Z5" s="521"/>
      <c r="AA5" s="520"/>
      <c r="AB5" s="511"/>
    </row>
    <row r="6" spans="1:28">
      <c r="A6" s="887"/>
      <c r="B6" s="888"/>
      <c r="C6" s="893" t="s">
        <v>66</v>
      </c>
      <c r="D6" s="895" t="s">
        <v>859</v>
      </c>
      <c r="E6" s="895"/>
      <c r="F6" s="895"/>
      <c r="G6" s="895"/>
      <c r="H6" s="896" t="s">
        <v>858</v>
      </c>
      <c r="I6" s="897"/>
      <c r="J6" s="897"/>
      <c r="K6" s="898"/>
      <c r="L6" s="519"/>
      <c r="M6" s="899" t="s">
        <v>857</v>
      </c>
      <c r="N6" s="899"/>
      <c r="O6" s="899"/>
      <c r="P6" s="899"/>
      <c r="Q6" s="899"/>
      <c r="R6" s="899"/>
      <c r="S6" s="875"/>
      <c r="T6" s="518"/>
      <c r="U6" s="878" t="s">
        <v>856</v>
      </c>
      <c r="V6" s="878"/>
      <c r="W6" s="878"/>
      <c r="X6" s="878"/>
      <c r="Y6" s="878"/>
      <c r="Z6" s="878"/>
      <c r="AA6" s="876"/>
      <c r="AB6" s="517"/>
    </row>
    <row r="7" spans="1:28" ht="25.5">
      <c r="A7" s="889"/>
      <c r="B7" s="890"/>
      <c r="C7" s="894"/>
      <c r="D7" s="516"/>
      <c r="E7" s="512" t="s">
        <v>529</v>
      </c>
      <c r="F7" s="485" t="s">
        <v>854</v>
      </c>
      <c r="G7" s="485" t="s">
        <v>855</v>
      </c>
      <c r="H7" s="515"/>
      <c r="I7" s="512" t="s">
        <v>529</v>
      </c>
      <c r="J7" s="485" t="s">
        <v>854</v>
      </c>
      <c r="K7" s="485" t="s">
        <v>855</v>
      </c>
      <c r="L7" s="514"/>
      <c r="M7" s="512" t="s">
        <v>529</v>
      </c>
      <c r="N7" s="485" t="s">
        <v>854</v>
      </c>
      <c r="O7" s="485" t="s">
        <v>853</v>
      </c>
      <c r="P7" s="485" t="s">
        <v>852</v>
      </c>
      <c r="Q7" s="485" t="s">
        <v>851</v>
      </c>
      <c r="R7" s="485" t="s">
        <v>850</v>
      </c>
      <c r="S7" s="485" t="s">
        <v>849</v>
      </c>
      <c r="T7" s="513"/>
      <c r="U7" s="512" t="s">
        <v>529</v>
      </c>
      <c r="V7" s="485" t="s">
        <v>854</v>
      </c>
      <c r="W7" s="485" t="s">
        <v>853</v>
      </c>
      <c r="X7" s="485" t="s">
        <v>852</v>
      </c>
      <c r="Y7" s="485" t="s">
        <v>851</v>
      </c>
      <c r="Z7" s="485" t="s">
        <v>850</v>
      </c>
      <c r="AA7" s="485" t="s">
        <v>849</v>
      </c>
      <c r="AB7" s="511"/>
    </row>
    <row r="8" spans="1:28">
      <c r="A8" s="510">
        <v>1</v>
      </c>
      <c r="B8" s="481" t="s">
        <v>530</v>
      </c>
      <c r="C8" s="481">
        <v>234810309.72239998</v>
      </c>
      <c r="D8" s="481">
        <v>206775309.58649999</v>
      </c>
      <c r="E8" s="481">
        <v>2352620.2388999998</v>
      </c>
      <c r="F8" s="481">
        <v>0</v>
      </c>
      <c r="G8" s="481">
        <v>0</v>
      </c>
      <c r="H8" s="481">
        <v>16867949.528099999</v>
      </c>
      <c r="I8" s="481">
        <v>0</v>
      </c>
      <c r="J8" s="481">
        <v>229631.26</v>
      </c>
      <c r="K8" s="481">
        <v>0</v>
      </c>
      <c r="L8" s="481">
        <v>11167050.607799999</v>
      </c>
      <c r="M8" s="481">
        <v>326084.45</v>
      </c>
      <c r="N8" s="481">
        <v>1901402.0199</v>
      </c>
      <c r="O8" s="481">
        <v>4138248.2699999996</v>
      </c>
      <c r="P8" s="481">
        <v>2219106.15</v>
      </c>
      <c r="Q8" s="481">
        <v>687935.59000000008</v>
      </c>
      <c r="R8" s="481">
        <v>0</v>
      </c>
      <c r="S8" s="481">
        <v>0</v>
      </c>
      <c r="T8" s="481">
        <v>0</v>
      </c>
      <c r="U8" s="481">
        <v>0</v>
      </c>
      <c r="V8" s="481">
        <v>0</v>
      </c>
      <c r="W8" s="481">
        <v>0</v>
      </c>
      <c r="X8" s="481">
        <v>0</v>
      </c>
      <c r="Y8" s="481">
        <v>0</v>
      </c>
      <c r="Z8" s="481">
        <v>0</v>
      </c>
      <c r="AA8" s="481">
        <v>0</v>
      </c>
      <c r="AB8" s="716"/>
    </row>
    <row r="9" spans="1:28">
      <c r="A9" s="477">
        <v>1.1000000000000001</v>
      </c>
      <c r="B9" s="509" t="s">
        <v>531</v>
      </c>
      <c r="C9" s="509"/>
      <c r="D9" s="477"/>
      <c r="E9" s="477"/>
      <c r="F9" s="477"/>
      <c r="G9" s="477"/>
      <c r="H9" s="477"/>
      <c r="I9" s="477"/>
      <c r="J9" s="477"/>
      <c r="K9" s="477"/>
      <c r="L9" s="477"/>
      <c r="M9" s="477"/>
      <c r="N9" s="477"/>
      <c r="O9" s="477"/>
      <c r="P9" s="477"/>
      <c r="Q9" s="477"/>
      <c r="R9" s="477"/>
      <c r="S9" s="477"/>
      <c r="T9" s="477"/>
      <c r="U9" s="477"/>
      <c r="V9" s="477"/>
      <c r="W9" s="477"/>
      <c r="X9" s="477"/>
      <c r="Y9" s="477"/>
      <c r="Z9" s="477"/>
      <c r="AA9" s="477"/>
      <c r="AB9" s="507"/>
    </row>
    <row r="10" spans="1:28">
      <c r="A10" s="477">
        <v>1.2</v>
      </c>
      <c r="B10" s="509" t="s">
        <v>532</v>
      </c>
      <c r="C10" s="509"/>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507"/>
    </row>
    <row r="11" spans="1:28">
      <c r="A11" s="477">
        <v>1.3</v>
      </c>
      <c r="B11" s="509" t="s">
        <v>533</v>
      </c>
      <c r="C11" s="509"/>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507"/>
    </row>
    <row r="12" spans="1:28">
      <c r="A12" s="477">
        <v>1.4</v>
      </c>
      <c r="B12" s="509" t="s">
        <v>534</v>
      </c>
      <c r="C12" s="509"/>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507"/>
    </row>
    <row r="13" spans="1:28">
      <c r="A13" s="477">
        <v>1.5</v>
      </c>
      <c r="B13" s="509" t="s">
        <v>535</v>
      </c>
      <c r="C13" s="509">
        <v>191504498.17809999</v>
      </c>
      <c r="D13" s="477">
        <v>167842359.06369999</v>
      </c>
      <c r="E13" s="477">
        <v>2251054.1743999999</v>
      </c>
      <c r="F13" s="477"/>
      <c r="G13" s="477"/>
      <c r="H13" s="477">
        <v>15412181.1865</v>
      </c>
      <c r="I13" s="477"/>
      <c r="J13" s="477">
        <v>182801.46</v>
      </c>
      <c r="K13" s="477"/>
      <c r="L13" s="477">
        <v>8249957.9278999995</v>
      </c>
      <c r="M13" s="477"/>
      <c r="N13" s="477">
        <v>1487166.7</v>
      </c>
      <c r="O13" s="477">
        <v>2638855.34</v>
      </c>
      <c r="P13" s="477">
        <v>1988955.36</v>
      </c>
      <c r="Q13" s="477">
        <v>377727.21</v>
      </c>
      <c r="R13" s="477"/>
      <c r="S13" s="477"/>
      <c r="T13" s="477"/>
      <c r="U13" s="477"/>
      <c r="V13" s="477"/>
      <c r="W13" s="477"/>
      <c r="X13" s="477"/>
      <c r="Y13" s="477"/>
      <c r="Z13" s="477"/>
      <c r="AA13" s="477"/>
      <c r="AB13" s="507"/>
    </row>
    <row r="14" spans="1:28">
      <c r="A14" s="477">
        <v>1.6</v>
      </c>
      <c r="B14" s="509" t="s">
        <v>536</v>
      </c>
      <c r="C14" s="509">
        <v>43305811.544299997</v>
      </c>
      <c r="D14" s="477">
        <v>38932950.522799999</v>
      </c>
      <c r="E14" s="477">
        <v>101566.06449999999</v>
      </c>
      <c r="F14" s="477"/>
      <c r="G14" s="477"/>
      <c r="H14" s="477">
        <v>1455768.3415999999</v>
      </c>
      <c r="I14" s="477"/>
      <c r="J14" s="477">
        <v>46829.8</v>
      </c>
      <c r="K14" s="477"/>
      <c r="L14" s="477">
        <v>2917092.6798999999</v>
      </c>
      <c r="M14" s="477">
        <v>326084.45</v>
      </c>
      <c r="N14" s="477">
        <v>414235.3199</v>
      </c>
      <c r="O14" s="477">
        <v>1499392.93</v>
      </c>
      <c r="P14" s="477">
        <v>230150.79</v>
      </c>
      <c r="Q14" s="477">
        <v>310208.38</v>
      </c>
      <c r="R14" s="477"/>
      <c r="S14" s="477"/>
      <c r="T14" s="477"/>
      <c r="U14" s="477"/>
      <c r="V14" s="477"/>
      <c r="W14" s="477"/>
      <c r="X14" s="477"/>
      <c r="Y14" s="477"/>
      <c r="Z14" s="477"/>
      <c r="AA14" s="477"/>
      <c r="AB14" s="507"/>
    </row>
    <row r="15" spans="1:28">
      <c r="A15" s="510">
        <v>2</v>
      </c>
      <c r="B15" s="491" t="s">
        <v>537</v>
      </c>
      <c r="C15" s="481">
        <v>0</v>
      </c>
      <c r="D15" s="477">
        <v>0</v>
      </c>
      <c r="E15" s="477">
        <v>0</v>
      </c>
      <c r="F15" s="477">
        <v>0</v>
      </c>
      <c r="G15" s="477">
        <v>0</v>
      </c>
      <c r="H15" s="477">
        <v>0</v>
      </c>
      <c r="I15" s="477">
        <v>0</v>
      </c>
      <c r="J15" s="477">
        <v>0</v>
      </c>
      <c r="K15" s="477">
        <v>0</v>
      </c>
      <c r="L15" s="477">
        <v>0</v>
      </c>
      <c r="M15" s="477">
        <v>0</v>
      </c>
      <c r="N15" s="477">
        <v>0</v>
      </c>
      <c r="O15" s="477">
        <v>0</v>
      </c>
      <c r="P15" s="477">
        <v>0</v>
      </c>
      <c r="Q15" s="477">
        <v>0</v>
      </c>
      <c r="R15" s="477">
        <v>0</v>
      </c>
      <c r="S15" s="477">
        <v>0</v>
      </c>
      <c r="T15" s="477">
        <v>0</v>
      </c>
      <c r="U15" s="477">
        <v>0</v>
      </c>
      <c r="V15" s="477">
        <v>0</v>
      </c>
      <c r="W15" s="477">
        <v>0</v>
      </c>
      <c r="X15" s="477">
        <v>0</v>
      </c>
      <c r="Y15" s="477">
        <v>0</v>
      </c>
      <c r="Z15" s="477">
        <v>0</v>
      </c>
      <c r="AA15" s="477">
        <v>0</v>
      </c>
      <c r="AB15" s="507"/>
    </row>
    <row r="16" spans="1:28">
      <c r="A16" s="477">
        <v>2.1</v>
      </c>
      <c r="B16" s="509" t="s">
        <v>531</v>
      </c>
      <c r="C16" s="509"/>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507"/>
    </row>
    <row r="17" spans="1:28">
      <c r="A17" s="477">
        <v>2.2000000000000002</v>
      </c>
      <c r="B17" s="509" t="s">
        <v>532</v>
      </c>
      <c r="C17" s="509"/>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507"/>
    </row>
    <row r="18" spans="1:28">
      <c r="A18" s="477">
        <v>2.2999999999999998</v>
      </c>
      <c r="B18" s="509" t="s">
        <v>533</v>
      </c>
      <c r="C18" s="509"/>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507"/>
    </row>
    <row r="19" spans="1:28">
      <c r="A19" s="477">
        <v>2.4</v>
      </c>
      <c r="B19" s="509" t="s">
        <v>534</v>
      </c>
      <c r="C19" s="509"/>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507"/>
    </row>
    <row r="20" spans="1:28">
      <c r="A20" s="477">
        <v>2.5</v>
      </c>
      <c r="B20" s="509" t="s">
        <v>535</v>
      </c>
      <c r="C20" s="509"/>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507"/>
    </row>
    <row r="21" spans="1:28">
      <c r="A21" s="477">
        <v>2.6</v>
      </c>
      <c r="B21" s="509" t="s">
        <v>536</v>
      </c>
      <c r="C21" s="509"/>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507"/>
    </row>
    <row r="22" spans="1:28">
      <c r="A22" s="510">
        <v>3</v>
      </c>
      <c r="B22" s="481" t="s">
        <v>538</v>
      </c>
      <c r="C22" s="481">
        <v>66410142.162500001</v>
      </c>
      <c r="D22" s="481">
        <v>65805790.602499999</v>
      </c>
      <c r="E22" s="508"/>
      <c r="F22" s="508"/>
      <c r="G22" s="508"/>
      <c r="H22" s="481">
        <v>604351.56000000006</v>
      </c>
      <c r="I22" s="508"/>
      <c r="J22" s="508"/>
      <c r="K22" s="508"/>
      <c r="L22" s="481">
        <v>0</v>
      </c>
      <c r="M22" s="508"/>
      <c r="N22" s="508"/>
      <c r="O22" s="508"/>
      <c r="P22" s="508"/>
      <c r="Q22" s="508"/>
      <c r="R22" s="508"/>
      <c r="S22" s="508"/>
      <c r="T22" s="481">
        <v>0</v>
      </c>
      <c r="U22" s="508"/>
      <c r="V22" s="508"/>
      <c r="W22" s="508"/>
      <c r="X22" s="508"/>
      <c r="Y22" s="508"/>
      <c r="Z22" s="508"/>
      <c r="AA22" s="508"/>
      <c r="AB22" s="507"/>
    </row>
    <row r="23" spans="1:28">
      <c r="A23" s="477">
        <v>3.1</v>
      </c>
      <c r="B23" s="509" t="s">
        <v>531</v>
      </c>
      <c r="C23" s="509"/>
      <c r="D23" s="481"/>
      <c r="E23" s="508"/>
      <c r="F23" s="508"/>
      <c r="G23" s="508"/>
      <c r="H23" s="481"/>
      <c r="I23" s="508"/>
      <c r="J23" s="508"/>
      <c r="K23" s="508"/>
      <c r="L23" s="481"/>
      <c r="M23" s="508"/>
      <c r="N23" s="508"/>
      <c r="O23" s="508"/>
      <c r="P23" s="508"/>
      <c r="Q23" s="508"/>
      <c r="R23" s="508"/>
      <c r="S23" s="508"/>
      <c r="T23" s="481"/>
      <c r="U23" s="508"/>
      <c r="V23" s="508"/>
      <c r="W23" s="508"/>
      <c r="X23" s="508"/>
      <c r="Y23" s="508"/>
      <c r="Z23" s="508"/>
      <c r="AA23" s="508"/>
      <c r="AB23" s="507"/>
    </row>
    <row r="24" spans="1:28">
      <c r="A24" s="477">
        <v>3.2</v>
      </c>
      <c r="B24" s="509" t="s">
        <v>532</v>
      </c>
      <c r="C24" s="509"/>
      <c r="D24" s="481"/>
      <c r="E24" s="508"/>
      <c r="F24" s="508"/>
      <c r="G24" s="508"/>
      <c r="H24" s="481"/>
      <c r="I24" s="508"/>
      <c r="J24" s="508"/>
      <c r="K24" s="508"/>
      <c r="L24" s="481"/>
      <c r="M24" s="508"/>
      <c r="N24" s="508"/>
      <c r="O24" s="508"/>
      <c r="P24" s="508"/>
      <c r="Q24" s="508"/>
      <c r="R24" s="508"/>
      <c r="S24" s="508"/>
      <c r="T24" s="481"/>
      <c r="U24" s="508"/>
      <c r="V24" s="508"/>
      <c r="W24" s="508"/>
      <c r="X24" s="508"/>
      <c r="Y24" s="508"/>
      <c r="Z24" s="508"/>
      <c r="AA24" s="508"/>
      <c r="AB24" s="507"/>
    </row>
    <row r="25" spans="1:28">
      <c r="A25" s="477">
        <v>3.3</v>
      </c>
      <c r="B25" s="509" t="s">
        <v>533</v>
      </c>
      <c r="C25" s="509">
        <v>23244845.903099999</v>
      </c>
      <c r="D25" s="481">
        <v>23244845.903099999</v>
      </c>
      <c r="E25" s="508"/>
      <c r="F25" s="508"/>
      <c r="G25" s="508"/>
      <c r="H25" s="481"/>
      <c r="I25" s="508"/>
      <c r="J25" s="508"/>
      <c r="K25" s="508"/>
      <c r="L25" s="481"/>
      <c r="M25" s="508"/>
      <c r="N25" s="508"/>
      <c r="O25" s="508"/>
      <c r="P25" s="508"/>
      <c r="Q25" s="508"/>
      <c r="R25" s="508"/>
      <c r="S25" s="508"/>
      <c r="T25" s="481"/>
      <c r="U25" s="508"/>
      <c r="V25" s="508"/>
      <c r="W25" s="508"/>
      <c r="X25" s="508"/>
      <c r="Y25" s="508"/>
      <c r="Z25" s="508"/>
      <c r="AA25" s="508"/>
      <c r="AB25" s="507"/>
    </row>
    <row r="26" spans="1:28">
      <c r="A26" s="477">
        <v>3.4</v>
      </c>
      <c r="B26" s="509" t="s">
        <v>534</v>
      </c>
      <c r="C26" s="509"/>
      <c r="D26" s="481"/>
      <c r="E26" s="508"/>
      <c r="F26" s="508"/>
      <c r="G26" s="508"/>
      <c r="H26" s="481"/>
      <c r="I26" s="508"/>
      <c r="J26" s="508"/>
      <c r="K26" s="508"/>
      <c r="L26" s="481"/>
      <c r="M26" s="508"/>
      <c r="N26" s="508"/>
      <c r="O26" s="508"/>
      <c r="P26" s="508"/>
      <c r="Q26" s="508"/>
      <c r="R26" s="508"/>
      <c r="S26" s="508"/>
      <c r="T26" s="481"/>
      <c r="U26" s="508"/>
      <c r="V26" s="508"/>
      <c r="W26" s="508"/>
      <c r="X26" s="508"/>
      <c r="Y26" s="508"/>
      <c r="Z26" s="508"/>
      <c r="AA26" s="508"/>
      <c r="AB26" s="507"/>
    </row>
    <row r="27" spans="1:28">
      <c r="A27" s="477">
        <v>3.5</v>
      </c>
      <c r="B27" s="509" t="s">
        <v>535</v>
      </c>
      <c r="C27" s="509">
        <v>41097227.520300001</v>
      </c>
      <c r="D27" s="481">
        <v>40492875.960299999</v>
      </c>
      <c r="E27" s="508"/>
      <c r="F27" s="508"/>
      <c r="G27" s="508"/>
      <c r="H27" s="481">
        <v>604351.56000000006</v>
      </c>
      <c r="I27" s="508"/>
      <c r="J27" s="508"/>
      <c r="K27" s="508"/>
      <c r="L27" s="481"/>
      <c r="M27" s="508"/>
      <c r="N27" s="508"/>
      <c r="O27" s="508"/>
      <c r="P27" s="508"/>
      <c r="Q27" s="508"/>
      <c r="R27" s="508"/>
      <c r="S27" s="508"/>
      <c r="T27" s="481"/>
      <c r="U27" s="508"/>
      <c r="V27" s="508"/>
      <c r="W27" s="508"/>
      <c r="X27" s="508"/>
      <c r="Y27" s="508"/>
      <c r="Z27" s="508"/>
      <c r="AA27" s="508"/>
      <c r="AB27" s="507"/>
    </row>
    <row r="28" spans="1:28">
      <c r="A28" s="477">
        <v>3.6</v>
      </c>
      <c r="B28" s="509" t="s">
        <v>536</v>
      </c>
      <c r="C28" s="509">
        <v>2068068.7390999999</v>
      </c>
      <c r="D28" s="481">
        <v>2068068.7390999999</v>
      </c>
      <c r="E28" s="508"/>
      <c r="F28" s="508"/>
      <c r="G28" s="508"/>
      <c r="H28" s="481"/>
      <c r="I28" s="508"/>
      <c r="J28" s="508"/>
      <c r="K28" s="508"/>
      <c r="L28" s="481"/>
      <c r="M28" s="508"/>
      <c r="N28" s="508"/>
      <c r="O28" s="508"/>
      <c r="P28" s="508"/>
      <c r="Q28" s="508"/>
      <c r="R28" s="508"/>
      <c r="S28" s="508"/>
      <c r="T28" s="481"/>
      <c r="U28" s="508"/>
      <c r="V28" s="508"/>
      <c r="W28" s="508"/>
      <c r="X28" s="508"/>
      <c r="Y28" s="508"/>
      <c r="Z28" s="508"/>
      <c r="AA28" s="508"/>
      <c r="AB28" s="507"/>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90" zoomScaleNormal="90" workbookViewId="0">
      <selection activeCell="B2" sqref="B2"/>
    </sheetView>
  </sheetViews>
  <sheetFormatPr defaultColWidth="9.140625" defaultRowHeight="12.75"/>
  <cols>
    <col min="1" max="1" width="11.85546875" style="488" bestFit="1" customWidth="1"/>
    <col min="2" max="2" width="90.140625" style="488" bestFit="1" customWidth="1"/>
    <col min="3" max="3" width="16.28515625" style="488" customWidth="1"/>
    <col min="4" max="4" width="12.5703125" style="488" customWidth="1"/>
    <col min="5" max="7" width="17.140625" style="488" customWidth="1"/>
    <col min="8" max="8" width="12.5703125" style="488" customWidth="1"/>
    <col min="9" max="10" width="17.140625" style="488" customWidth="1"/>
    <col min="11" max="11" width="22.140625" style="488" customWidth="1"/>
    <col min="12" max="12" width="12.5703125" style="488" customWidth="1"/>
    <col min="13" max="19" width="22.140625" style="488" customWidth="1"/>
    <col min="20" max="20" width="12.5703125" style="488" customWidth="1"/>
    <col min="21" max="27" width="22.140625" style="488" customWidth="1"/>
    <col min="28" max="16384" width="9.140625" style="488"/>
  </cols>
  <sheetData>
    <row r="1" spans="1:27" ht="13.5">
      <c r="A1" s="358" t="s">
        <v>97</v>
      </c>
      <c r="B1" s="270" t="str">
        <f>Info!C2</f>
        <v>სს ზირაათ ბანკი საქართველო</v>
      </c>
    </row>
    <row r="2" spans="1:27">
      <c r="A2" s="360" t="s">
        <v>98</v>
      </c>
      <c r="B2" s="767">
        <f>'1. key ratios'!B2</f>
        <v>45838</v>
      </c>
    </row>
    <row r="3" spans="1:27">
      <c r="A3" s="361" t="s">
        <v>539</v>
      </c>
      <c r="C3" s="490"/>
    </row>
    <row r="4" spans="1:27" ht="13.5" thickBot="1">
      <c r="A4" s="361"/>
      <c r="B4" s="490"/>
      <c r="C4" s="490"/>
    </row>
    <row r="5" spans="1:27" s="522" customFormat="1" ht="13.5" customHeight="1">
      <c r="A5" s="904" t="s">
        <v>868</v>
      </c>
      <c r="B5" s="905"/>
      <c r="C5" s="901" t="s">
        <v>540</v>
      </c>
      <c r="D5" s="902"/>
      <c r="E5" s="902"/>
      <c r="F5" s="902"/>
      <c r="G5" s="902"/>
      <c r="H5" s="902"/>
      <c r="I5" s="902"/>
      <c r="J5" s="902"/>
      <c r="K5" s="902"/>
      <c r="L5" s="902"/>
      <c r="M5" s="902"/>
      <c r="N5" s="902"/>
      <c r="O5" s="902"/>
      <c r="P5" s="902"/>
      <c r="Q5" s="902"/>
      <c r="R5" s="902"/>
      <c r="S5" s="902"/>
      <c r="T5" s="902"/>
      <c r="U5" s="902"/>
      <c r="V5" s="902"/>
      <c r="W5" s="902"/>
      <c r="X5" s="902"/>
      <c r="Y5" s="902"/>
      <c r="Z5" s="902"/>
      <c r="AA5" s="903"/>
    </row>
    <row r="6" spans="1:27" s="522" customFormat="1" ht="12" customHeight="1">
      <c r="A6" s="906"/>
      <c r="B6" s="907"/>
      <c r="C6" s="911" t="s">
        <v>66</v>
      </c>
      <c r="D6" s="910" t="s">
        <v>859</v>
      </c>
      <c r="E6" s="910"/>
      <c r="F6" s="910"/>
      <c r="G6" s="910"/>
      <c r="H6" s="896" t="s">
        <v>858</v>
      </c>
      <c r="I6" s="897"/>
      <c r="J6" s="897"/>
      <c r="K6" s="897"/>
      <c r="L6" s="518"/>
      <c r="M6" s="878" t="s">
        <v>857</v>
      </c>
      <c r="N6" s="878"/>
      <c r="O6" s="878"/>
      <c r="P6" s="878"/>
      <c r="Q6" s="878"/>
      <c r="R6" s="878"/>
      <c r="S6" s="876"/>
      <c r="T6" s="518"/>
      <c r="U6" s="878" t="s">
        <v>856</v>
      </c>
      <c r="V6" s="878"/>
      <c r="W6" s="878"/>
      <c r="X6" s="878"/>
      <c r="Y6" s="878"/>
      <c r="Z6" s="878"/>
      <c r="AA6" s="900"/>
    </row>
    <row r="7" spans="1:27" s="522" customFormat="1" ht="38.25">
      <c r="A7" s="908"/>
      <c r="B7" s="909"/>
      <c r="C7" s="912"/>
      <c r="D7" s="516"/>
      <c r="E7" s="512" t="s">
        <v>529</v>
      </c>
      <c r="F7" s="485" t="s">
        <v>854</v>
      </c>
      <c r="G7" s="485" t="s">
        <v>855</v>
      </c>
      <c r="H7" s="543"/>
      <c r="I7" s="512" t="s">
        <v>529</v>
      </c>
      <c r="J7" s="485" t="s">
        <v>854</v>
      </c>
      <c r="K7" s="485" t="s">
        <v>855</v>
      </c>
      <c r="L7" s="513"/>
      <c r="M7" s="512" t="s">
        <v>529</v>
      </c>
      <c r="N7" s="485" t="s">
        <v>867</v>
      </c>
      <c r="O7" s="485" t="s">
        <v>866</v>
      </c>
      <c r="P7" s="485" t="s">
        <v>865</v>
      </c>
      <c r="Q7" s="485" t="s">
        <v>864</v>
      </c>
      <c r="R7" s="485" t="s">
        <v>863</v>
      </c>
      <c r="S7" s="485" t="s">
        <v>849</v>
      </c>
      <c r="T7" s="513"/>
      <c r="U7" s="512" t="s">
        <v>529</v>
      </c>
      <c r="V7" s="485" t="s">
        <v>867</v>
      </c>
      <c r="W7" s="485" t="s">
        <v>866</v>
      </c>
      <c r="X7" s="485" t="s">
        <v>865</v>
      </c>
      <c r="Y7" s="485" t="s">
        <v>864</v>
      </c>
      <c r="Z7" s="485" t="s">
        <v>863</v>
      </c>
      <c r="AA7" s="485" t="s">
        <v>849</v>
      </c>
    </row>
    <row r="8" spans="1:27">
      <c r="A8" s="542">
        <v>1</v>
      </c>
      <c r="B8" s="541" t="s">
        <v>530</v>
      </c>
      <c r="C8" s="768">
        <v>234810309.72240001</v>
      </c>
      <c r="D8" s="720">
        <v>206775309.58649999</v>
      </c>
      <c r="E8" s="720">
        <v>2352620.2389000002</v>
      </c>
      <c r="F8" s="720"/>
      <c r="G8" s="720"/>
      <c r="H8" s="720">
        <v>16867949.528099999</v>
      </c>
      <c r="I8" s="720"/>
      <c r="J8" s="720">
        <v>229631.26</v>
      </c>
      <c r="K8" s="720"/>
      <c r="L8" s="720">
        <v>11167050.607799999</v>
      </c>
      <c r="M8" s="720">
        <v>326084.45</v>
      </c>
      <c r="N8" s="720">
        <v>1901402.0199</v>
      </c>
      <c r="O8" s="720">
        <v>4138248.27</v>
      </c>
      <c r="P8" s="720">
        <v>2219106.15</v>
      </c>
      <c r="Q8" s="720">
        <v>687935.59</v>
      </c>
      <c r="R8" s="720"/>
      <c r="S8" s="720"/>
      <c r="T8" s="720"/>
      <c r="U8" s="720"/>
      <c r="V8" s="720"/>
      <c r="W8" s="720"/>
      <c r="X8" s="720"/>
      <c r="Y8" s="720"/>
      <c r="Z8" s="720"/>
      <c r="AA8" s="769"/>
    </row>
    <row r="9" spans="1:27">
      <c r="A9" s="539">
        <v>1.1000000000000001</v>
      </c>
      <c r="B9" s="540" t="s">
        <v>541</v>
      </c>
      <c r="C9" s="770">
        <v>207502925.13850001</v>
      </c>
      <c r="D9" s="720">
        <v>179547549.69389999</v>
      </c>
      <c r="E9" s="720">
        <v>2272565.9544000002</v>
      </c>
      <c r="F9" s="720"/>
      <c r="G9" s="720"/>
      <c r="H9" s="720">
        <v>16867949.528099999</v>
      </c>
      <c r="I9" s="720"/>
      <c r="J9" s="720">
        <v>229631.26</v>
      </c>
      <c r="K9" s="720"/>
      <c r="L9" s="720">
        <v>11087425.9165</v>
      </c>
      <c r="M9" s="720">
        <v>326084.45</v>
      </c>
      <c r="N9" s="720">
        <v>1827449.1986</v>
      </c>
      <c r="O9" s="720">
        <v>4138248.27</v>
      </c>
      <c r="P9" s="720">
        <v>2219106.15</v>
      </c>
      <c r="Q9" s="720">
        <v>682263.72</v>
      </c>
      <c r="R9" s="720"/>
      <c r="S9" s="720"/>
      <c r="T9" s="720"/>
      <c r="U9" s="720"/>
      <c r="V9" s="720"/>
      <c r="W9" s="720"/>
      <c r="X9" s="720"/>
      <c r="Y9" s="720"/>
      <c r="Z9" s="720"/>
      <c r="AA9" s="769"/>
    </row>
    <row r="10" spans="1:27">
      <c r="A10" s="537" t="s">
        <v>146</v>
      </c>
      <c r="B10" s="538" t="s">
        <v>542</v>
      </c>
      <c r="C10" s="771">
        <v>187057456.9244</v>
      </c>
      <c r="D10" s="720">
        <v>159102081.47979999</v>
      </c>
      <c r="E10" s="720">
        <v>2272565.9544000002</v>
      </c>
      <c r="F10" s="720"/>
      <c r="G10" s="720"/>
      <c r="H10" s="720">
        <v>16867949.528099999</v>
      </c>
      <c r="I10" s="720"/>
      <c r="J10" s="720">
        <v>229631.26</v>
      </c>
      <c r="K10" s="720"/>
      <c r="L10" s="720">
        <v>11087425.9165</v>
      </c>
      <c r="M10" s="720">
        <v>326084.45</v>
      </c>
      <c r="N10" s="720">
        <v>1827449.1986</v>
      </c>
      <c r="O10" s="720">
        <v>4138248.27</v>
      </c>
      <c r="P10" s="720">
        <v>2219106.15</v>
      </c>
      <c r="Q10" s="720">
        <v>682263.72</v>
      </c>
      <c r="R10" s="720"/>
      <c r="S10" s="720"/>
      <c r="T10" s="720"/>
      <c r="U10" s="720"/>
      <c r="V10" s="720"/>
      <c r="W10" s="720"/>
      <c r="X10" s="720"/>
      <c r="Y10" s="720"/>
      <c r="Z10" s="720"/>
      <c r="AA10" s="769"/>
    </row>
    <row r="11" spans="1:27">
      <c r="A11" s="536" t="s">
        <v>543</v>
      </c>
      <c r="B11" s="535" t="s">
        <v>544</v>
      </c>
      <c r="C11" s="772">
        <v>106497704.7622</v>
      </c>
      <c r="D11" s="720">
        <v>86768860.3609</v>
      </c>
      <c r="E11" s="720">
        <v>21511.78</v>
      </c>
      <c r="F11" s="720"/>
      <c r="G11" s="720"/>
      <c r="H11" s="720">
        <v>10023617.3201</v>
      </c>
      <c r="I11" s="720"/>
      <c r="J11" s="720">
        <v>182801.46</v>
      </c>
      <c r="K11" s="720"/>
      <c r="L11" s="720">
        <v>9705227.0811999999</v>
      </c>
      <c r="M11" s="720">
        <v>326084.45</v>
      </c>
      <c r="N11" s="720">
        <v>1827449.1986</v>
      </c>
      <c r="O11" s="720">
        <v>3807903.43</v>
      </c>
      <c r="P11" s="720">
        <v>2219106.15</v>
      </c>
      <c r="Q11" s="720">
        <v>172819.54</v>
      </c>
      <c r="R11" s="720"/>
      <c r="S11" s="720"/>
      <c r="T11" s="720"/>
      <c r="U11" s="720"/>
      <c r="V11" s="720"/>
      <c r="W11" s="720"/>
      <c r="X11" s="720"/>
      <c r="Y11" s="720"/>
      <c r="Z11" s="720"/>
      <c r="AA11" s="769"/>
    </row>
    <row r="12" spans="1:27">
      <c r="A12" s="536" t="s">
        <v>545</v>
      </c>
      <c r="B12" s="535" t="s">
        <v>546</v>
      </c>
      <c r="C12" s="772">
        <v>32575199.463100001</v>
      </c>
      <c r="D12" s="720">
        <v>26750554.965999998</v>
      </c>
      <c r="E12" s="720">
        <v>2251054.1743999999</v>
      </c>
      <c r="F12" s="720"/>
      <c r="G12" s="720"/>
      <c r="H12" s="720">
        <v>4812244.4945</v>
      </c>
      <c r="I12" s="720"/>
      <c r="J12" s="720">
        <v>46829.8</v>
      </c>
      <c r="K12" s="720"/>
      <c r="L12" s="720">
        <v>1012400.0026</v>
      </c>
      <c r="M12" s="720"/>
      <c r="N12" s="720"/>
      <c r="O12" s="720">
        <v>330344.84000000003</v>
      </c>
      <c r="P12" s="720"/>
      <c r="Q12" s="720">
        <v>509444.18</v>
      </c>
      <c r="R12" s="720"/>
      <c r="S12" s="720"/>
      <c r="T12" s="720"/>
      <c r="U12" s="720"/>
      <c r="V12" s="720"/>
      <c r="W12" s="720"/>
      <c r="X12" s="720"/>
      <c r="Y12" s="720"/>
      <c r="Z12" s="720"/>
      <c r="AA12" s="769"/>
    </row>
    <row r="13" spans="1:27">
      <c r="A13" s="536" t="s">
        <v>547</v>
      </c>
      <c r="B13" s="535" t="s">
        <v>548</v>
      </c>
      <c r="C13" s="772">
        <v>30463922.392299999</v>
      </c>
      <c r="D13" s="720">
        <v>29146340.3638</v>
      </c>
      <c r="E13" s="720"/>
      <c r="F13" s="720"/>
      <c r="G13" s="720"/>
      <c r="H13" s="720">
        <v>1139630.257</v>
      </c>
      <c r="I13" s="720"/>
      <c r="J13" s="720"/>
      <c r="K13" s="720"/>
      <c r="L13" s="720">
        <v>177951.7715</v>
      </c>
      <c r="M13" s="720"/>
      <c r="N13" s="720"/>
      <c r="O13" s="720"/>
      <c r="P13" s="720"/>
      <c r="Q13" s="720"/>
      <c r="R13" s="720"/>
      <c r="S13" s="720"/>
      <c r="T13" s="720"/>
      <c r="U13" s="720"/>
      <c r="V13" s="720"/>
      <c r="W13" s="720"/>
      <c r="X13" s="720"/>
      <c r="Y13" s="720"/>
      <c r="Z13" s="720"/>
      <c r="AA13" s="769"/>
    </row>
    <row r="14" spans="1:27">
      <c r="A14" s="536" t="s">
        <v>549</v>
      </c>
      <c r="B14" s="535" t="s">
        <v>550</v>
      </c>
      <c r="C14" s="772">
        <v>17520630.3068</v>
      </c>
      <c r="D14" s="720">
        <v>16436325.789100001</v>
      </c>
      <c r="E14" s="720"/>
      <c r="F14" s="720"/>
      <c r="G14" s="720"/>
      <c r="H14" s="720">
        <v>892457.45649999997</v>
      </c>
      <c r="I14" s="720"/>
      <c r="J14" s="720"/>
      <c r="K14" s="720"/>
      <c r="L14" s="720">
        <v>191847.0612</v>
      </c>
      <c r="M14" s="720"/>
      <c r="N14" s="720"/>
      <c r="O14" s="720"/>
      <c r="P14" s="720"/>
      <c r="Q14" s="720"/>
      <c r="R14" s="720"/>
      <c r="S14" s="720"/>
      <c r="T14" s="720"/>
      <c r="U14" s="720"/>
      <c r="V14" s="720"/>
      <c r="W14" s="720"/>
      <c r="X14" s="720"/>
      <c r="Y14" s="720"/>
      <c r="Z14" s="720"/>
      <c r="AA14" s="769"/>
    </row>
    <row r="15" spans="1:27">
      <c r="A15" s="534">
        <v>1.2</v>
      </c>
      <c r="B15" s="532" t="s">
        <v>862</v>
      </c>
      <c r="C15" s="773">
        <v>4833920.18</v>
      </c>
      <c r="D15" s="720">
        <v>1440628.1</v>
      </c>
      <c r="E15" s="720">
        <v>35370.32</v>
      </c>
      <c r="F15" s="720"/>
      <c r="G15" s="720"/>
      <c r="H15" s="720">
        <v>806794.96</v>
      </c>
      <c r="I15" s="720"/>
      <c r="J15" s="720">
        <v>17205.29</v>
      </c>
      <c r="K15" s="720"/>
      <c r="L15" s="720">
        <v>2586497.12</v>
      </c>
      <c r="M15" s="720">
        <v>53905.95</v>
      </c>
      <c r="N15" s="720">
        <v>450444.66</v>
      </c>
      <c r="O15" s="720">
        <v>978525.26</v>
      </c>
      <c r="P15" s="720">
        <v>428810.59</v>
      </c>
      <c r="Q15" s="720">
        <v>386480.59</v>
      </c>
      <c r="R15" s="720"/>
      <c r="S15" s="720"/>
      <c r="T15" s="720"/>
      <c r="U15" s="720"/>
      <c r="V15" s="720"/>
      <c r="W15" s="720"/>
      <c r="X15" s="720"/>
      <c r="Y15" s="720"/>
      <c r="Z15" s="720"/>
      <c r="AA15" s="769"/>
    </row>
    <row r="16" spans="1:27">
      <c r="A16" s="533">
        <v>1.3</v>
      </c>
      <c r="B16" s="532" t="s">
        <v>551</v>
      </c>
      <c r="C16" s="774"/>
      <c r="D16" s="775"/>
      <c r="E16" s="775"/>
      <c r="F16" s="775"/>
      <c r="G16" s="775"/>
      <c r="H16" s="775"/>
      <c r="I16" s="775"/>
      <c r="J16" s="775"/>
      <c r="K16" s="775"/>
      <c r="L16" s="775"/>
      <c r="M16" s="775"/>
      <c r="N16" s="775"/>
      <c r="O16" s="775"/>
      <c r="P16" s="775"/>
      <c r="Q16" s="775"/>
      <c r="R16" s="775"/>
      <c r="S16" s="775"/>
      <c r="T16" s="775"/>
      <c r="U16" s="775"/>
      <c r="V16" s="775"/>
      <c r="W16" s="775"/>
      <c r="X16" s="775"/>
      <c r="Y16" s="775"/>
      <c r="Z16" s="775"/>
      <c r="AA16" s="776"/>
    </row>
    <row r="17" spans="1:27" s="522" customFormat="1" ht="25.5">
      <c r="A17" s="530" t="s">
        <v>552</v>
      </c>
      <c r="B17" s="531" t="s">
        <v>553</v>
      </c>
      <c r="C17" s="777">
        <v>207129235.8583</v>
      </c>
      <c r="D17" s="778">
        <v>179173860.41370001</v>
      </c>
      <c r="E17" s="778">
        <v>2272565.9544000002</v>
      </c>
      <c r="F17" s="778"/>
      <c r="G17" s="778"/>
      <c r="H17" s="778">
        <v>16867949.528099999</v>
      </c>
      <c r="I17" s="778"/>
      <c r="J17" s="778">
        <v>229631.26</v>
      </c>
      <c r="K17" s="778"/>
      <c r="L17" s="778">
        <v>11087425.9165</v>
      </c>
      <c r="M17" s="778">
        <v>326084.45</v>
      </c>
      <c r="N17" s="778">
        <v>1827449.1986</v>
      </c>
      <c r="O17" s="778">
        <v>4138248.27</v>
      </c>
      <c r="P17" s="778">
        <v>2219106.15</v>
      </c>
      <c r="Q17" s="778">
        <v>682263.72</v>
      </c>
      <c r="R17" s="778"/>
      <c r="S17" s="778"/>
      <c r="T17" s="778"/>
      <c r="U17" s="778"/>
      <c r="V17" s="778"/>
      <c r="W17" s="778"/>
      <c r="X17" s="778"/>
      <c r="Y17" s="778"/>
      <c r="Z17" s="778"/>
      <c r="AA17" s="779"/>
    </row>
    <row r="18" spans="1:27" s="522" customFormat="1" ht="25.5">
      <c r="A18" s="527" t="s">
        <v>554</v>
      </c>
      <c r="B18" s="528" t="s">
        <v>555</v>
      </c>
      <c r="C18" s="780">
        <v>186683767.6442</v>
      </c>
      <c r="D18" s="778">
        <v>158728392.19960001</v>
      </c>
      <c r="E18" s="778">
        <v>2272565.9544000002</v>
      </c>
      <c r="F18" s="778"/>
      <c r="G18" s="778"/>
      <c r="H18" s="778">
        <v>16867949.528099999</v>
      </c>
      <c r="I18" s="778"/>
      <c r="J18" s="778">
        <v>229631.26</v>
      </c>
      <c r="K18" s="778"/>
      <c r="L18" s="778">
        <v>11087425.9165</v>
      </c>
      <c r="M18" s="778">
        <v>326084.45</v>
      </c>
      <c r="N18" s="778">
        <v>1827449.1986</v>
      </c>
      <c r="O18" s="778">
        <v>4138248.27</v>
      </c>
      <c r="P18" s="778">
        <v>2219106.15</v>
      </c>
      <c r="Q18" s="778">
        <v>682263.72</v>
      </c>
      <c r="R18" s="778"/>
      <c r="S18" s="778"/>
      <c r="T18" s="778"/>
      <c r="U18" s="778"/>
      <c r="V18" s="778"/>
      <c r="W18" s="778"/>
      <c r="X18" s="778"/>
      <c r="Y18" s="778"/>
      <c r="Z18" s="778"/>
      <c r="AA18" s="779"/>
    </row>
    <row r="19" spans="1:27" s="522" customFormat="1">
      <c r="A19" s="530" t="s">
        <v>556</v>
      </c>
      <c r="B19" s="529" t="s">
        <v>557</v>
      </c>
      <c r="C19" s="781">
        <v>259827492.5178</v>
      </c>
      <c r="D19" s="778">
        <v>201567138.14230001</v>
      </c>
      <c r="E19" s="778">
        <v>1834768.8644999999</v>
      </c>
      <c r="F19" s="778"/>
      <c r="G19" s="778"/>
      <c r="H19" s="778">
        <v>40637910.382100001</v>
      </c>
      <c r="I19" s="778"/>
      <c r="J19" s="778">
        <v>441348.84</v>
      </c>
      <c r="K19" s="778"/>
      <c r="L19" s="778">
        <v>17622443.9934</v>
      </c>
      <c r="M19" s="778">
        <v>395577.80450000003</v>
      </c>
      <c r="N19" s="778">
        <v>2160307.835</v>
      </c>
      <c r="O19" s="778">
        <v>4298666.5483999997</v>
      </c>
      <c r="P19" s="778">
        <v>6452290.6500000004</v>
      </c>
      <c r="Q19" s="778">
        <v>764841.28</v>
      </c>
      <c r="R19" s="778"/>
      <c r="S19" s="778"/>
      <c r="T19" s="778"/>
      <c r="U19" s="778"/>
      <c r="V19" s="778"/>
      <c r="W19" s="778"/>
      <c r="X19" s="778"/>
      <c r="Y19" s="778"/>
      <c r="Z19" s="778"/>
      <c r="AA19" s="779"/>
    </row>
    <row r="20" spans="1:27" s="522" customFormat="1">
      <c r="A20" s="527" t="s">
        <v>558</v>
      </c>
      <c r="B20" s="528" t="s">
        <v>559</v>
      </c>
      <c r="C20" s="780">
        <v>253000024.3037</v>
      </c>
      <c r="D20" s="778">
        <v>194739669.92820001</v>
      </c>
      <c r="E20" s="778">
        <v>1834768.8644999999</v>
      </c>
      <c r="F20" s="778"/>
      <c r="G20" s="778"/>
      <c r="H20" s="778">
        <v>40637910.382100001</v>
      </c>
      <c r="I20" s="778"/>
      <c r="J20" s="778">
        <v>441348.84</v>
      </c>
      <c r="K20" s="778"/>
      <c r="L20" s="778">
        <v>17622443.9934</v>
      </c>
      <c r="M20" s="778">
        <v>395577.80450000003</v>
      </c>
      <c r="N20" s="778">
        <v>2160307.835</v>
      </c>
      <c r="O20" s="778">
        <v>4298666.5483999997</v>
      </c>
      <c r="P20" s="778">
        <v>6452290.6500000004</v>
      </c>
      <c r="Q20" s="778">
        <v>764841.28</v>
      </c>
      <c r="R20" s="778"/>
      <c r="S20" s="778"/>
      <c r="T20" s="778"/>
      <c r="U20" s="778"/>
      <c r="V20" s="778"/>
      <c r="W20" s="778"/>
      <c r="X20" s="778"/>
      <c r="Y20" s="778"/>
      <c r="Z20" s="778"/>
      <c r="AA20" s="779"/>
    </row>
    <row r="21" spans="1:27" s="522" customFormat="1">
      <c r="A21" s="526">
        <v>1.4</v>
      </c>
      <c r="B21" s="525" t="s">
        <v>648</v>
      </c>
      <c r="C21" s="782"/>
      <c r="D21" s="778"/>
      <c r="E21" s="778"/>
      <c r="F21" s="778"/>
      <c r="G21" s="778"/>
      <c r="H21" s="778"/>
      <c r="I21" s="778"/>
      <c r="J21" s="778"/>
      <c r="K21" s="778"/>
      <c r="L21" s="778"/>
      <c r="M21" s="778"/>
      <c r="N21" s="778"/>
      <c r="O21" s="778"/>
      <c r="P21" s="778"/>
      <c r="Q21" s="778"/>
      <c r="R21" s="778"/>
      <c r="S21" s="778"/>
      <c r="T21" s="778"/>
      <c r="U21" s="778"/>
      <c r="V21" s="778"/>
      <c r="W21" s="778"/>
      <c r="X21" s="778"/>
      <c r="Y21" s="778"/>
      <c r="Z21" s="778"/>
      <c r="AA21" s="779"/>
    </row>
    <row r="22" spans="1:27" s="522" customFormat="1" ht="13.5" thickBot="1">
      <c r="A22" s="524">
        <v>1.5</v>
      </c>
      <c r="B22" s="523" t="s">
        <v>649</v>
      </c>
      <c r="C22" s="783">
        <v>20445468.2141</v>
      </c>
      <c r="D22" s="784">
        <v>20445468.2141</v>
      </c>
      <c r="E22" s="784"/>
      <c r="F22" s="784"/>
      <c r="G22" s="784"/>
      <c r="H22" s="784"/>
      <c r="I22" s="784"/>
      <c r="J22" s="784"/>
      <c r="K22" s="784"/>
      <c r="L22" s="784"/>
      <c r="M22" s="784"/>
      <c r="N22" s="784"/>
      <c r="O22" s="784"/>
      <c r="P22" s="784"/>
      <c r="Q22" s="784"/>
      <c r="R22" s="784"/>
      <c r="S22" s="784"/>
      <c r="T22" s="784"/>
      <c r="U22" s="784"/>
      <c r="V22" s="784"/>
      <c r="W22" s="784"/>
      <c r="X22" s="784"/>
      <c r="Y22" s="784"/>
      <c r="Z22" s="784"/>
      <c r="AA22" s="78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69"/>
  <sheetViews>
    <sheetView zoomScale="90" zoomScaleNormal="90" workbookViewId="0">
      <selection activeCell="B2" sqref="B2"/>
    </sheetView>
  </sheetViews>
  <sheetFormatPr defaultRowHeight="15"/>
  <cols>
    <col min="1" max="1" width="8.85546875" style="434"/>
    <col min="2" max="2" width="69.140625" style="409" customWidth="1"/>
    <col min="3" max="3" width="13.5703125" customWidth="1"/>
    <col min="4" max="4" width="14.42578125" customWidth="1"/>
    <col min="5" max="8" width="13.14062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45838</v>
      </c>
      <c r="C2" s="28"/>
      <c r="D2" s="18"/>
      <c r="E2" s="18"/>
      <c r="F2" s="18"/>
      <c r="G2" s="18"/>
      <c r="H2" s="1"/>
    </row>
    <row r="3" spans="1:8" ht="15.75">
      <c r="A3" s="17"/>
      <c r="B3" s="16"/>
      <c r="C3" s="28"/>
      <c r="D3" s="18"/>
      <c r="E3" s="18"/>
      <c r="F3" s="18"/>
      <c r="G3" s="18"/>
      <c r="H3" s="1"/>
    </row>
    <row r="4" spans="1:8" ht="21" customHeight="1">
      <c r="A4" s="804" t="s">
        <v>25</v>
      </c>
      <c r="B4" s="805" t="s">
        <v>696</v>
      </c>
      <c r="C4" s="807" t="s">
        <v>103</v>
      </c>
      <c r="D4" s="807"/>
      <c r="E4" s="807"/>
      <c r="F4" s="807" t="s">
        <v>104</v>
      </c>
      <c r="G4" s="807"/>
      <c r="H4" s="808"/>
    </row>
    <row r="5" spans="1:8" ht="21" customHeight="1">
      <c r="A5" s="804"/>
      <c r="B5" s="806"/>
      <c r="C5" s="380" t="s">
        <v>26</v>
      </c>
      <c r="D5" s="380" t="s">
        <v>77</v>
      </c>
      <c r="E5" s="380" t="s">
        <v>66</v>
      </c>
      <c r="F5" s="380" t="s">
        <v>26</v>
      </c>
      <c r="G5" s="380" t="s">
        <v>77</v>
      </c>
      <c r="H5" s="380" t="s">
        <v>66</v>
      </c>
    </row>
    <row r="6" spans="1:8" ht="26.45" customHeight="1">
      <c r="A6" s="804"/>
      <c r="B6" s="381" t="s">
        <v>84</v>
      </c>
      <c r="C6" s="809"/>
      <c r="D6" s="810"/>
      <c r="E6" s="810"/>
      <c r="F6" s="810"/>
      <c r="G6" s="810"/>
      <c r="H6" s="811"/>
    </row>
    <row r="7" spans="1:8" ht="23.1" customHeight="1">
      <c r="A7" s="425">
        <v>1</v>
      </c>
      <c r="B7" s="382" t="s">
        <v>810</v>
      </c>
      <c r="C7" s="753">
        <v>26671789.809999999</v>
      </c>
      <c r="D7" s="753">
        <v>101778013.95639999</v>
      </c>
      <c r="E7" s="754">
        <f>C7+D7</f>
        <v>128449803.76639999</v>
      </c>
      <c r="F7" s="753">
        <v>22354246.880000003</v>
      </c>
      <c r="G7" s="753">
        <v>47390355.034699999</v>
      </c>
      <c r="H7" s="754">
        <f>F7+G7</f>
        <v>69744601.914700001</v>
      </c>
    </row>
    <row r="8" spans="1:8" ht="15.75">
      <c r="A8" s="425">
        <v>1.1000000000000001</v>
      </c>
      <c r="B8" s="383" t="s">
        <v>85</v>
      </c>
      <c r="C8" s="753">
        <v>4144442</v>
      </c>
      <c r="D8" s="753">
        <v>8426853.5482999999</v>
      </c>
      <c r="E8" s="754">
        <f t="shared" ref="E8:E36" si="0">C8+D8</f>
        <v>12571295.5483</v>
      </c>
      <c r="F8" s="753">
        <v>2992796.83</v>
      </c>
      <c r="G8" s="753">
        <v>6273275.3798000002</v>
      </c>
      <c r="H8" s="754">
        <f t="shared" ref="H8:H36" si="1">F8+G8</f>
        <v>9266072.2098000012</v>
      </c>
    </row>
    <row r="9" spans="1:8" ht="15.75">
      <c r="A9" s="425">
        <v>1.2</v>
      </c>
      <c r="B9" s="383" t="s">
        <v>86</v>
      </c>
      <c r="C9" s="753">
        <v>2497318.88</v>
      </c>
      <c r="D9" s="753">
        <v>38210875.033999994</v>
      </c>
      <c r="E9" s="754">
        <f t="shared" si="0"/>
        <v>40708193.913999997</v>
      </c>
      <c r="F9" s="753">
        <v>1316401.17</v>
      </c>
      <c r="G9" s="753">
        <v>22656711.0057</v>
      </c>
      <c r="H9" s="754">
        <f t="shared" si="1"/>
        <v>23973112.175700001</v>
      </c>
    </row>
    <row r="10" spans="1:8" ht="15.75">
      <c r="A10" s="425">
        <v>1.3</v>
      </c>
      <c r="B10" s="383" t="s">
        <v>87</v>
      </c>
      <c r="C10" s="753">
        <v>20030028.93</v>
      </c>
      <c r="D10" s="753">
        <v>55140285.3741</v>
      </c>
      <c r="E10" s="754">
        <f t="shared" si="0"/>
        <v>75170314.304100007</v>
      </c>
      <c r="F10" s="753">
        <v>18045048.880000003</v>
      </c>
      <c r="G10" s="753">
        <v>18460368.6492</v>
      </c>
      <c r="H10" s="754">
        <f t="shared" si="1"/>
        <v>36505417.529200003</v>
      </c>
    </row>
    <row r="11" spans="1:8" ht="15.75">
      <c r="A11" s="425">
        <v>2</v>
      </c>
      <c r="B11" s="384" t="s">
        <v>697</v>
      </c>
      <c r="C11" s="753"/>
      <c r="D11" s="753"/>
      <c r="E11" s="754">
        <f t="shared" si="0"/>
        <v>0</v>
      </c>
      <c r="F11" s="753"/>
      <c r="G11" s="753"/>
      <c r="H11" s="754">
        <f t="shared" si="1"/>
        <v>0</v>
      </c>
    </row>
    <row r="12" spans="1:8" ht="15.75">
      <c r="A12" s="425">
        <v>2.1</v>
      </c>
      <c r="B12" s="385" t="s">
        <v>698</v>
      </c>
      <c r="C12" s="753"/>
      <c r="D12" s="753"/>
      <c r="E12" s="754">
        <f t="shared" si="0"/>
        <v>0</v>
      </c>
      <c r="F12" s="753"/>
      <c r="G12" s="753"/>
      <c r="H12" s="754">
        <f t="shared" si="1"/>
        <v>0</v>
      </c>
    </row>
    <row r="13" spans="1:8" ht="26.45" customHeight="1">
      <c r="A13" s="425">
        <v>3</v>
      </c>
      <c r="B13" s="386" t="s">
        <v>699</v>
      </c>
      <c r="C13" s="753"/>
      <c r="D13" s="753"/>
      <c r="E13" s="754">
        <f t="shared" si="0"/>
        <v>0</v>
      </c>
      <c r="F13" s="753"/>
      <c r="G13" s="753"/>
      <c r="H13" s="754">
        <f t="shared" si="1"/>
        <v>0</v>
      </c>
    </row>
    <row r="14" spans="1:8" ht="26.45" customHeight="1">
      <c r="A14" s="425">
        <v>4</v>
      </c>
      <c r="B14" s="387" t="s">
        <v>700</v>
      </c>
      <c r="C14" s="753"/>
      <c r="D14" s="753"/>
      <c r="E14" s="754">
        <f t="shared" si="0"/>
        <v>0</v>
      </c>
      <c r="F14" s="753"/>
      <c r="G14" s="753"/>
      <c r="H14" s="754">
        <f t="shared" si="1"/>
        <v>0</v>
      </c>
    </row>
    <row r="15" spans="1:8" ht="24.6" customHeight="1">
      <c r="A15" s="425">
        <v>5</v>
      </c>
      <c r="B15" s="387" t="s">
        <v>701</v>
      </c>
      <c r="C15" s="755"/>
      <c r="D15" s="755"/>
      <c r="E15" s="756">
        <f t="shared" si="0"/>
        <v>0</v>
      </c>
      <c r="F15" s="755">
        <v>0</v>
      </c>
      <c r="G15" s="755">
        <v>0</v>
      </c>
      <c r="H15" s="756">
        <f t="shared" si="1"/>
        <v>0</v>
      </c>
    </row>
    <row r="16" spans="1:8" ht="15.75">
      <c r="A16" s="425">
        <v>5.0999999999999996</v>
      </c>
      <c r="B16" s="388" t="s">
        <v>702</v>
      </c>
      <c r="C16" s="753"/>
      <c r="D16" s="753"/>
      <c r="E16" s="754">
        <f t="shared" si="0"/>
        <v>0</v>
      </c>
      <c r="F16" s="753"/>
      <c r="G16" s="753"/>
      <c r="H16" s="754">
        <f t="shared" si="1"/>
        <v>0</v>
      </c>
    </row>
    <row r="17" spans="1:8" ht="15.75">
      <c r="A17" s="425">
        <v>5.2</v>
      </c>
      <c r="B17" s="388" t="s">
        <v>537</v>
      </c>
      <c r="C17" s="753"/>
      <c r="D17" s="753"/>
      <c r="E17" s="754">
        <f t="shared" si="0"/>
        <v>0</v>
      </c>
      <c r="F17" s="753"/>
      <c r="G17" s="753"/>
      <c r="H17" s="754">
        <f t="shared" si="1"/>
        <v>0</v>
      </c>
    </row>
    <row r="18" spans="1:8" ht="15.75">
      <c r="A18" s="425">
        <v>5.3</v>
      </c>
      <c r="B18" s="388" t="s">
        <v>703</v>
      </c>
      <c r="C18" s="753"/>
      <c r="D18" s="753"/>
      <c r="E18" s="754">
        <f t="shared" si="0"/>
        <v>0</v>
      </c>
      <c r="F18" s="753"/>
      <c r="G18" s="753"/>
      <c r="H18" s="754">
        <f t="shared" si="1"/>
        <v>0</v>
      </c>
    </row>
    <row r="19" spans="1:8" ht="15.75">
      <c r="A19" s="425">
        <v>6</v>
      </c>
      <c r="B19" s="386" t="s">
        <v>704</v>
      </c>
      <c r="C19" s="753">
        <v>99796274.634699985</v>
      </c>
      <c r="D19" s="753">
        <v>130092509.30509999</v>
      </c>
      <c r="E19" s="754">
        <f t="shared" si="0"/>
        <v>229888783.93979996</v>
      </c>
      <c r="F19" s="753">
        <v>86560477.448799998</v>
      </c>
      <c r="G19" s="753">
        <v>63761057.957599998</v>
      </c>
      <c r="H19" s="754">
        <f t="shared" si="1"/>
        <v>150321535.4064</v>
      </c>
    </row>
    <row r="20" spans="1:8" ht="15.75">
      <c r="A20" s="425">
        <v>6.1</v>
      </c>
      <c r="B20" s="388" t="s">
        <v>537</v>
      </c>
      <c r="C20" s="753">
        <v>0</v>
      </c>
      <c r="D20" s="753"/>
      <c r="E20" s="754">
        <f t="shared" si="0"/>
        <v>0</v>
      </c>
      <c r="F20" s="753">
        <v>2593857.41</v>
      </c>
      <c r="G20" s="753"/>
      <c r="H20" s="754">
        <f t="shared" si="1"/>
        <v>2593857.41</v>
      </c>
    </row>
    <row r="21" spans="1:8" ht="15.75">
      <c r="A21" s="425">
        <v>6.2</v>
      </c>
      <c r="B21" s="388" t="s">
        <v>703</v>
      </c>
      <c r="C21" s="753">
        <v>99796274.634699985</v>
      </c>
      <c r="D21" s="753">
        <v>130092509.30509999</v>
      </c>
      <c r="E21" s="754">
        <f t="shared" si="0"/>
        <v>229888783.93979996</v>
      </c>
      <c r="F21" s="753">
        <v>83966620.038800001</v>
      </c>
      <c r="G21" s="753">
        <v>63761057.957599998</v>
      </c>
      <c r="H21" s="754">
        <f t="shared" si="1"/>
        <v>147727677.9964</v>
      </c>
    </row>
    <row r="22" spans="1:8" ht="15.75">
      <c r="A22" s="425">
        <v>7</v>
      </c>
      <c r="B22" s="389" t="s">
        <v>705</v>
      </c>
      <c r="C22" s="753"/>
      <c r="D22" s="753"/>
      <c r="E22" s="754">
        <f t="shared" si="0"/>
        <v>0</v>
      </c>
      <c r="F22" s="753"/>
      <c r="G22" s="753"/>
      <c r="H22" s="754">
        <f t="shared" si="1"/>
        <v>0</v>
      </c>
    </row>
    <row r="23" spans="1:8" ht="21">
      <c r="A23" s="425">
        <v>8</v>
      </c>
      <c r="B23" s="390" t="s">
        <v>706</v>
      </c>
      <c r="C23" s="753"/>
      <c r="D23" s="753"/>
      <c r="E23" s="754">
        <f t="shared" si="0"/>
        <v>0</v>
      </c>
      <c r="F23" s="753"/>
      <c r="G23" s="753"/>
      <c r="H23" s="754">
        <f t="shared" si="1"/>
        <v>0</v>
      </c>
    </row>
    <row r="24" spans="1:8" ht="15.75">
      <c r="A24" s="425">
        <v>9</v>
      </c>
      <c r="B24" s="387" t="s">
        <v>707</v>
      </c>
      <c r="C24" s="753">
        <v>5242128.95</v>
      </c>
      <c r="D24" s="753">
        <v>0</v>
      </c>
      <c r="E24" s="754">
        <f t="shared" si="0"/>
        <v>5242128.95</v>
      </c>
      <c r="F24" s="753">
        <v>4222747.57</v>
      </c>
      <c r="G24" s="753">
        <v>0</v>
      </c>
      <c r="H24" s="754">
        <f t="shared" si="1"/>
        <v>4222747.57</v>
      </c>
    </row>
    <row r="25" spans="1:8" ht="15.75">
      <c r="A25" s="425">
        <v>9.1</v>
      </c>
      <c r="B25" s="391" t="s">
        <v>708</v>
      </c>
      <c r="C25" s="753">
        <v>5242128.95</v>
      </c>
      <c r="D25" s="753"/>
      <c r="E25" s="754">
        <f t="shared" si="0"/>
        <v>5242128.95</v>
      </c>
      <c r="F25" s="753">
        <v>4222747.57</v>
      </c>
      <c r="G25" s="753"/>
      <c r="H25" s="754">
        <f t="shared" si="1"/>
        <v>4222747.57</v>
      </c>
    </row>
    <row r="26" spans="1:8" ht="15.75">
      <c r="A26" s="425">
        <v>9.1999999999999993</v>
      </c>
      <c r="B26" s="391" t="s">
        <v>709</v>
      </c>
      <c r="C26" s="753"/>
      <c r="D26" s="753"/>
      <c r="E26" s="754">
        <f t="shared" si="0"/>
        <v>0</v>
      </c>
      <c r="F26" s="753"/>
      <c r="G26" s="753"/>
      <c r="H26" s="754">
        <f t="shared" si="1"/>
        <v>0</v>
      </c>
    </row>
    <row r="27" spans="1:8" ht="15.75">
      <c r="A27" s="425">
        <v>10</v>
      </c>
      <c r="B27" s="387" t="s">
        <v>36</v>
      </c>
      <c r="C27" s="753">
        <v>1165107.57</v>
      </c>
      <c r="D27" s="753">
        <v>0</v>
      </c>
      <c r="E27" s="754">
        <f t="shared" si="0"/>
        <v>1165107.57</v>
      </c>
      <c r="F27" s="753">
        <v>803324.24</v>
      </c>
      <c r="G27" s="753">
        <v>0</v>
      </c>
      <c r="H27" s="754">
        <f t="shared" si="1"/>
        <v>803324.24</v>
      </c>
    </row>
    <row r="28" spans="1:8" ht="15.75">
      <c r="A28" s="425">
        <v>10.1</v>
      </c>
      <c r="B28" s="391" t="s">
        <v>710</v>
      </c>
      <c r="C28" s="753"/>
      <c r="D28" s="753"/>
      <c r="E28" s="754">
        <f t="shared" si="0"/>
        <v>0</v>
      </c>
      <c r="F28" s="753"/>
      <c r="G28" s="753"/>
      <c r="H28" s="754">
        <f t="shared" si="1"/>
        <v>0</v>
      </c>
    </row>
    <row r="29" spans="1:8" ht="15.75">
      <c r="A29" s="425">
        <v>10.199999999999999</v>
      </c>
      <c r="B29" s="391" t="s">
        <v>711</v>
      </c>
      <c r="C29" s="753">
        <v>1165107.57</v>
      </c>
      <c r="D29" s="753"/>
      <c r="E29" s="754">
        <f t="shared" si="0"/>
        <v>1165107.57</v>
      </c>
      <c r="F29" s="753">
        <v>803324.24</v>
      </c>
      <c r="G29" s="753"/>
      <c r="H29" s="754">
        <f t="shared" si="1"/>
        <v>803324.24</v>
      </c>
    </row>
    <row r="30" spans="1:8" ht="15.75">
      <c r="A30" s="425">
        <v>11</v>
      </c>
      <c r="B30" s="387" t="s">
        <v>712</v>
      </c>
      <c r="C30" s="753">
        <v>261486.67</v>
      </c>
      <c r="D30" s="753">
        <v>0</v>
      </c>
      <c r="E30" s="754">
        <f t="shared" si="0"/>
        <v>261486.67</v>
      </c>
      <c r="F30" s="753">
        <v>442954.5</v>
      </c>
      <c r="G30" s="753">
        <v>0</v>
      </c>
      <c r="H30" s="754">
        <f t="shared" si="1"/>
        <v>442954.5</v>
      </c>
    </row>
    <row r="31" spans="1:8" ht="15.75">
      <c r="A31" s="425">
        <v>11.1</v>
      </c>
      <c r="B31" s="391" t="s">
        <v>713</v>
      </c>
      <c r="C31" s="753">
        <v>261486.67</v>
      </c>
      <c r="D31" s="753">
        <v>0</v>
      </c>
      <c r="E31" s="754">
        <f t="shared" si="0"/>
        <v>261486.67</v>
      </c>
      <c r="F31" s="753">
        <v>442954.5</v>
      </c>
      <c r="G31" s="753">
        <v>0</v>
      </c>
      <c r="H31" s="754">
        <f t="shared" si="1"/>
        <v>442954.5</v>
      </c>
    </row>
    <row r="32" spans="1:8" ht="15.75">
      <c r="A32" s="425">
        <v>11.2</v>
      </c>
      <c r="B32" s="391" t="s">
        <v>714</v>
      </c>
      <c r="C32" s="753">
        <v>0</v>
      </c>
      <c r="D32" s="753">
        <v>0</v>
      </c>
      <c r="E32" s="754">
        <f t="shared" si="0"/>
        <v>0</v>
      </c>
      <c r="F32" s="753">
        <v>0</v>
      </c>
      <c r="G32" s="753">
        <v>0</v>
      </c>
      <c r="H32" s="754">
        <f t="shared" si="1"/>
        <v>0</v>
      </c>
    </row>
    <row r="33" spans="1:8" ht="15.75">
      <c r="A33" s="425">
        <v>13</v>
      </c>
      <c r="B33" s="387" t="s">
        <v>88</v>
      </c>
      <c r="C33" s="753">
        <v>6364643.870000001</v>
      </c>
      <c r="D33" s="753">
        <v>2347532.3316999995</v>
      </c>
      <c r="E33" s="754">
        <f t="shared" si="0"/>
        <v>8712176.2017000001</v>
      </c>
      <c r="F33" s="753">
        <v>930001.52</v>
      </c>
      <c r="G33" s="753">
        <v>1272273.9151999999</v>
      </c>
      <c r="H33" s="754">
        <f t="shared" si="1"/>
        <v>2202275.4352000002</v>
      </c>
    </row>
    <row r="34" spans="1:8" ht="15.75">
      <c r="A34" s="425">
        <v>13.1</v>
      </c>
      <c r="B34" s="392" t="s">
        <v>715</v>
      </c>
      <c r="C34" s="753">
        <v>302210</v>
      </c>
      <c r="D34" s="753"/>
      <c r="E34" s="754">
        <f t="shared" si="0"/>
        <v>302210</v>
      </c>
      <c r="F34" s="753">
        <v>67640</v>
      </c>
      <c r="G34" s="753"/>
      <c r="H34" s="754">
        <f t="shared" si="1"/>
        <v>67640</v>
      </c>
    </row>
    <row r="35" spans="1:8" ht="15.75">
      <c r="A35" s="425">
        <v>13.2</v>
      </c>
      <c r="B35" s="392" t="s">
        <v>716</v>
      </c>
      <c r="C35" s="753">
        <v>0</v>
      </c>
      <c r="D35" s="753">
        <v>0</v>
      </c>
      <c r="E35" s="754">
        <f t="shared" si="0"/>
        <v>0</v>
      </c>
      <c r="F35" s="753"/>
      <c r="G35" s="753"/>
      <c r="H35" s="754">
        <f t="shared" si="1"/>
        <v>0</v>
      </c>
    </row>
    <row r="36" spans="1:8" ht="15.75">
      <c r="A36" s="425">
        <v>14</v>
      </c>
      <c r="B36" s="393" t="s">
        <v>717</v>
      </c>
      <c r="C36" s="753">
        <v>139501431.50469998</v>
      </c>
      <c r="D36" s="753">
        <v>234218055.5932</v>
      </c>
      <c r="E36" s="754">
        <f t="shared" si="0"/>
        <v>373719487.09789997</v>
      </c>
      <c r="F36" s="753">
        <v>115313752.15879998</v>
      </c>
      <c r="G36" s="753">
        <v>112423686.9075</v>
      </c>
      <c r="H36" s="754">
        <f t="shared" si="1"/>
        <v>227737439.06629997</v>
      </c>
    </row>
    <row r="37" spans="1:8" ht="22.5" customHeight="1">
      <c r="A37" s="425"/>
      <c r="B37" s="394" t="s">
        <v>93</v>
      </c>
      <c r="C37" s="801"/>
      <c r="D37" s="802"/>
      <c r="E37" s="802"/>
      <c r="F37" s="802"/>
      <c r="G37" s="802"/>
      <c r="H37" s="803"/>
    </row>
    <row r="38" spans="1:8" ht="15.75">
      <c r="A38" s="425">
        <v>15</v>
      </c>
      <c r="B38" s="395" t="s">
        <v>718</v>
      </c>
      <c r="C38" s="753"/>
      <c r="D38" s="753"/>
      <c r="E38" s="754">
        <f>C38+D38</f>
        <v>0</v>
      </c>
      <c r="F38" s="753"/>
      <c r="G38" s="753"/>
      <c r="H38" s="754">
        <f>F38+G38</f>
        <v>0</v>
      </c>
    </row>
    <row r="39" spans="1:8" ht="15.75">
      <c r="A39" s="425">
        <v>15.1</v>
      </c>
      <c r="B39" s="396" t="s">
        <v>698</v>
      </c>
      <c r="C39" s="753"/>
      <c r="D39" s="753"/>
      <c r="E39" s="754">
        <f t="shared" ref="E39:E53" si="2">C39+D39</f>
        <v>0</v>
      </c>
      <c r="F39" s="753"/>
      <c r="G39" s="753"/>
      <c r="H39" s="754">
        <f t="shared" ref="H39:H53" si="3">F39+G39</f>
        <v>0</v>
      </c>
    </row>
    <row r="40" spans="1:8" ht="24" customHeight="1">
      <c r="A40" s="425">
        <v>16</v>
      </c>
      <c r="B40" s="389" t="s">
        <v>719</v>
      </c>
      <c r="C40" s="753"/>
      <c r="D40" s="753"/>
      <c r="E40" s="754">
        <f t="shared" si="2"/>
        <v>0</v>
      </c>
      <c r="F40" s="753"/>
      <c r="G40" s="753"/>
      <c r="H40" s="754">
        <f t="shared" si="3"/>
        <v>0</v>
      </c>
    </row>
    <row r="41" spans="1:8" ht="21">
      <c r="A41" s="425">
        <v>17</v>
      </c>
      <c r="B41" s="389" t="s">
        <v>720</v>
      </c>
      <c r="C41" s="753">
        <v>52789416.599999994</v>
      </c>
      <c r="D41" s="753">
        <v>226328404.84379995</v>
      </c>
      <c r="E41" s="754">
        <f t="shared" si="2"/>
        <v>279117821.44379997</v>
      </c>
      <c r="F41" s="753">
        <v>33448067.879999999</v>
      </c>
      <c r="G41" s="753">
        <v>109698839.97539999</v>
      </c>
      <c r="H41" s="754">
        <f t="shared" si="3"/>
        <v>143146907.8554</v>
      </c>
    </row>
    <row r="42" spans="1:8" ht="15.75">
      <c r="A42" s="425">
        <v>17.100000000000001</v>
      </c>
      <c r="B42" s="397" t="s">
        <v>721</v>
      </c>
      <c r="C42" s="753">
        <v>51886246.799999997</v>
      </c>
      <c r="D42" s="753">
        <v>217245676.92939997</v>
      </c>
      <c r="E42" s="754">
        <f t="shared" si="2"/>
        <v>269131923.72939998</v>
      </c>
      <c r="F42" s="753">
        <v>33315451.239999998</v>
      </c>
      <c r="G42" s="753">
        <v>99500806.58829999</v>
      </c>
      <c r="H42" s="754">
        <f t="shared" si="3"/>
        <v>132816257.82829998</v>
      </c>
    </row>
    <row r="43" spans="1:8" ht="15.75">
      <c r="A43" s="425">
        <v>17.2</v>
      </c>
      <c r="B43" s="398" t="s">
        <v>89</v>
      </c>
      <c r="C43" s="753">
        <v>0</v>
      </c>
      <c r="D43" s="753">
        <v>8869036.5189999994</v>
      </c>
      <c r="E43" s="754">
        <f t="shared" si="2"/>
        <v>8869036.5189999994</v>
      </c>
      <c r="F43" s="753">
        <v>0</v>
      </c>
      <c r="G43" s="753">
        <v>9898603.9965000004</v>
      </c>
      <c r="H43" s="754">
        <f t="shared" si="3"/>
        <v>9898603.9965000004</v>
      </c>
    </row>
    <row r="44" spans="1:8" ht="15.75">
      <c r="A44" s="425">
        <v>17.3</v>
      </c>
      <c r="B44" s="397" t="s">
        <v>722</v>
      </c>
      <c r="C44" s="753">
        <v>0</v>
      </c>
      <c r="D44" s="753"/>
      <c r="E44" s="754">
        <f t="shared" si="2"/>
        <v>0</v>
      </c>
      <c r="F44" s="753"/>
      <c r="G44" s="753"/>
      <c r="H44" s="754">
        <f t="shared" si="3"/>
        <v>0</v>
      </c>
    </row>
    <row r="45" spans="1:8" ht="15.75">
      <c r="A45" s="425">
        <v>17.399999999999999</v>
      </c>
      <c r="B45" s="397" t="s">
        <v>723</v>
      </c>
      <c r="C45" s="753">
        <v>903169.8</v>
      </c>
      <c r="D45" s="753">
        <v>213691.39540000001</v>
      </c>
      <c r="E45" s="754">
        <f t="shared" si="2"/>
        <v>1116861.1954000001</v>
      </c>
      <c r="F45" s="753">
        <v>132616.64000000001</v>
      </c>
      <c r="G45" s="753">
        <v>299429.39059999998</v>
      </c>
      <c r="H45" s="754">
        <f t="shared" si="3"/>
        <v>432046.0306</v>
      </c>
    </row>
    <row r="46" spans="1:8" ht="15.75">
      <c r="A46" s="425">
        <v>18</v>
      </c>
      <c r="B46" s="399" t="s">
        <v>724</v>
      </c>
      <c r="C46" s="753">
        <v>177097.52000000002</v>
      </c>
      <c r="D46" s="753">
        <v>51701.67</v>
      </c>
      <c r="E46" s="754">
        <f t="shared" si="2"/>
        <v>228799.19</v>
      </c>
      <c r="F46" s="753">
        <v>31365.759999999998</v>
      </c>
      <c r="G46" s="753">
        <v>101867.96</v>
      </c>
      <c r="H46" s="754">
        <f t="shared" si="3"/>
        <v>133233.72</v>
      </c>
    </row>
    <row r="47" spans="1:8" ht="15.75">
      <c r="A47" s="425">
        <v>19</v>
      </c>
      <c r="B47" s="399" t="s">
        <v>725</v>
      </c>
      <c r="C47" s="753">
        <v>736719</v>
      </c>
      <c r="D47" s="753">
        <v>0</v>
      </c>
      <c r="E47" s="754">
        <f t="shared" si="2"/>
        <v>736719</v>
      </c>
      <c r="F47" s="753">
        <v>667057</v>
      </c>
      <c r="G47" s="753">
        <v>0</v>
      </c>
      <c r="H47" s="754">
        <f t="shared" si="3"/>
        <v>667057</v>
      </c>
    </row>
    <row r="48" spans="1:8" ht="15.75">
      <c r="A48" s="425">
        <v>19.100000000000001</v>
      </c>
      <c r="B48" s="400" t="s">
        <v>726</v>
      </c>
      <c r="C48" s="753">
        <v>699487</v>
      </c>
      <c r="D48" s="753">
        <v>0</v>
      </c>
      <c r="E48" s="754">
        <f t="shared" si="2"/>
        <v>699487</v>
      </c>
      <c r="F48" s="753">
        <v>629825</v>
      </c>
      <c r="G48" s="753"/>
      <c r="H48" s="754">
        <f t="shared" si="3"/>
        <v>629825</v>
      </c>
    </row>
    <row r="49" spans="1:8" ht="15.75">
      <c r="A49" s="425">
        <v>19.2</v>
      </c>
      <c r="B49" s="401" t="s">
        <v>727</v>
      </c>
      <c r="C49" s="753">
        <v>37232</v>
      </c>
      <c r="D49" s="753">
        <v>0</v>
      </c>
      <c r="E49" s="754">
        <f t="shared" si="2"/>
        <v>37232</v>
      </c>
      <c r="F49" s="753">
        <v>37232</v>
      </c>
      <c r="G49" s="753"/>
      <c r="H49" s="754">
        <f t="shared" si="3"/>
        <v>37232</v>
      </c>
    </row>
    <row r="50" spans="1:8" ht="15.75">
      <c r="A50" s="425">
        <v>20</v>
      </c>
      <c r="B50" s="402" t="s">
        <v>90</v>
      </c>
      <c r="C50" s="753">
        <v>0</v>
      </c>
      <c r="D50" s="753">
        <v>0</v>
      </c>
      <c r="E50" s="754">
        <f t="shared" si="2"/>
        <v>0</v>
      </c>
      <c r="F50" s="753"/>
      <c r="G50" s="753"/>
      <c r="H50" s="754">
        <f t="shared" si="3"/>
        <v>0</v>
      </c>
    </row>
    <row r="51" spans="1:8" ht="15.75">
      <c r="A51" s="425">
        <v>21</v>
      </c>
      <c r="B51" s="403" t="s">
        <v>78</v>
      </c>
      <c r="C51" s="753">
        <v>474601.68000000005</v>
      </c>
      <c r="D51" s="753">
        <v>8258675.9592000004</v>
      </c>
      <c r="E51" s="754">
        <f t="shared" si="2"/>
        <v>8733277.6392000001</v>
      </c>
      <c r="F51" s="753">
        <v>1196910.58</v>
      </c>
      <c r="G51" s="753">
        <v>2599031.2400000002</v>
      </c>
      <c r="H51" s="754">
        <f t="shared" si="3"/>
        <v>3795941.8200000003</v>
      </c>
    </row>
    <row r="52" spans="1:8" ht="15.75">
      <c r="A52" s="425">
        <v>21.1</v>
      </c>
      <c r="B52" s="398" t="s">
        <v>728</v>
      </c>
      <c r="C52" s="753"/>
      <c r="D52" s="753"/>
      <c r="E52" s="754">
        <f t="shared" si="2"/>
        <v>0</v>
      </c>
      <c r="F52" s="753"/>
      <c r="G52" s="753"/>
      <c r="H52" s="754">
        <f t="shared" si="3"/>
        <v>0</v>
      </c>
    </row>
    <row r="53" spans="1:8" ht="15.75">
      <c r="A53" s="425">
        <v>22</v>
      </c>
      <c r="B53" s="402" t="s">
        <v>729</v>
      </c>
      <c r="C53" s="753">
        <v>54177834.799999997</v>
      </c>
      <c r="D53" s="753">
        <v>234638782.47299993</v>
      </c>
      <c r="E53" s="754">
        <f t="shared" si="2"/>
        <v>288816617.27299994</v>
      </c>
      <c r="F53" s="753">
        <v>35343401.219999999</v>
      </c>
      <c r="G53" s="753">
        <v>112399739.17539997</v>
      </c>
      <c r="H53" s="754">
        <f t="shared" si="3"/>
        <v>147743140.39539999</v>
      </c>
    </row>
    <row r="54" spans="1:8" ht="24" customHeight="1">
      <c r="A54" s="425"/>
      <c r="B54" s="404" t="s">
        <v>730</v>
      </c>
      <c r="C54" s="801"/>
      <c r="D54" s="802"/>
      <c r="E54" s="802"/>
      <c r="F54" s="802"/>
      <c r="G54" s="802"/>
      <c r="H54" s="803"/>
    </row>
    <row r="55" spans="1:8" ht="15.75">
      <c r="A55" s="425">
        <v>23</v>
      </c>
      <c r="B55" s="653" t="s">
        <v>959</v>
      </c>
      <c r="C55" s="753">
        <v>50000000</v>
      </c>
      <c r="D55" s="753"/>
      <c r="E55" s="754">
        <f>C55+D55</f>
        <v>50000000</v>
      </c>
      <c r="F55" s="753">
        <v>50000000</v>
      </c>
      <c r="G55" s="753"/>
      <c r="H55" s="754">
        <f>F55+G55</f>
        <v>50000000</v>
      </c>
    </row>
    <row r="56" spans="1:8" ht="15.75">
      <c r="A56" s="425">
        <v>24</v>
      </c>
      <c r="B56" s="402" t="s">
        <v>731</v>
      </c>
      <c r="C56" s="753">
        <v>0</v>
      </c>
      <c r="D56" s="753"/>
      <c r="E56" s="754">
        <f t="shared" ref="E56:E69" si="4">C56+D56</f>
        <v>0</v>
      </c>
      <c r="F56" s="753">
        <v>0</v>
      </c>
      <c r="G56" s="753"/>
      <c r="H56" s="754">
        <f t="shared" ref="H56:H69" si="5">F56+G56</f>
        <v>0</v>
      </c>
    </row>
    <row r="57" spans="1:8" ht="15.75">
      <c r="A57" s="425">
        <v>25</v>
      </c>
      <c r="B57" s="405" t="s">
        <v>91</v>
      </c>
      <c r="C57" s="753">
        <v>0</v>
      </c>
      <c r="D57" s="753"/>
      <c r="E57" s="754">
        <f t="shared" si="4"/>
        <v>0</v>
      </c>
      <c r="F57" s="753">
        <v>0</v>
      </c>
      <c r="G57" s="753"/>
      <c r="H57" s="754">
        <f t="shared" si="5"/>
        <v>0</v>
      </c>
    </row>
    <row r="58" spans="1:8" ht="15.75">
      <c r="A58" s="425">
        <v>26</v>
      </c>
      <c r="B58" s="399" t="s">
        <v>732</v>
      </c>
      <c r="C58" s="753">
        <v>0</v>
      </c>
      <c r="D58" s="753"/>
      <c r="E58" s="754">
        <f t="shared" si="4"/>
        <v>0</v>
      </c>
      <c r="F58" s="753">
        <v>0</v>
      </c>
      <c r="G58" s="753"/>
      <c r="H58" s="754">
        <f t="shared" si="5"/>
        <v>0</v>
      </c>
    </row>
    <row r="59" spans="1:8" ht="21">
      <c r="A59" s="425">
        <v>27</v>
      </c>
      <c r="B59" s="399" t="s">
        <v>733</v>
      </c>
      <c r="C59" s="753"/>
      <c r="D59" s="753"/>
      <c r="E59" s="754">
        <f t="shared" si="4"/>
        <v>0</v>
      </c>
      <c r="F59" s="753"/>
      <c r="G59" s="753"/>
      <c r="H59" s="754">
        <f t="shared" si="5"/>
        <v>0</v>
      </c>
    </row>
    <row r="60" spans="1:8" ht="15.75">
      <c r="A60" s="425">
        <v>27.1</v>
      </c>
      <c r="B60" s="406" t="s">
        <v>734</v>
      </c>
      <c r="C60" s="753"/>
      <c r="D60" s="753"/>
      <c r="E60" s="754">
        <f t="shared" si="4"/>
        <v>0</v>
      </c>
      <c r="F60" s="753"/>
      <c r="G60" s="753"/>
      <c r="H60" s="754">
        <f t="shared" si="5"/>
        <v>0</v>
      </c>
    </row>
    <row r="61" spans="1:8" ht="15.75">
      <c r="A61" s="425">
        <v>27.2</v>
      </c>
      <c r="B61" s="397" t="s">
        <v>735</v>
      </c>
      <c r="C61" s="753"/>
      <c r="D61" s="753"/>
      <c r="E61" s="754">
        <f t="shared" si="4"/>
        <v>0</v>
      </c>
      <c r="F61" s="753"/>
      <c r="G61" s="753"/>
      <c r="H61" s="754">
        <f t="shared" si="5"/>
        <v>0</v>
      </c>
    </row>
    <row r="62" spans="1:8" ht="15.75">
      <c r="A62" s="425">
        <v>28</v>
      </c>
      <c r="B62" s="403" t="s">
        <v>736</v>
      </c>
      <c r="C62" s="753"/>
      <c r="D62" s="753"/>
      <c r="E62" s="754">
        <f t="shared" si="4"/>
        <v>0</v>
      </c>
      <c r="F62" s="753"/>
      <c r="G62" s="753"/>
      <c r="H62" s="754">
        <f t="shared" si="5"/>
        <v>0</v>
      </c>
    </row>
    <row r="63" spans="1:8" ht="15.75">
      <c r="A63" s="425">
        <v>29</v>
      </c>
      <c r="B63" s="399" t="s">
        <v>737</v>
      </c>
      <c r="C63" s="753">
        <v>0</v>
      </c>
      <c r="D63" s="753">
        <v>0</v>
      </c>
      <c r="E63" s="754">
        <f t="shared" si="4"/>
        <v>0</v>
      </c>
      <c r="F63" s="753"/>
      <c r="G63" s="753"/>
      <c r="H63" s="754">
        <f t="shared" si="5"/>
        <v>0</v>
      </c>
    </row>
    <row r="64" spans="1:8" ht="15.75">
      <c r="A64" s="425">
        <v>29.1</v>
      </c>
      <c r="B64" s="388" t="s">
        <v>738</v>
      </c>
      <c r="C64" s="753"/>
      <c r="D64" s="753"/>
      <c r="E64" s="754">
        <f t="shared" si="4"/>
        <v>0</v>
      </c>
      <c r="F64" s="753"/>
      <c r="G64" s="753"/>
      <c r="H64" s="754">
        <f t="shared" si="5"/>
        <v>0</v>
      </c>
    </row>
    <row r="65" spans="1:8" ht="24.95" customHeight="1">
      <c r="A65" s="425">
        <v>29.2</v>
      </c>
      <c r="B65" s="406" t="s">
        <v>739</v>
      </c>
      <c r="C65" s="753"/>
      <c r="D65" s="753"/>
      <c r="E65" s="754">
        <f t="shared" si="4"/>
        <v>0</v>
      </c>
      <c r="F65" s="753"/>
      <c r="G65" s="753"/>
      <c r="H65" s="754">
        <f t="shared" si="5"/>
        <v>0</v>
      </c>
    </row>
    <row r="66" spans="1:8" ht="22.5" customHeight="1">
      <c r="A66" s="425">
        <v>29.3</v>
      </c>
      <c r="B66" s="391" t="s">
        <v>740</v>
      </c>
      <c r="C66" s="753"/>
      <c r="D66" s="753"/>
      <c r="E66" s="754">
        <f t="shared" si="4"/>
        <v>0</v>
      </c>
      <c r="F66" s="753"/>
      <c r="G66" s="753"/>
      <c r="H66" s="754">
        <f t="shared" si="5"/>
        <v>0</v>
      </c>
    </row>
    <row r="67" spans="1:8" ht="15.75">
      <c r="A67" s="425">
        <v>30</v>
      </c>
      <c r="B67" s="387" t="s">
        <v>92</v>
      </c>
      <c r="C67" s="753">
        <v>34902869.824899971</v>
      </c>
      <c r="D67" s="753"/>
      <c r="E67" s="754">
        <f t="shared" si="4"/>
        <v>34902869.824899971</v>
      </c>
      <c r="F67" s="753">
        <v>29994298.670900017</v>
      </c>
      <c r="G67" s="753"/>
      <c r="H67" s="754">
        <f t="shared" si="5"/>
        <v>29994298.670900017</v>
      </c>
    </row>
    <row r="68" spans="1:8" ht="15.75">
      <c r="A68" s="425">
        <v>31</v>
      </c>
      <c r="B68" s="407" t="s">
        <v>741</v>
      </c>
      <c r="C68" s="753">
        <v>84902869.824899971</v>
      </c>
      <c r="D68" s="753">
        <v>0</v>
      </c>
      <c r="E68" s="754">
        <f t="shared" si="4"/>
        <v>84902869.824899971</v>
      </c>
      <c r="F68" s="753">
        <v>79994298.670900017</v>
      </c>
      <c r="G68" s="753">
        <v>0</v>
      </c>
      <c r="H68" s="754">
        <f t="shared" si="5"/>
        <v>79994298.670900017</v>
      </c>
    </row>
    <row r="69" spans="1:8" ht="15.75">
      <c r="A69" s="425">
        <v>32</v>
      </c>
      <c r="B69" s="408" t="s">
        <v>742</v>
      </c>
      <c r="C69" s="753">
        <v>139080704.62489998</v>
      </c>
      <c r="D69" s="753">
        <v>234638782.47299993</v>
      </c>
      <c r="E69" s="754">
        <f t="shared" si="4"/>
        <v>373719487.09789991</v>
      </c>
      <c r="F69" s="753">
        <v>115337699.89090002</v>
      </c>
      <c r="G69" s="753">
        <v>112399739.17539997</v>
      </c>
      <c r="H69" s="754">
        <f t="shared" si="5"/>
        <v>227737439.06629997</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G40" sqref="G40"/>
    </sheetView>
  </sheetViews>
  <sheetFormatPr defaultColWidth="9.140625" defaultRowHeight="12.75"/>
  <cols>
    <col min="1" max="1" width="11.85546875" style="488" bestFit="1" customWidth="1"/>
    <col min="2" max="2" width="93.42578125" style="488" customWidth="1"/>
    <col min="3" max="3" width="14.5703125" style="488" customWidth="1"/>
    <col min="4" max="5" width="16.140625" style="488" customWidth="1"/>
    <col min="6" max="6" width="16.140625" style="544" customWidth="1"/>
    <col min="7" max="7" width="25.140625" style="544" customWidth="1"/>
    <col min="8" max="8" width="16.140625" style="488" customWidth="1"/>
    <col min="9" max="11" width="16.140625" style="544" customWidth="1"/>
    <col min="12" max="12" width="26.140625" style="544" customWidth="1"/>
    <col min="13" max="16384" width="9.140625" style="488"/>
  </cols>
  <sheetData>
    <row r="1" spans="1:12" ht="13.5">
      <c r="A1" s="358" t="s">
        <v>97</v>
      </c>
      <c r="B1" s="270" t="str">
        <f>Info!C2</f>
        <v>სს ზირაათ ბანკი საქართველო</v>
      </c>
      <c r="F1" s="488"/>
      <c r="G1" s="488"/>
      <c r="I1" s="488"/>
      <c r="J1" s="488"/>
      <c r="K1" s="488"/>
      <c r="L1" s="488"/>
    </row>
    <row r="2" spans="1:12">
      <c r="A2" s="360" t="s">
        <v>98</v>
      </c>
      <c r="B2" s="362">
        <f>'1. key ratios'!B2</f>
        <v>45838</v>
      </c>
      <c r="F2" s="488"/>
      <c r="G2" s="488"/>
      <c r="I2" s="488"/>
      <c r="J2" s="488"/>
      <c r="K2" s="488"/>
      <c r="L2" s="488"/>
    </row>
    <row r="3" spans="1:12">
      <c r="A3" s="361" t="s">
        <v>562</v>
      </c>
      <c r="F3" s="488"/>
      <c r="G3" s="488"/>
      <c r="I3" s="488"/>
      <c r="J3" s="488"/>
      <c r="K3" s="488"/>
      <c r="L3" s="488"/>
    </row>
    <row r="4" spans="1:12">
      <c r="F4" s="488"/>
      <c r="G4" s="488"/>
      <c r="I4" s="488"/>
      <c r="J4" s="488"/>
      <c r="K4" s="488"/>
      <c r="L4" s="488"/>
    </row>
    <row r="5" spans="1:12" ht="37.5" customHeight="1">
      <c r="A5" s="862" t="s">
        <v>563</v>
      </c>
      <c r="B5" s="863"/>
      <c r="C5" s="913" t="s">
        <v>564</v>
      </c>
      <c r="D5" s="914"/>
      <c r="E5" s="914"/>
      <c r="F5" s="914"/>
      <c r="G5" s="914"/>
      <c r="H5" s="915" t="s">
        <v>874</v>
      </c>
      <c r="I5" s="916"/>
      <c r="J5" s="916"/>
      <c r="K5" s="916"/>
      <c r="L5" s="917"/>
    </row>
    <row r="6" spans="1:12" ht="39.6" customHeight="1">
      <c r="A6" s="866"/>
      <c r="B6" s="867"/>
      <c r="C6" s="368"/>
      <c r="D6" s="486" t="s">
        <v>859</v>
      </c>
      <c r="E6" s="486" t="s">
        <v>858</v>
      </c>
      <c r="F6" s="486" t="s">
        <v>857</v>
      </c>
      <c r="G6" s="486" t="s">
        <v>856</v>
      </c>
      <c r="H6" s="547"/>
      <c r="I6" s="486" t="s">
        <v>859</v>
      </c>
      <c r="J6" s="486" t="s">
        <v>858</v>
      </c>
      <c r="K6" s="486" t="s">
        <v>857</v>
      </c>
      <c r="L6" s="486" t="s">
        <v>856</v>
      </c>
    </row>
    <row r="7" spans="1:12">
      <c r="A7" s="477">
        <v>1</v>
      </c>
      <c r="B7" s="492" t="s">
        <v>486</v>
      </c>
      <c r="C7" s="788">
        <v>6007221.7523999996</v>
      </c>
      <c r="D7" s="788">
        <v>5546156.6325000003</v>
      </c>
      <c r="E7" s="788">
        <v>46829.8</v>
      </c>
      <c r="F7" s="788">
        <v>414235.3199</v>
      </c>
      <c r="G7" s="788"/>
      <c r="H7" s="788">
        <v>220159.16</v>
      </c>
      <c r="I7" s="788">
        <v>49845.14</v>
      </c>
      <c r="J7" s="788">
        <v>7161.82</v>
      </c>
      <c r="K7" s="788">
        <v>163152.20000000001</v>
      </c>
      <c r="L7" s="788"/>
    </row>
    <row r="8" spans="1:12">
      <c r="A8" s="477">
        <v>2</v>
      </c>
      <c r="B8" s="492" t="s">
        <v>487</v>
      </c>
      <c r="C8" s="788">
        <v>2323296.4726</v>
      </c>
      <c r="D8" s="789">
        <v>2323296.4726</v>
      </c>
      <c r="E8" s="789"/>
      <c r="F8" s="786"/>
      <c r="G8" s="786"/>
      <c r="H8" s="789">
        <v>14649.85</v>
      </c>
      <c r="I8" s="786">
        <v>14649.85</v>
      </c>
      <c r="J8" s="786"/>
      <c r="K8" s="786"/>
      <c r="L8" s="786"/>
    </row>
    <row r="9" spans="1:12">
      <c r="A9" s="477">
        <v>3</v>
      </c>
      <c r="B9" s="492" t="s">
        <v>835</v>
      </c>
      <c r="C9" s="788">
        <v>0</v>
      </c>
      <c r="D9" s="789"/>
      <c r="E9" s="789"/>
      <c r="F9" s="787"/>
      <c r="G9" s="787"/>
      <c r="H9" s="789">
        <v>0</v>
      </c>
      <c r="I9" s="787"/>
      <c r="J9" s="787"/>
      <c r="K9" s="787"/>
      <c r="L9" s="787"/>
    </row>
    <row r="10" spans="1:12">
      <c r="A10" s="477">
        <v>4</v>
      </c>
      <c r="B10" s="492" t="s">
        <v>488</v>
      </c>
      <c r="C10" s="788">
        <v>36836701.396799996</v>
      </c>
      <c r="D10" s="789">
        <v>36836701.396799996</v>
      </c>
      <c r="E10" s="789"/>
      <c r="F10" s="787"/>
      <c r="G10" s="787"/>
      <c r="H10" s="789">
        <v>63931.28</v>
      </c>
      <c r="I10" s="787">
        <v>63931.28</v>
      </c>
      <c r="J10" s="787"/>
      <c r="K10" s="787"/>
      <c r="L10" s="787"/>
    </row>
    <row r="11" spans="1:12">
      <c r="A11" s="477">
        <v>5</v>
      </c>
      <c r="B11" s="492" t="s">
        <v>489</v>
      </c>
      <c r="C11" s="788">
        <v>5069067.2829999998</v>
      </c>
      <c r="D11" s="789">
        <v>2603418.2965000002</v>
      </c>
      <c r="E11" s="789">
        <v>410350.05650000001</v>
      </c>
      <c r="F11" s="787">
        <v>2055298.93</v>
      </c>
      <c r="G11" s="787"/>
      <c r="H11" s="789">
        <v>439975.29000000004</v>
      </c>
      <c r="I11" s="787">
        <v>14232.23</v>
      </c>
      <c r="J11" s="787">
        <v>24428.6</v>
      </c>
      <c r="K11" s="787">
        <v>401314.46</v>
      </c>
      <c r="L11" s="787"/>
    </row>
    <row r="12" spans="1:12">
      <c r="A12" s="477">
        <v>6</v>
      </c>
      <c r="B12" s="492" t="s">
        <v>490</v>
      </c>
      <c r="C12" s="788">
        <v>19322415.699000001</v>
      </c>
      <c r="D12" s="789">
        <v>16940017.208799999</v>
      </c>
      <c r="E12" s="789">
        <v>1831847.3648999999</v>
      </c>
      <c r="F12" s="787">
        <v>550551.12529999996</v>
      </c>
      <c r="G12" s="787"/>
      <c r="H12" s="789">
        <v>362432.25</v>
      </c>
      <c r="I12" s="787">
        <v>195116.88</v>
      </c>
      <c r="J12" s="787">
        <v>96699.43</v>
      </c>
      <c r="K12" s="787">
        <v>70615.94</v>
      </c>
      <c r="L12" s="787"/>
    </row>
    <row r="13" spans="1:12">
      <c r="A13" s="477">
        <v>7</v>
      </c>
      <c r="B13" s="492" t="s">
        <v>491</v>
      </c>
      <c r="C13" s="788">
        <v>17913979.710299999</v>
      </c>
      <c r="D13" s="789">
        <v>10999763.396</v>
      </c>
      <c r="E13" s="789">
        <v>6914216.3142999997</v>
      </c>
      <c r="F13" s="787"/>
      <c r="G13" s="787"/>
      <c r="H13" s="789">
        <v>489271.23000000004</v>
      </c>
      <c r="I13" s="787">
        <v>123637.71</v>
      </c>
      <c r="J13" s="787">
        <v>365633.52</v>
      </c>
      <c r="K13" s="787"/>
      <c r="L13" s="787"/>
    </row>
    <row r="14" spans="1:12">
      <c r="A14" s="477">
        <v>8</v>
      </c>
      <c r="B14" s="492" t="s">
        <v>492</v>
      </c>
      <c r="C14" s="788">
        <v>2426417.0359999998</v>
      </c>
      <c r="D14" s="789">
        <v>2048689.8259999999</v>
      </c>
      <c r="E14" s="789"/>
      <c r="F14" s="787">
        <v>377727.21</v>
      </c>
      <c r="G14" s="787"/>
      <c r="H14" s="789">
        <v>236136.19999999998</v>
      </c>
      <c r="I14" s="787">
        <v>17786.05</v>
      </c>
      <c r="J14" s="787"/>
      <c r="K14" s="787">
        <v>218350.15</v>
      </c>
      <c r="L14" s="787"/>
    </row>
    <row r="15" spans="1:12">
      <c r="A15" s="477">
        <v>9</v>
      </c>
      <c r="B15" s="492" t="s">
        <v>493</v>
      </c>
      <c r="C15" s="788">
        <v>9827942.1469999999</v>
      </c>
      <c r="D15" s="789">
        <v>9827942.1469999999</v>
      </c>
      <c r="E15" s="789"/>
      <c r="F15" s="787"/>
      <c r="G15" s="787"/>
      <c r="H15" s="789">
        <v>50860.86</v>
      </c>
      <c r="I15" s="787">
        <v>50860.86</v>
      </c>
      <c r="J15" s="787"/>
      <c r="K15" s="787"/>
      <c r="L15" s="787"/>
    </row>
    <row r="16" spans="1:12">
      <c r="A16" s="477">
        <v>10</v>
      </c>
      <c r="B16" s="492" t="s">
        <v>494</v>
      </c>
      <c r="C16" s="788">
        <v>7954348.1660000002</v>
      </c>
      <c r="D16" s="789">
        <v>6927405.2533999998</v>
      </c>
      <c r="E16" s="789"/>
      <c r="F16" s="787">
        <v>1026942.9126</v>
      </c>
      <c r="G16" s="787"/>
      <c r="H16" s="789">
        <v>221579.27000000002</v>
      </c>
      <c r="I16" s="787">
        <v>64727.85</v>
      </c>
      <c r="J16" s="787"/>
      <c r="K16" s="787">
        <v>156851.42000000001</v>
      </c>
      <c r="L16" s="787"/>
    </row>
    <row r="17" spans="1:12">
      <c r="A17" s="477">
        <v>11</v>
      </c>
      <c r="B17" s="492" t="s">
        <v>495</v>
      </c>
      <c r="C17" s="788">
        <v>11975987.835200001</v>
      </c>
      <c r="D17" s="789">
        <v>11975987.835200001</v>
      </c>
      <c r="E17" s="789"/>
      <c r="F17" s="787"/>
      <c r="G17" s="787"/>
      <c r="H17" s="789">
        <v>17992.810000000001</v>
      </c>
      <c r="I17" s="787">
        <v>17992.810000000001</v>
      </c>
      <c r="J17" s="787"/>
      <c r="K17" s="787"/>
      <c r="L17" s="787"/>
    </row>
    <row r="18" spans="1:12">
      <c r="A18" s="477">
        <v>12</v>
      </c>
      <c r="B18" s="492" t="s">
        <v>496</v>
      </c>
      <c r="C18" s="788">
        <v>56620194.520699993</v>
      </c>
      <c r="D18" s="789">
        <v>51283910.910599999</v>
      </c>
      <c r="E18" s="789">
        <v>2864944.5200999998</v>
      </c>
      <c r="F18" s="787">
        <v>2471339.09</v>
      </c>
      <c r="G18" s="787"/>
      <c r="H18" s="789">
        <v>1044618.8800000001</v>
      </c>
      <c r="I18" s="787">
        <v>332617.34000000003</v>
      </c>
      <c r="J18" s="787">
        <v>63473.37</v>
      </c>
      <c r="K18" s="787">
        <v>648528.17000000004</v>
      </c>
      <c r="L18" s="787"/>
    </row>
    <row r="19" spans="1:12">
      <c r="A19" s="477">
        <v>13</v>
      </c>
      <c r="B19" s="492" t="s">
        <v>497</v>
      </c>
      <c r="C19" s="788">
        <v>11337552.1808</v>
      </c>
      <c r="D19" s="789">
        <v>10766169.5308</v>
      </c>
      <c r="E19" s="789">
        <v>50484</v>
      </c>
      <c r="F19" s="787">
        <v>520898.65</v>
      </c>
      <c r="G19" s="787"/>
      <c r="H19" s="789">
        <v>362163.27</v>
      </c>
      <c r="I19" s="787">
        <v>154926.69</v>
      </c>
      <c r="J19" s="787">
        <v>4614.68</v>
      </c>
      <c r="K19" s="787">
        <v>202621.9</v>
      </c>
      <c r="L19" s="787"/>
    </row>
    <row r="20" spans="1:12">
      <c r="A20" s="477">
        <v>14</v>
      </c>
      <c r="B20" s="492" t="s">
        <v>498</v>
      </c>
      <c r="C20" s="788">
        <v>4760153.04</v>
      </c>
      <c r="D20" s="789">
        <v>1162605.06</v>
      </c>
      <c r="E20" s="789">
        <v>3597547.98</v>
      </c>
      <c r="F20" s="787"/>
      <c r="G20" s="787"/>
      <c r="H20" s="789">
        <v>163832.07</v>
      </c>
      <c r="I20" s="787">
        <v>2487.38</v>
      </c>
      <c r="J20" s="787">
        <v>161344.69</v>
      </c>
      <c r="K20" s="787"/>
      <c r="L20" s="787"/>
    </row>
    <row r="21" spans="1:12">
      <c r="A21" s="477">
        <v>15</v>
      </c>
      <c r="B21" s="492" t="s">
        <v>499</v>
      </c>
      <c r="C21" s="788">
        <v>10358417.452</v>
      </c>
      <c r="D21" s="789">
        <v>10358417.452</v>
      </c>
      <c r="E21" s="789"/>
      <c r="F21" s="787"/>
      <c r="G21" s="787"/>
      <c r="H21" s="789">
        <v>159813.31</v>
      </c>
      <c r="I21" s="787">
        <v>159813.31</v>
      </c>
      <c r="J21" s="787"/>
      <c r="K21" s="787"/>
      <c r="L21" s="787"/>
    </row>
    <row r="22" spans="1:12">
      <c r="A22" s="477">
        <v>16</v>
      </c>
      <c r="B22" s="492" t="s">
        <v>500</v>
      </c>
      <c r="C22" s="788">
        <v>0</v>
      </c>
      <c r="D22" s="789"/>
      <c r="E22" s="789"/>
      <c r="F22" s="787"/>
      <c r="G22" s="787"/>
      <c r="H22" s="789">
        <v>0</v>
      </c>
      <c r="I22" s="787"/>
      <c r="J22" s="787"/>
      <c r="K22" s="787"/>
      <c r="L22" s="787"/>
    </row>
    <row r="23" spans="1:12">
      <c r="A23" s="477">
        <v>17</v>
      </c>
      <c r="B23" s="492" t="s">
        <v>501</v>
      </c>
      <c r="C23" s="788">
        <v>849571.96420000005</v>
      </c>
      <c r="D23" s="789">
        <v>257585.53219999999</v>
      </c>
      <c r="E23" s="789">
        <v>591986.43200000003</v>
      </c>
      <c r="F23" s="787"/>
      <c r="G23" s="787"/>
      <c r="H23" s="789">
        <v>24171.620000000003</v>
      </c>
      <c r="I23" s="787">
        <v>379.83</v>
      </c>
      <c r="J23" s="787">
        <v>23791.79</v>
      </c>
      <c r="K23" s="787"/>
      <c r="L23" s="787"/>
    </row>
    <row r="24" spans="1:12">
      <c r="A24" s="477">
        <v>18</v>
      </c>
      <c r="B24" s="492" t="s">
        <v>502</v>
      </c>
      <c r="C24" s="788">
        <v>0</v>
      </c>
      <c r="D24" s="789"/>
      <c r="E24" s="789"/>
      <c r="F24" s="787"/>
      <c r="G24" s="787"/>
      <c r="H24" s="789">
        <v>0</v>
      </c>
      <c r="I24" s="787"/>
      <c r="J24" s="787"/>
      <c r="K24" s="787"/>
      <c r="L24" s="787"/>
    </row>
    <row r="25" spans="1:12">
      <c r="A25" s="477">
        <v>19</v>
      </c>
      <c r="B25" s="492" t="s">
        <v>503</v>
      </c>
      <c r="C25" s="788">
        <v>0</v>
      </c>
      <c r="D25" s="789"/>
      <c r="E25" s="789"/>
      <c r="F25" s="787"/>
      <c r="G25" s="787"/>
      <c r="H25" s="789">
        <v>0</v>
      </c>
      <c r="I25" s="787"/>
      <c r="J25" s="787"/>
      <c r="K25" s="787"/>
      <c r="L25" s="787"/>
    </row>
    <row r="26" spans="1:12">
      <c r="A26" s="477">
        <v>20</v>
      </c>
      <c r="B26" s="492" t="s">
        <v>504</v>
      </c>
      <c r="C26" s="788">
        <v>507078.36129999999</v>
      </c>
      <c r="D26" s="789">
        <v>507078.36129999999</v>
      </c>
      <c r="E26" s="789"/>
      <c r="F26" s="787"/>
      <c r="G26" s="787"/>
      <c r="H26" s="789">
        <v>7747.23</v>
      </c>
      <c r="I26" s="787">
        <v>7747.23</v>
      </c>
      <c r="J26" s="787"/>
      <c r="K26" s="787"/>
      <c r="L26" s="787"/>
    </row>
    <row r="27" spans="1:12">
      <c r="A27" s="477">
        <v>21</v>
      </c>
      <c r="B27" s="492" t="s">
        <v>505</v>
      </c>
      <c r="C27" s="788">
        <v>119122.89</v>
      </c>
      <c r="D27" s="789">
        <v>119122.89</v>
      </c>
      <c r="E27" s="789"/>
      <c r="F27" s="787"/>
      <c r="G27" s="787"/>
      <c r="H27" s="789">
        <v>532.69000000000005</v>
      </c>
      <c r="I27" s="787">
        <v>532.69000000000005</v>
      </c>
      <c r="J27" s="787"/>
      <c r="K27" s="787"/>
      <c r="L27" s="787"/>
    </row>
    <row r="28" spans="1:12">
      <c r="A28" s="477">
        <v>22</v>
      </c>
      <c r="B28" s="492" t="s">
        <v>506</v>
      </c>
      <c r="C28" s="788">
        <v>0</v>
      </c>
      <c r="D28" s="789"/>
      <c r="E28" s="789"/>
      <c r="F28" s="787"/>
      <c r="G28" s="787"/>
      <c r="H28" s="789">
        <v>0</v>
      </c>
      <c r="I28" s="787"/>
      <c r="J28" s="787"/>
      <c r="K28" s="787"/>
      <c r="L28" s="787"/>
    </row>
    <row r="29" spans="1:12">
      <c r="A29" s="477">
        <v>23</v>
      </c>
      <c r="B29" s="492" t="s">
        <v>507</v>
      </c>
      <c r="C29" s="788">
        <v>18916989.392499998</v>
      </c>
      <c r="D29" s="789">
        <v>14961184.157600001</v>
      </c>
      <c r="E29" s="789">
        <v>273814.58490000002</v>
      </c>
      <c r="F29" s="787">
        <v>3681990.65</v>
      </c>
      <c r="G29" s="787"/>
      <c r="H29" s="789">
        <v>842903.3</v>
      </c>
      <c r="I29" s="787">
        <v>90026.28</v>
      </c>
      <c r="J29" s="787">
        <v>18838.87</v>
      </c>
      <c r="K29" s="787">
        <v>734038.15</v>
      </c>
      <c r="L29" s="787"/>
    </row>
    <row r="30" spans="1:12">
      <c r="A30" s="477">
        <v>24</v>
      </c>
      <c r="B30" s="492" t="s">
        <v>508</v>
      </c>
      <c r="C30" s="788">
        <v>1852491.6018999999</v>
      </c>
      <c r="D30" s="789">
        <v>1852491.6018999999</v>
      </c>
      <c r="E30" s="789"/>
      <c r="F30" s="787"/>
      <c r="G30" s="787"/>
      <c r="H30" s="789">
        <v>2795.07</v>
      </c>
      <c r="I30" s="787">
        <v>2795.07</v>
      </c>
      <c r="J30" s="787"/>
      <c r="K30" s="787"/>
      <c r="L30" s="787"/>
    </row>
    <row r="31" spans="1:12">
      <c r="A31" s="477">
        <v>25</v>
      </c>
      <c r="B31" s="492" t="s">
        <v>509</v>
      </c>
      <c r="C31" s="788">
        <v>9831360.820700001</v>
      </c>
      <c r="D31" s="789">
        <v>9477365.6252999995</v>
      </c>
      <c r="E31" s="789">
        <v>285928.4754</v>
      </c>
      <c r="F31" s="787">
        <v>68066.720000000001</v>
      </c>
      <c r="G31" s="787"/>
      <c r="H31" s="789">
        <v>195960.3</v>
      </c>
      <c r="I31" s="787">
        <v>142653.37</v>
      </c>
      <c r="J31" s="787">
        <v>40808.19</v>
      </c>
      <c r="K31" s="787">
        <v>12498.74</v>
      </c>
      <c r="L31" s="787"/>
    </row>
    <row r="32" spans="1:12">
      <c r="A32" s="477">
        <v>26</v>
      </c>
      <c r="B32" s="492" t="s">
        <v>565</v>
      </c>
      <c r="C32" s="788">
        <v>0</v>
      </c>
      <c r="D32" s="789"/>
      <c r="E32" s="789"/>
      <c r="F32" s="787"/>
      <c r="G32" s="787"/>
      <c r="H32" s="789">
        <v>0</v>
      </c>
      <c r="I32" s="787"/>
      <c r="J32" s="787"/>
      <c r="K32" s="787"/>
      <c r="L32" s="787"/>
    </row>
    <row r="33" spans="1:12">
      <c r="A33" s="477">
        <v>27</v>
      </c>
      <c r="B33" s="546" t="s">
        <v>66</v>
      </c>
      <c r="C33" s="790">
        <v>234810309.72239995</v>
      </c>
      <c r="D33" s="791">
        <v>206775309.58649996</v>
      </c>
      <c r="E33" s="791">
        <v>16867949.528099999</v>
      </c>
      <c r="F33" s="792">
        <v>11167050.607800001</v>
      </c>
      <c r="G33" s="792">
        <v>0</v>
      </c>
      <c r="H33" s="793">
        <v>4921525.9400000013</v>
      </c>
      <c r="I33" s="792">
        <v>1506759.85</v>
      </c>
      <c r="J33" s="792">
        <v>806794.9600000002</v>
      </c>
      <c r="K33" s="792">
        <v>2607971.1300000004</v>
      </c>
      <c r="L33" s="792">
        <v>0</v>
      </c>
    </row>
    <row r="34" spans="1:12">
      <c r="A34" s="507"/>
      <c r="B34" s="507"/>
      <c r="C34" s="507"/>
      <c r="D34" s="507"/>
      <c r="E34" s="507"/>
      <c r="H34" s="507"/>
    </row>
    <row r="35" spans="1:12">
      <c r="A35" s="507"/>
      <c r="B35" s="545"/>
      <c r="C35" s="545"/>
      <c r="D35" s="507"/>
      <c r="E35" s="507"/>
      <c r="H35" s="507"/>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B8" sqref="B8"/>
    </sheetView>
  </sheetViews>
  <sheetFormatPr defaultColWidth="8.85546875" defaultRowHeight="12"/>
  <cols>
    <col min="1" max="1" width="11.85546875" style="369" bestFit="1" customWidth="1"/>
    <col min="2" max="2" width="85.7109375" style="369" customWidth="1"/>
    <col min="3" max="3" width="21.85546875" style="369" customWidth="1"/>
    <col min="4" max="10" width="23.42578125" style="369" customWidth="1"/>
    <col min="11" max="11" width="24.7109375" style="369" customWidth="1"/>
    <col min="12" max="16384" width="8.85546875" style="369"/>
  </cols>
  <sheetData>
    <row r="1" spans="1:11" s="359" customFormat="1" ht="13.5">
      <c r="A1" s="358" t="s">
        <v>97</v>
      </c>
      <c r="B1" s="270" t="str">
        <f>Info!C2</f>
        <v>სს ზირაათ ბანკი საქართველო</v>
      </c>
      <c r="C1" s="488"/>
      <c r="D1" s="488"/>
      <c r="E1" s="488"/>
      <c r="F1" s="488"/>
      <c r="G1" s="488"/>
      <c r="H1" s="488"/>
      <c r="I1" s="488"/>
      <c r="J1" s="488"/>
      <c r="K1" s="488"/>
    </row>
    <row r="2" spans="1:11" s="359" customFormat="1" ht="12.75">
      <c r="A2" s="360" t="s">
        <v>98</v>
      </c>
      <c r="B2" s="767">
        <f>'1. key ratios'!B2</f>
        <v>45838</v>
      </c>
      <c r="C2" s="488"/>
      <c r="D2" s="488"/>
      <c r="E2" s="488"/>
      <c r="F2" s="488"/>
      <c r="G2" s="488"/>
      <c r="H2" s="488"/>
      <c r="I2" s="488"/>
      <c r="J2" s="488"/>
      <c r="K2" s="488"/>
    </row>
    <row r="3" spans="1:11" s="359" customFormat="1" ht="12.75">
      <c r="A3" s="361" t="s">
        <v>566</v>
      </c>
      <c r="B3" s="488"/>
      <c r="C3" s="488"/>
      <c r="D3" s="488"/>
      <c r="E3" s="488"/>
      <c r="F3" s="488"/>
      <c r="G3" s="488"/>
      <c r="H3" s="488"/>
      <c r="I3" s="488"/>
      <c r="J3" s="488"/>
      <c r="K3" s="488"/>
    </row>
    <row r="4" spans="1:11">
      <c r="A4" s="551"/>
      <c r="B4" s="551"/>
      <c r="C4" s="550" t="s">
        <v>470</v>
      </c>
      <c r="D4" s="550" t="s">
        <v>471</v>
      </c>
      <c r="E4" s="550" t="s">
        <v>472</v>
      </c>
      <c r="F4" s="550" t="s">
        <v>473</v>
      </c>
      <c r="G4" s="550" t="s">
        <v>474</v>
      </c>
      <c r="H4" s="550" t="s">
        <v>475</v>
      </c>
      <c r="I4" s="550" t="s">
        <v>476</v>
      </c>
      <c r="J4" s="550" t="s">
        <v>477</v>
      </c>
      <c r="K4" s="550" t="s">
        <v>478</v>
      </c>
    </row>
    <row r="5" spans="1:11" ht="104.1" customHeight="1">
      <c r="A5" s="918" t="s">
        <v>873</v>
      </c>
      <c r="B5" s="919"/>
      <c r="C5" s="549" t="s">
        <v>567</v>
      </c>
      <c r="D5" s="549" t="s">
        <v>560</v>
      </c>
      <c r="E5" s="549" t="s">
        <v>561</v>
      </c>
      <c r="F5" s="549" t="s">
        <v>872</v>
      </c>
      <c r="G5" s="549" t="s">
        <v>568</v>
      </c>
      <c r="H5" s="549" t="s">
        <v>569</v>
      </c>
      <c r="I5" s="549" t="s">
        <v>570</v>
      </c>
      <c r="J5" s="549" t="s">
        <v>571</v>
      </c>
      <c r="K5" s="549" t="s">
        <v>572</v>
      </c>
    </row>
    <row r="6" spans="1:11" ht="12.75">
      <c r="A6" s="477">
        <v>1</v>
      </c>
      <c r="B6" s="477" t="s">
        <v>573</v>
      </c>
      <c r="C6" s="765">
        <v>3929271.1911999998</v>
      </c>
      <c r="D6" s="765"/>
      <c r="E6" s="765">
        <v>20445468.2141</v>
      </c>
      <c r="F6" s="765"/>
      <c r="G6" s="765">
        <v>186683767.6442</v>
      </c>
      <c r="H6" s="765"/>
      <c r="I6" s="765"/>
      <c r="J6" s="765">
        <v>19077617.506700002</v>
      </c>
      <c r="K6" s="765">
        <v>4674185.1661999999</v>
      </c>
    </row>
    <row r="7" spans="1:11" ht="12.75">
      <c r="A7" s="477">
        <v>2</v>
      </c>
      <c r="B7" s="478" t="s">
        <v>574</v>
      </c>
      <c r="C7" s="765"/>
      <c r="D7" s="765"/>
      <c r="E7" s="765"/>
      <c r="F7" s="765"/>
      <c r="G7" s="765"/>
      <c r="H7" s="765"/>
      <c r="I7" s="765"/>
      <c r="J7" s="765"/>
      <c r="K7" s="765"/>
    </row>
    <row r="8" spans="1:11" ht="12.75">
      <c r="A8" s="477">
        <v>3</v>
      </c>
      <c r="B8" s="478" t="s">
        <v>538</v>
      </c>
      <c r="C8" s="765">
        <v>5877147.6064999998</v>
      </c>
      <c r="D8" s="765"/>
      <c r="E8" s="765">
        <v>23244845.903099999</v>
      </c>
      <c r="F8" s="765"/>
      <c r="G8" s="765">
        <v>17462777.726199999</v>
      </c>
      <c r="H8" s="765"/>
      <c r="I8" s="765"/>
      <c r="J8" s="765">
        <v>15550207.886700001</v>
      </c>
      <c r="K8" s="765">
        <v>4275163.04</v>
      </c>
    </row>
    <row r="9" spans="1:11" ht="12.75">
      <c r="A9" s="477">
        <v>4</v>
      </c>
      <c r="B9" s="509" t="s">
        <v>871</v>
      </c>
      <c r="C9" s="794"/>
      <c r="D9" s="794"/>
      <c r="E9" s="794"/>
      <c r="F9" s="794"/>
      <c r="G9" s="794">
        <v>11087425.9165</v>
      </c>
      <c r="H9" s="794"/>
      <c r="I9" s="794"/>
      <c r="J9" s="794"/>
      <c r="K9" s="794">
        <v>79624.691300000006</v>
      </c>
    </row>
    <row r="10" spans="1:11" ht="12.75">
      <c r="A10" s="477">
        <v>5</v>
      </c>
      <c r="B10" s="498" t="s">
        <v>870</v>
      </c>
      <c r="C10" s="794"/>
      <c r="D10" s="794"/>
      <c r="E10" s="794"/>
      <c r="F10" s="794"/>
      <c r="G10" s="794"/>
      <c r="H10" s="794"/>
      <c r="I10" s="794"/>
      <c r="J10" s="794"/>
      <c r="K10" s="794"/>
    </row>
    <row r="11" spans="1:11" ht="12.75">
      <c r="A11" s="477">
        <v>6</v>
      </c>
      <c r="B11" s="498" t="s">
        <v>869</v>
      </c>
      <c r="C11" s="794"/>
      <c r="D11" s="794"/>
      <c r="E11" s="794"/>
      <c r="F11" s="794"/>
      <c r="G11" s="794"/>
      <c r="H11" s="794"/>
      <c r="I11" s="794"/>
      <c r="J11" s="794"/>
      <c r="K11" s="794"/>
    </row>
    <row r="12" spans="1:11">
      <c r="C12" s="795"/>
      <c r="D12" s="795"/>
      <c r="E12" s="795"/>
      <c r="F12" s="795"/>
      <c r="G12" s="795"/>
      <c r="H12" s="795"/>
      <c r="I12" s="795"/>
      <c r="J12" s="795"/>
      <c r="K12" s="795"/>
    </row>
    <row r="13" spans="1:11" ht="15">
      <c r="B13" s="548"/>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B2" sqref="B2"/>
    </sheetView>
  </sheetViews>
  <sheetFormatPr defaultColWidth="8.85546875" defaultRowHeight="15"/>
  <cols>
    <col min="1" max="1" width="10" style="552" bestFit="1" customWidth="1"/>
    <col min="2" max="2" width="60.5703125" style="552" customWidth="1"/>
    <col min="3" max="3" width="12.85546875" style="552" bestFit="1" customWidth="1"/>
    <col min="4" max="5" width="15.28515625" style="552" bestFit="1" customWidth="1"/>
    <col min="6" max="6" width="18" style="552" customWidth="1"/>
    <col min="7" max="7" width="26.7109375" style="552" customWidth="1"/>
    <col min="8" max="8" width="13.5703125" style="552" bestFit="1" customWidth="1"/>
    <col min="9" max="10" width="15.28515625" style="552" bestFit="1" customWidth="1"/>
    <col min="11" max="11" width="18" style="552" customWidth="1"/>
    <col min="12" max="12" width="27.5703125" style="552" customWidth="1"/>
    <col min="13" max="13" width="10.85546875" style="552" bestFit="1" customWidth="1"/>
    <col min="14" max="15" width="15.28515625" style="552" bestFit="1" customWidth="1"/>
    <col min="16" max="16" width="18" style="552" customWidth="1"/>
    <col min="17" max="17" width="37.7109375" style="552" bestFit="1" customWidth="1"/>
    <col min="18" max="18" width="13.28515625" style="552" customWidth="1"/>
    <col min="19" max="22" width="30.28515625" style="552" customWidth="1"/>
    <col min="23" max="16384" width="8.85546875" style="552"/>
  </cols>
  <sheetData>
    <row r="1" spans="1:22">
      <c r="A1" s="358" t="s">
        <v>97</v>
      </c>
      <c r="B1" s="270" t="str">
        <f>Info!C2</f>
        <v>სს ზირაათ ბანკი საქართველო</v>
      </c>
    </row>
    <row r="2" spans="1:22">
      <c r="A2" s="360" t="s">
        <v>98</v>
      </c>
      <c r="B2" s="767">
        <f>'1. key ratios'!B2</f>
        <v>45838</v>
      </c>
    </row>
    <row r="3" spans="1:22">
      <c r="A3" s="361" t="s">
        <v>656</v>
      </c>
      <c r="B3" s="488"/>
    </row>
    <row r="4" spans="1:22">
      <c r="A4" s="361"/>
      <c r="B4" s="488"/>
    </row>
    <row r="5" spans="1:22" ht="24" customHeight="1">
      <c r="A5" s="920" t="s">
        <v>683</v>
      </c>
      <c r="B5" s="920"/>
      <c r="C5" s="922" t="s">
        <v>875</v>
      </c>
      <c r="D5" s="922"/>
      <c r="E5" s="922"/>
      <c r="F5" s="922"/>
      <c r="G5" s="922"/>
      <c r="H5" s="922" t="s">
        <v>564</v>
      </c>
      <c r="I5" s="922"/>
      <c r="J5" s="922"/>
      <c r="K5" s="922"/>
      <c r="L5" s="922"/>
      <c r="M5" s="922" t="s">
        <v>874</v>
      </c>
      <c r="N5" s="922"/>
      <c r="O5" s="922"/>
      <c r="P5" s="922"/>
      <c r="Q5" s="922"/>
      <c r="R5" s="921" t="s">
        <v>682</v>
      </c>
      <c r="S5" s="921" t="s">
        <v>686</v>
      </c>
      <c r="T5" s="921" t="s">
        <v>685</v>
      </c>
      <c r="U5" s="921" t="s">
        <v>914</v>
      </c>
      <c r="V5" s="921" t="s">
        <v>915</v>
      </c>
    </row>
    <row r="6" spans="1:22" ht="46.5" customHeight="1">
      <c r="A6" s="920"/>
      <c r="B6" s="920"/>
      <c r="C6" s="562"/>
      <c r="D6" s="486" t="s">
        <v>859</v>
      </c>
      <c r="E6" s="486" t="s">
        <v>858</v>
      </c>
      <c r="F6" s="486" t="s">
        <v>857</v>
      </c>
      <c r="G6" s="486" t="s">
        <v>856</v>
      </c>
      <c r="H6" s="562"/>
      <c r="I6" s="486" t="s">
        <v>859</v>
      </c>
      <c r="J6" s="486" t="s">
        <v>858</v>
      </c>
      <c r="K6" s="486" t="s">
        <v>857</v>
      </c>
      <c r="L6" s="486" t="s">
        <v>856</v>
      </c>
      <c r="M6" s="562"/>
      <c r="N6" s="486" t="s">
        <v>859</v>
      </c>
      <c r="O6" s="486" t="s">
        <v>858</v>
      </c>
      <c r="P6" s="486" t="s">
        <v>857</v>
      </c>
      <c r="Q6" s="486" t="s">
        <v>856</v>
      </c>
      <c r="R6" s="921"/>
      <c r="S6" s="921"/>
      <c r="T6" s="921"/>
      <c r="U6" s="921"/>
      <c r="V6" s="921"/>
    </row>
    <row r="7" spans="1:22">
      <c r="A7" s="560">
        <v>1</v>
      </c>
      <c r="B7" s="561" t="s">
        <v>657</v>
      </c>
      <c r="C7" s="726">
        <v>0</v>
      </c>
      <c r="D7" s="726"/>
      <c r="E7" s="726"/>
      <c r="F7" s="726"/>
      <c r="G7" s="726"/>
      <c r="H7" s="726">
        <v>0</v>
      </c>
      <c r="I7" s="726"/>
      <c r="J7" s="726"/>
      <c r="K7" s="726"/>
      <c r="L7" s="726"/>
      <c r="M7" s="726">
        <v>0</v>
      </c>
      <c r="N7" s="726"/>
      <c r="O7" s="726"/>
      <c r="P7" s="726"/>
      <c r="Q7" s="726"/>
      <c r="R7" s="726"/>
      <c r="S7" s="726"/>
      <c r="T7" s="726"/>
      <c r="U7" s="726"/>
      <c r="V7" s="726"/>
    </row>
    <row r="8" spans="1:22">
      <c r="A8" s="560">
        <v>2</v>
      </c>
      <c r="B8" s="559" t="s">
        <v>658</v>
      </c>
      <c r="C8" s="726">
        <v>13695370.7651</v>
      </c>
      <c r="D8" s="726">
        <v>13202130.172700001</v>
      </c>
      <c r="E8" s="726">
        <v>330007.22610000003</v>
      </c>
      <c r="F8" s="726">
        <v>163233.36629999999</v>
      </c>
      <c r="G8" s="726"/>
      <c r="H8" s="726">
        <v>13838091.890099999</v>
      </c>
      <c r="I8" s="726">
        <v>13332750.5934</v>
      </c>
      <c r="J8" s="726">
        <v>332758.27539999998</v>
      </c>
      <c r="K8" s="726">
        <v>172583.02129999999</v>
      </c>
      <c r="L8" s="726"/>
      <c r="M8" s="726">
        <v>178442.58</v>
      </c>
      <c r="N8" s="726">
        <v>86103.83</v>
      </c>
      <c r="O8" s="726">
        <v>47970.01</v>
      </c>
      <c r="P8" s="726">
        <v>44368.74</v>
      </c>
      <c r="Q8" s="726"/>
      <c r="R8" s="726">
        <v>230</v>
      </c>
      <c r="S8" s="726">
        <v>0.112502</v>
      </c>
      <c r="T8" s="726">
        <v>0.1282412</v>
      </c>
      <c r="U8" s="726">
        <v>0.1004163</v>
      </c>
      <c r="V8" s="726">
        <v>36.404900400000002</v>
      </c>
    </row>
    <row r="9" spans="1:22">
      <c r="A9" s="560">
        <v>3</v>
      </c>
      <c r="B9" s="559" t="s">
        <v>659</v>
      </c>
      <c r="C9" s="726">
        <v>0</v>
      </c>
      <c r="D9" s="726"/>
      <c r="E9" s="726"/>
      <c r="F9" s="726"/>
      <c r="G9" s="726"/>
      <c r="H9" s="726">
        <v>0</v>
      </c>
      <c r="I9" s="726"/>
      <c r="J9" s="726"/>
      <c r="K9" s="726"/>
      <c r="L9" s="726"/>
      <c r="M9" s="726">
        <v>0</v>
      </c>
      <c r="N9" s="726"/>
      <c r="O9" s="726"/>
      <c r="P9" s="726"/>
      <c r="Q9" s="726"/>
      <c r="R9" s="726"/>
      <c r="S9" s="726"/>
      <c r="T9" s="726"/>
      <c r="U9" s="726"/>
      <c r="V9" s="726"/>
    </row>
    <row r="10" spans="1:22">
      <c r="A10" s="560">
        <v>4</v>
      </c>
      <c r="B10" s="559" t="s">
        <v>660</v>
      </c>
      <c r="C10" s="726">
        <v>0</v>
      </c>
      <c r="D10" s="726"/>
      <c r="E10" s="726"/>
      <c r="F10" s="726"/>
      <c r="G10" s="726"/>
      <c r="H10" s="726">
        <v>0</v>
      </c>
      <c r="I10" s="726"/>
      <c r="J10" s="726"/>
      <c r="K10" s="726"/>
      <c r="L10" s="726"/>
      <c r="M10" s="726">
        <v>0</v>
      </c>
      <c r="N10" s="726"/>
      <c r="O10" s="726"/>
      <c r="P10" s="726"/>
      <c r="Q10" s="726"/>
      <c r="R10" s="726"/>
      <c r="S10" s="726"/>
      <c r="T10" s="726"/>
      <c r="U10" s="726"/>
      <c r="V10" s="726"/>
    </row>
    <row r="11" spans="1:22">
      <c r="A11" s="560">
        <v>5</v>
      </c>
      <c r="B11" s="559" t="s">
        <v>661</v>
      </c>
      <c r="C11" s="726">
        <v>0</v>
      </c>
      <c r="D11" s="726"/>
      <c r="E11" s="726"/>
      <c r="F11" s="726"/>
      <c r="G11" s="726"/>
      <c r="H11" s="726">
        <v>0</v>
      </c>
      <c r="I11" s="726"/>
      <c r="J11" s="726"/>
      <c r="K11" s="726"/>
      <c r="L11" s="726"/>
      <c r="M11" s="726">
        <v>0</v>
      </c>
      <c r="N11" s="726"/>
      <c r="O11" s="726"/>
      <c r="P11" s="726"/>
      <c r="Q11" s="726"/>
      <c r="R11" s="726"/>
      <c r="S11" s="726"/>
      <c r="T11" s="726"/>
      <c r="U11" s="726"/>
      <c r="V11" s="726"/>
    </row>
    <row r="12" spans="1:22">
      <c r="A12" s="560">
        <v>6</v>
      </c>
      <c r="B12" s="559" t="s">
        <v>662</v>
      </c>
      <c r="C12" s="726">
        <v>0</v>
      </c>
      <c r="D12" s="726"/>
      <c r="E12" s="726"/>
      <c r="F12" s="726"/>
      <c r="G12" s="726"/>
      <c r="H12" s="726">
        <v>0</v>
      </c>
      <c r="I12" s="726"/>
      <c r="J12" s="726"/>
      <c r="K12" s="726"/>
      <c r="L12" s="726"/>
      <c r="M12" s="726">
        <v>0</v>
      </c>
      <c r="N12" s="726"/>
      <c r="O12" s="726"/>
      <c r="P12" s="726"/>
      <c r="Q12" s="726"/>
      <c r="R12" s="726"/>
      <c r="S12" s="726"/>
      <c r="T12" s="726"/>
      <c r="U12" s="726"/>
      <c r="V12" s="726"/>
    </row>
    <row r="13" spans="1:22">
      <c r="A13" s="560">
        <v>7</v>
      </c>
      <c r="B13" s="559" t="s">
        <v>663</v>
      </c>
      <c r="C13" s="726">
        <v>10166152.0965</v>
      </c>
      <c r="D13" s="726">
        <v>9220945.1469999999</v>
      </c>
      <c r="E13" s="726">
        <v>274339.38010000001</v>
      </c>
      <c r="F13" s="726">
        <v>670867.56939999992</v>
      </c>
      <c r="G13" s="726">
        <v>0</v>
      </c>
      <c r="H13" s="726">
        <v>10436078.7753</v>
      </c>
      <c r="I13" s="726">
        <v>9283808.2838000003</v>
      </c>
      <c r="J13" s="726">
        <v>277300.69290000002</v>
      </c>
      <c r="K13" s="726">
        <v>874969.7986000001</v>
      </c>
      <c r="L13" s="726">
        <v>0</v>
      </c>
      <c r="M13" s="726">
        <v>605190.32000000007</v>
      </c>
      <c r="N13" s="726">
        <v>140670.72</v>
      </c>
      <c r="O13" s="726">
        <v>29395.72</v>
      </c>
      <c r="P13" s="726">
        <v>435123.88</v>
      </c>
      <c r="Q13" s="726">
        <v>0</v>
      </c>
      <c r="R13" s="726">
        <v>83</v>
      </c>
      <c r="S13" s="726">
        <v>0.11371779999999999</v>
      </c>
      <c r="T13" s="726">
        <v>0.12575449999999999</v>
      </c>
      <c r="U13" s="726">
        <v>0.1054631</v>
      </c>
      <c r="V13" s="726">
        <v>88.417802699999996</v>
      </c>
    </row>
    <row r="14" spans="1:22">
      <c r="A14" s="554">
        <v>7.1</v>
      </c>
      <c r="B14" s="553" t="s">
        <v>664</v>
      </c>
      <c r="C14" s="726">
        <v>8714867.2477000002</v>
      </c>
      <c r="D14" s="726">
        <v>8098973.0076000001</v>
      </c>
      <c r="E14" s="726">
        <v>274339.38010000001</v>
      </c>
      <c r="F14" s="726">
        <v>341554.86</v>
      </c>
      <c r="G14" s="726"/>
      <c r="H14" s="726">
        <v>8968725.1776000001</v>
      </c>
      <c r="I14" s="726">
        <v>8156737.1847000001</v>
      </c>
      <c r="J14" s="726">
        <v>277300.69290000002</v>
      </c>
      <c r="K14" s="726">
        <v>534687.30000000005</v>
      </c>
      <c r="L14" s="726"/>
      <c r="M14" s="726">
        <v>454529.99</v>
      </c>
      <c r="N14" s="726">
        <v>134702.59</v>
      </c>
      <c r="O14" s="726">
        <v>29395.72</v>
      </c>
      <c r="P14" s="726">
        <v>290431.68</v>
      </c>
      <c r="Q14" s="726"/>
      <c r="R14" s="726">
        <v>73</v>
      </c>
      <c r="S14" s="726">
        <v>0.1132822</v>
      </c>
      <c r="T14" s="726">
        <v>0.12366679999999999</v>
      </c>
      <c r="U14" s="726">
        <v>0.10598539999999999</v>
      </c>
      <c r="V14" s="726">
        <v>86.271281599999995</v>
      </c>
    </row>
    <row r="15" spans="1:22" ht="25.5">
      <c r="A15" s="554">
        <v>7.2</v>
      </c>
      <c r="B15" s="553" t="s">
        <v>665</v>
      </c>
      <c r="C15" s="726">
        <v>1451284.8488</v>
      </c>
      <c r="D15" s="726">
        <v>1121972.1394</v>
      </c>
      <c r="E15" s="726"/>
      <c r="F15" s="726">
        <v>329312.70939999999</v>
      </c>
      <c r="G15" s="726"/>
      <c r="H15" s="726">
        <v>1467353.5977</v>
      </c>
      <c r="I15" s="726">
        <v>1127071.0991</v>
      </c>
      <c r="J15" s="726"/>
      <c r="K15" s="726">
        <v>340282.49859999999</v>
      </c>
      <c r="L15" s="726"/>
      <c r="M15" s="726">
        <v>150660.33000000002</v>
      </c>
      <c r="N15" s="726">
        <v>5968.13</v>
      </c>
      <c r="O15" s="726"/>
      <c r="P15" s="726">
        <v>144692.20000000001</v>
      </c>
      <c r="Q15" s="726"/>
      <c r="R15" s="726">
        <v>10</v>
      </c>
      <c r="S15" s="726">
        <v>0.115</v>
      </c>
      <c r="T15" s="726">
        <v>0.13189999999999999</v>
      </c>
      <c r="U15" s="726">
        <v>0.1022709</v>
      </c>
      <c r="V15" s="726">
        <v>101.5377204</v>
      </c>
    </row>
    <row r="16" spans="1:22">
      <c r="A16" s="554">
        <v>7.3</v>
      </c>
      <c r="B16" s="553" t="s">
        <v>666</v>
      </c>
      <c r="C16" s="726">
        <v>0</v>
      </c>
      <c r="D16" s="726"/>
      <c r="E16" s="726"/>
      <c r="F16" s="726"/>
      <c r="G16" s="726"/>
      <c r="H16" s="726">
        <v>0</v>
      </c>
      <c r="I16" s="726"/>
      <c r="J16" s="726"/>
      <c r="K16" s="726"/>
      <c r="L16" s="726"/>
      <c r="M16" s="726">
        <v>0</v>
      </c>
      <c r="N16" s="726"/>
      <c r="O16" s="726"/>
      <c r="P16" s="726"/>
      <c r="Q16" s="726"/>
      <c r="R16" s="726"/>
      <c r="S16" s="726"/>
      <c r="T16" s="726"/>
      <c r="U16" s="726"/>
      <c r="V16" s="726"/>
    </row>
    <row r="17" spans="1:22">
      <c r="A17" s="560">
        <v>8</v>
      </c>
      <c r="B17" s="559" t="s">
        <v>667</v>
      </c>
      <c r="C17" s="726">
        <v>0</v>
      </c>
      <c r="D17" s="726"/>
      <c r="E17" s="726"/>
      <c r="F17" s="726"/>
      <c r="G17" s="726"/>
      <c r="H17" s="726">
        <v>0</v>
      </c>
      <c r="I17" s="726"/>
      <c r="J17" s="726"/>
      <c r="K17" s="726"/>
      <c r="L17" s="726"/>
      <c r="M17" s="726">
        <v>0</v>
      </c>
      <c r="N17" s="726"/>
      <c r="O17" s="726"/>
      <c r="P17" s="726"/>
      <c r="Q17" s="726"/>
      <c r="R17" s="726"/>
      <c r="S17" s="726"/>
      <c r="T17" s="726"/>
      <c r="U17" s="726"/>
      <c r="V17" s="726"/>
    </row>
    <row r="18" spans="1:22">
      <c r="A18" s="558">
        <v>9</v>
      </c>
      <c r="B18" s="557" t="s">
        <v>668</v>
      </c>
      <c r="C18" s="727">
        <v>0</v>
      </c>
      <c r="D18" s="727"/>
      <c r="E18" s="727"/>
      <c r="F18" s="727"/>
      <c r="G18" s="727"/>
      <c r="H18" s="727">
        <v>0</v>
      </c>
      <c r="I18" s="727"/>
      <c r="J18" s="727"/>
      <c r="K18" s="727"/>
      <c r="L18" s="727"/>
      <c r="M18" s="727">
        <v>0</v>
      </c>
      <c r="N18" s="727"/>
      <c r="O18" s="727"/>
      <c r="P18" s="727"/>
      <c r="Q18" s="727"/>
      <c r="R18" s="727"/>
      <c r="S18" s="727"/>
      <c r="T18" s="727"/>
      <c r="U18" s="727"/>
      <c r="V18" s="727"/>
    </row>
    <row r="19" spans="1:22">
      <c r="A19" s="556">
        <v>10</v>
      </c>
      <c r="B19" s="555" t="s">
        <v>684</v>
      </c>
      <c r="C19" s="726">
        <v>23861522.8616</v>
      </c>
      <c r="D19" s="726">
        <v>22423075.319700003</v>
      </c>
      <c r="E19" s="726">
        <v>604346.60620000004</v>
      </c>
      <c r="F19" s="726">
        <v>834100.93570000003</v>
      </c>
      <c r="G19" s="726">
        <v>0</v>
      </c>
      <c r="H19" s="726">
        <v>24274170.665399998</v>
      </c>
      <c r="I19" s="726">
        <v>22616558.8772</v>
      </c>
      <c r="J19" s="726">
        <v>610058.96830000007</v>
      </c>
      <c r="K19" s="726">
        <v>1047552.8199</v>
      </c>
      <c r="L19" s="726">
        <v>0</v>
      </c>
      <c r="M19" s="726">
        <v>783632.89999999991</v>
      </c>
      <c r="N19" s="726">
        <v>226774.55</v>
      </c>
      <c r="O19" s="726">
        <v>77365.73000000001</v>
      </c>
      <c r="P19" s="726">
        <v>479492.62</v>
      </c>
      <c r="Q19" s="726">
        <v>0</v>
      </c>
      <c r="R19" s="726">
        <v>313</v>
      </c>
      <c r="S19" s="726">
        <v>0.1037526</v>
      </c>
      <c r="T19" s="726">
        <v>0.1142406</v>
      </c>
      <c r="U19" s="726">
        <v>0.10148749999999999</v>
      </c>
      <c r="V19" s="726">
        <v>54.641015699999997</v>
      </c>
    </row>
    <row r="20" spans="1:22" ht="25.5">
      <c r="A20" s="554">
        <v>10.1</v>
      </c>
      <c r="B20" s="553" t="s">
        <v>687</v>
      </c>
      <c r="C20" s="726"/>
      <c r="D20" s="726"/>
      <c r="E20" s="726"/>
      <c r="F20" s="726"/>
      <c r="G20" s="726"/>
      <c r="H20" s="726"/>
      <c r="I20" s="726"/>
      <c r="J20" s="726"/>
      <c r="K20" s="726"/>
      <c r="L20" s="726"/>
      <c r="M20" s="726"/>
      <c r="N20" s="726"/>
      <c r="O20" s="726"/>
      <c r="P20" s="726"/>
      <c r="Q20" s="726"/>
      <c r="R20" s="726"/>
      <c r="S20" s="726"/>
      <c r="T20" s="726"/>
      <c r="U20" s="726"/>
      <c r="V20" s="726"/>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topLeftCell="A39" zoomScale="110" zoomScaleNormal="110" workbookViewId="0">
      <selection activeCell="B62" sqref="B62:C62"/>
    </sheetView>
  </sheetViews>
  <sheetFormatPr defaultColWidth="43.5703125" defaultRowHeight="11.25"/>
  <cols>
    <col min="1" max="1" width="8" style="143" customWidth="1"/>
    <col min="2" max="2" width="66.140625" style="144" customWidth="1"/>
    <col min="3" max="3" width="131.42578125" style="145" customWidth="1"/>
    <col min="4" max="5" width="10.140625" style="136" customWidth="1"/>
    <col min="6" max="6" width="67.5703125" style="136" customWidth="1"/>
    <col min="7" max="16384" width="43.5703125" style="136"/>
  </cols>
  <sheetData>
    <row r="1" spans="1:3" ht="12.75" thickTop="1" thickBot="1">
      <c r="A1" s="923" t="s">
        <v>175</v>
      </c>
      <c r="B1" s="924"/>
      <c r="C1" s="925"/>
    </row>
    <row r="2" spans="1:3" ht="26.25" customHeight="1">
      <c r="A2" s="370"/>
      <c r="B2" s="926" t="s">
        <v>176</v>
      </c>
      <c r="C2" s="926"/>
    </row>
    <row r="3" spans="1:3" s="141" customFormat="1" ht="11.25" customHeight="1">
      <c r="A3" s="140"/>
      <c r="B3" s="926" t="s">
        <v>250</v>
      </c>
      <c r="C3" s="926"/>
    </row>
    <row r="4" spans="1:3" ht="12" customHeight="1" thickBot="1">
      <c r="A4" s="927" t="s">
        <v>254</v>
      </c>
      <c r="B4" s="928"/>
      <c r="C4" s="929"/>
    </row>
    <row r="5" spans="1:3" ht="12" thickTop="1">
      <c r="A5" s="137"/>
      <c r="B5" s="930" t="s">
        <v>177</v>
      </c>
      <c r="C5" s="931"/>
    </row>
    <row r="6" spans="1:3">
      <c r="A6" s="370"/>
      <c r="B6" s="932" t="s">
        <v>251</v>
      </c>
      <c r="C6" s="933"/>
    </row>
    <row r="7" spans="1:3">
      <c r="A7" s="370"/>
      <c r="B7" s="932" t="s">
        <v>178</v>
      </c>
      <c r="C7" s="933"/>
    </row>
    <row r="8" spans="1:3">
      <c r="A8" s="370"/>
      <c r="B8" s="932" t="s">
        <v>252</v>
      </c>
      <c r="C8" s="933"/>
    </row>
    <row r="9" spans="1:3">
      <c r="A9" s="370"/>
      <c r="B9" s="938" t="s">
        <v>253</v>
      </c>
      <c r="C9" s="939"/>
    </row>
    <row r="10" spans="1:3">
      <c r="A10" s="370"/>
      <c r="B10" s="936" t="s">
        <v>179</v>
      </c>
      <c r="C10" s="937" t="s">
        <v>179</v>
      </c>
    </row>
    <row r="11" spans="1:3">
      <c r="A11" s="370"/>
      <c r="B11" s="936" t="s">
        <v>180</v>
      </c>
      <c r="C11" s="937" t="s">
        <v>180</v>
      </c>
    </row>
    <row r="12" spans="1:3">
      <c r="A12" s="370"/>
      <c r="B12" s="936" t="s">
        <v>181</v>
      </c>
      <c r="C12" s="937" t="s">
        <v>181</v>
      </c>
    </row>
    <row r="13" spans="1:3">
      <c r="A13" s="370"/>
      <c r="B13" s="936" t="s">
        <v>182</v>
      </c>
      <c r="C13" s="937" t="s">
        <v>182</v>
      </c>
    </row>
    <row r="14" spans="1:3">
      <c r="A14" s="370"/>
      <c r="B14" s="936" t="s">
        <v>183</v>
      </c>
      <c r="C14" s="937" t="s">
        <v>183</v>
      </c>
    </row>
    <row r="15" spans="1:3" ht="21.75" customHeight="1">
      <c r="A15" s="370"/>
      <c r="B15" s="936" t="s">
        <v>184</v>
      </c>
      <c r="C15" s="937" t="s">
        <v>184</v>
      </c>
    </row>
    <row r="16" spans="1:3">
      <c r="A16" s="370"/>
      <c r="B16" s="936" t="s">
        <v>185</v>
      </c>
      <c r="C16" s="937" t="s">
        <v>186</v>
      </c>
    </row>
    <row r="17" spans="1:6">
      <c r="A17" s="370"/>
      <c r="B17" s="936" t="s">
        <v>187</v>
      </c>
      <c r="C17" s="937" t="s">
        <v>188</v>
      </c>
    </row>
    <row r="18" spans="1:6">
      <c r="A18" s="370"/>
      <c r="B18" s="936" t="s">
        <v>189</v>
      </c>
      <c r="C18" s="937" t="s">
        <v>190</v>
      </c>
    </row>
    <row r="19" spans="1:6">
      <c r="A19" s="649"/>
      <c r="B19" s="934" t="s">
        <v>191</v>
      </c>
      <c r="C19" s="935" t="s">
        <v>191</v>
      </c>
    </row>
    <row r="20" spans="1:6">
      <c r="A20" s="649"/>
      <c r="B20" s="934" t="s">
        <v>917</v>
      </c>
      <c r="C20" s="935" t="s">
        <v>192</v>
      </c>
    </row>
    <row r="21" spans="1:6">
      <c r="A21" s="370"/>
      <c r="B21" s="934" t="s">
        <v>960</v>
      </c>
      <c r="C21" s="935" t="s">
        <v>193</v>
      </c>
    </row>
    <row r="22" spans="1:6" ht="23.25" customHeight="1">
      <c r="A22" s="370"/>
      <c r="B22" s="936" t="s">
        <v>194</v>
      </c>
      <c r="C22" s="937" t="s">
        <v>195</v>
      </c>
      <c r="F22" s="612"/>
    </row>
    <row r="23" spans="1:6">
      <c r="A23" s="370"/>
      <c r="B23" s="936" t="s">
        <v>196</v>
      </c>
      <c r="C23" s="937" t="s">
        <v>196</v>
      </c>
    </row>
    <row r="24" spans="1:6">
      <c r="A24" s="370"/>
      <c r="B24" s="936" t="s">
        <v>197</v>
      </c>
      <c r="C24" s="937" t="s">
        <v>198</v>
      </c>
    </row>
    <row r="25" spans="1:6" ht="12" thickBot="1">
      <c r="A25" s="138"/>
      <c r="B25" s="945" t="s">
        <v>199</v>
      </c>
      <c r="C25" s="946"/>
    </row>
    <row r="26" spans="1:6" ht="12.75" thickTop="1" thickBot="1">
      <c r="A26" s="927" t="s">
        <v>811</v>
      </c>
      <c r="B26" s="928"/>
      <c r="C26" s="929"/>
    </row>
    <row r="27" spans="1:6" ht="12.75" thickTop="1" thickBot="1">
      <c r="A27" s="139"/>
      <c r="B27" s="947" t="s">
        <v>812</v>
      </c>
      <c r="C27" s="948"/>
    </row>
    <row r="28" spans="1:6" ht="12.75" thickTop="1" thickBot="1">
      <c r="A28" s="927" t="s">
        <v>255</v>
      </c>
      <c r="B28" s="928"/>
      <c r="C28" s="929"/>
    </row>
    <row r="29" spans="1:6" ht="12" thickTop="1">
      <c r="A29" s="137"/>
      <c r="B29" s="949" t="s">
        <v>815</v>
      </c>
      <c r="C29" s="950" t="s">
        <v>200</v>
      </c>
    </row>
    <row r="30" spans="1:6">
      <c r="A30" s="370"/>
      <c r="B30" s="940" t="s">
        <v>204</v>
      </c>
      <c r="C30" s="941" t="s">
        <v>201</v>
      </c>
    </row>
    <row r="31" spans="1:6">
      <c r="A31" s="370"/>
      <c r="B31" s="940" t="s">
        <v>813</v>
      </c>
      <c r="C31" s="941" t="s">
        <v>202</v>
      </c>
    </row>
    <row r="32" spans="1:6">
      <c r="A32" s="370"/>
      <c r="B32" s="940" t="s">
        <v>814</v>
      </c>
      <c r="C32" s="941" t="s">
        <v>203</v>
      </c>
    </row>
    <row r="33" spans="1:3">
      <c r="A33" s="370"/>
      <c r="B33" s="940" t="s">
        <v>207</v>
      </c>
      <c r="C33" s="941" t="s">
        <v>208</v>
      </c>
    </row>
    <row r="34" spans="1:3">
      <c r="A34" s="370"/>
      <c r="B34" s="940" t="s">
        <v>816</v>
      </c>
      <c r="C34" s="941" t="s">
        <v>205</v>
      </c>
    </row>
    <row r="35" spans="1:3">
      <c r="A35" s="370"/>
      <c r="B35" s="940" t="s">
        <v>817</v>
      </c>
      <c r="C35" s="941" t="s">
        <v>206</v>
      </c>
    </row>
    <row r="36" spans="1:3">
      <c r="A36" s="370"/>
      <c r="B36" s="942" t="s">
        <v>818</v>
      </c>
      <c r="C36" s="943"/>
    </row>
    <row r="37" spans="1:3" ht="24.75" customHeight="1">
      <c r="A37" s="370"/>
      <c r="B37" s="940" t="s">
        <v>819</v>
      </c>
      <c r="C37" s="941" t="s">
        <v>209</v>
      </c>
    </row>
    <row r="38" spans="1:3" ht="23.25" customHeight="1">
      <c r="A38" s="370"/>
      <c r="B38" s="940" t="s">
        <v>820</v>
      </c>
      <c r="C38" s="941" t="s">
        <v>210</v>
      </c>
    </row>
    <row r="39" spans="1:3" ht="23.25" customHeight="1">
      <c r="A39" s="436"/>
      <c r="B39" s="942" t="s">
        <v>821</v>
      </c>
      <c r="C39" s="944"/>
    </row>
    <row r="40" spans="1:3" ht="12" customHeight="1">
      <c r="A40" s="370"/>
      <c r="B40" s="940" t="s">
        <v>822</v>
      </c>
      <c r="C40" s="941"/>
    </row>
    <row r="41" spans="1:3" ht="12" thickBot="1">
      <c r="A41" s="927" t="s">
        <v>256</v>
      </c>
      <c r="B41" s="928"/>
      <c r="C41" s="929"/>
    </row>
    <row r="42" spans="1:3" ht="12" thickTop="1">
      <c r="A42" s="137"/>
      <c r="B42" s="930" t="s">
        <v>286</v>
      </c>
      <c r="C42" s="931" t="s">
        <v>211</v>
      </c>
    </row>
    <row r="43" spans="1:3">
      <c r="A43" s="370"/>
      <c r="B43" s="932" t="s">
        <v>285</v>
      </c>
      <c r="C43" s="933"/>
    </row>
    <row r="44" spans="1:3" ht="23.25" customHeight="1" thickBot="1">
      <c r="A44" s="138"/>
      <c r="B44" s="951" t="s">
        <v>212</v>
      </c>
      <c r="C44" s="952" t="s">
        <v>213</v>
      </c>
    </row>
    <row r="45" spans="1:3" ht="11.25" customHeight="1" thickTop="1" thickBot="1">
      <c r="A45" s="927" t="s">
        <v>257</v>
      </c>
      <c r="B45" s="928"/>
      <c r="C45" s="929"/>
    </row>
    <row r="46" spans="1:3" ht="26.25" customHeight="1" thickTop="1">
      <c r="A46" s="370"/>
      <c r="B46" s="932" t="s">
        <v>258</v>
      </c>
      <c r="C46" s="933"/>
    </row>
    <row r="47" spans="1:3" ht="12" thickBot="1">
      <c r="A47" s="927" t="s">
        <v>259</v>
      </c>
      <c r="B47" s="928"/>
      <c r="C47" s="929"/>
    </row>
    <row r="48" spans="1:3" ht="12" thickTop="1">
      <c r="A48" s="137"/>
      <c r="B48" s="930" t="s">
        <v>214</v>
      </c>
      <c r="C48" s="931" t="s">
        <v>214</v>
      </c>
    </row>
    <row r="49" spans="1:3" ht="11.25" customHeight="1">
      <c r="A49" s="370"/>
      <c r="B49" s="932" t="s">
        <v>215</v>
      </c>
      <c r="C49" s="933" t="s">
        <v>215</v>
      </c>
    </row>
    <row r="50" spans="1:3">
      <c r="A50" s="370"/>
      <c r="B50" s="932" t="s">
        <v>216</v>
      </c>
      <c r="C50" s="933" t="s">
        <v>216</v>
      </c>
    </row>
    <row r="51" spans="1:3" ht="11.25" customHeight="1">
      <c r="A51" s="370"/>
      <c r="B51" s="932" t="s">
        <v>824</v>
      </c>
      <c r="C51" s="933" t="s">
        <v>217</v>
      </c>
    </row>
    <row r="52" spans="1:3" ht="33.6" customHeight="1">
      <c r="A52" s="370"/>
      <c r="B52" s="932" t="s">
        <v>218</v>
      </c>
      <c r="C52" s="933" t="s">
        <v>218</v>
      </c>
    </row>
    <row r="53" spans="1:3" ht="11.25" customHeight="1">
      <c r="A53" s="370"/>
      <c r="B53" s="932" t="s">
        <v>306</v>
      </c>
      <c r="C53" s="933" t="s">
        <v>219</v>
      </c>
    </row>
    <row r="54" spans="1:3" ht="11.25" customHeight="1" thickBot="1">
      <c r="A54" s="927" t="s">
        <v>260</v>
      </c>
      <c r="B54" s="928"/>
      <c r="C54" s="929"/>
    </row>
    <row r="55" spans="1:3" ht="12" thickTop="1">
      <c r="A55" s="137"/>
      <c r="B55" s="930" t="s">
        <v>214</v>
      </c>
      <c r="C55" s="931" t="s">
        <v>214</v>
      </c>
    </row>
    <row r="56" spans="1:3">
      <c r="A56" s="370"/>
      <c r="B56" s="932" t="s">
        <v>220</v>
      </c>
      <c r="C56" s="933" t="s">
        <v>220</v>
      </c>
    </row>
    <row r="57" spans="1:3">
      <c r="A57" s="370"/>
      <c r="B57" s="932" t="s">
        <v>263</v>
      </c>
      <c r="C57" s="933" t="s">
        <v>221</v>
      </c>
    </row>
    <row r="58" spans="1:3">
      <c r="A58" s="370"/>
      <c r="B58" s="932" t="s">
        <v>222</v>
      </c>
      <c r="C58" s="933" t="s">
        <v>222</v>
      </c>
    </row>
    <row r="59" spans="1:3">
      <c r="A59" s="370"/>
      <c r="B59" s="932" t="s">
        <v>223</v>
      </c>
      <c r="C59" s="933" t="s">
        <v>223</v>
      </c>
    </row>
    <row r="60" spans="1:3">
      <c r="A60" s="370"/>
      <c r="B60" s="932" t="s">
        <v>224</v>
      </c>
      <c r="C60" s="933" t="s">
        <v>224</v>
      </c>
    </row>
    <row r="61" spans="1:3">
      <c r="A61" s="370"/>
      <c r="B61" s="932" t="s">
        <v>264</v>
      </c>
      <c r="C61" s="933" t="s">
        <v>225</v>
      </c>
    </row>
    <row r="62" spans="1:3" ht="12" customHeight="1">
      <c r="A62" s="370"/>
      <c r="B62" s="957" t="s">
        <v>997</v>
      </c>
      <c r="C62" s="958" t="s">
        <v>226</v>
      </c>
    </row>
    <row r="63" spans="1:3" ht="22.5" customHeight="1" thickBot="1">
      <c r="A63" s="138"/>
      <c r="B63" s="951" t="s">
        <v>227</v>
      </c>
      <c r="C63" s="952" t="s">
        <v>227</v>
      </c>
    </row>
    <row r="64" spans="1:3" ht="11.25" customHeight="1" thickTop="1">
      <c r="A64" s="959" t="s">
        <v>261</v>
      </c>
      <c r="B64" s="960"/>
      <c r="C64" s="961"/>
    </row>
    <row r="65" spans="1:3" ht="12" thickBot="1">
      <c r="A65" s="138"/>
      <c r="B65" s="951" t="s">
        <v>228</v>
      </c>
      <c r="C65" s="952" t="s">
        <v>228</v>
      </c>
    </row>
    <row r="66" spans="1:3" ht="11.25" customHeight="1" thickTop="1">
      <c r="A66" s="959" t="s">
        <v>950</v>
      </c>
      <c r="B66" s="960"/>
      <c r="C66" s="961"/>
    </row>
    <row r="67" spans="1:3" ht="12" thickBot="1">
      <c r="A67" s="138"/>
      <c r="B67" s="951" t="s">
        <v>949</v>
      </c>
      <c r="C67" s="952"/>
    </row>
    <row r="68" spans="1:3" ht="11.25" customHeight="1" thickTop="1" thickBot="1">
      <c r="A68" s="927" t="s">
        <v>262</v>
      </c>
      <c r="B68" s="928"/>
      <c r="C68" s="929"/>
    </row>
    <row r="69" spans="1:3" ht="12" thickTop="1">
      <c r="A69" s="137"/>
      <c r="B69" s="930" t="s">
        <v>229</v>
      </c>
      <c r="C69" s="931" t="s">
        <v>229</v>
      </c>
    </row>
    <row r="70" spans="1:3">
      <c r="A70" s="370"/>
      <c r="B70" s="932" t="s">
        <v>826</v>
      </c>
      <c r="C70" s="933" t="s">
        <v>230</v>
      </c>
    </row>
    <row r="71" spans="1:3">
      <c r="A71" s="370"/>
      <c r="B71" s="932" t="s">
        <v>231</v>
      </c>
      <c r="C71" s="933" t="s">
        <v>231</v>
      </c>
    </row>
    <row r="72" spans="1:3" ht="54.95" customHeight="1">
      <c r="A72" s="370"/>
      <c r="B72" s="953" t="s">
        <v>961</v>
      </c>
      <c r="C72" s="954" t="s">
        <v>232</v>
      </c>
    </row>
    <row r="73" spans="1:3" ht="33.75" customHeight="1">
      <c r="A73" s="370"/>
      <c r="B73" s="955" t="s">
        <v>265</v>
      </c>
      <c r="C73" s="956" t="s">
        <v>233</v>
      </c>
    </row>
    <row r="74" spans="1:3" ht="15.75" customHeight="1">
      <c r="A74" s="370"/>
      <c r="B74" s="955" t="s">
        <v>827</v>
      </c>
      <c r="C74" s="956" t="s">
        <v>234</v>
      </c>
    </row>
    <row r="75" spans="1:3">
      <c r="A75" s="370"/>
      <c r="B75" s="932" t="s">
        <v>235</v>
      </c>
      <c r="C75" s="933" t="s">
        <v>235</v>
      </c>
    </row>
    <row r="76" spans="1:3" ht="12" thickBot="1">
      <c r="A76" s="138"/>
      <c r="B76" s="951" t="s">
        <v>236</v>
      </c>
      <c r="C76" s="952" t="s">
        <v>236</v>
      </c>
    </row>
    <row r="77" spans="1:3" ht="12" thickTop="1">
      <c r="A77" s="959" t="s">
        <v>289</v>
      </c>
      <c r="B77" s="960"/>
      <c r="C77" s="961"/>
    </row>
    <row r="78" spans="1:3">
      <c r="A78" s="370"/>
      <c r="B78" s="932" t="s">
        <v>228</v>
      </c>
      <c r="C78" s="933"/>
    </row>
    <row r="79" spans="1:3">
      <c r="A79" s="370"/>
      <c r="B79" s="932" t="s">
        <v>287</v>
      </c>
      <c r="C79" s="933"/>
    </row>
    <row r="80" spans="1:3">
      <c r="A80" s="370"/>
      <c r="B80" s="932" t="s">
        <v>288</v>
      </c>
      <c r="C80" s="933"/>
    </row>
    <row r="81" spans="1:3">
      <c r="A81" s="959" t="s">
        <v>290</v>
      </c>
      <c r="B81" s="960"/>
      <c r="C81" s="961"/>
    </row>
    <row r="82" spans="1:3">
      <c r="A82" s="370"/>
      <c r="B82" s="932" t="s">
        <v>228</v>
      </c>
      <c r="C82" s="933"/>
    </row>
    <row r="83" spans="1:3">
      <c r="A83" s="370"/>
      <c r="B83" s="932" t="s">
        <v>291</v>
      </c>
      <c r="C83" s="933"/>
    </row>
    <row r="84" spans="1:3" ht="79.5" customHeight="1">
      <c r="A84" s="370"/>
      <c r="B84" s="932" t="s">
        <v>305</v>
      </c>
      <c r="C84" s="933"/>
    </row>
    <row r="85" spans="1:3" ht="53.25" customHeight="1">
      <c r="A85" s="370"/>
      <c r="B85" s="932" t="s">
        <v>304</v>
      </c>
      <c r="C85" s="933"/>
    </row>
    <row r="86" spans="1:3">
      <c r="A86" s="370"/>
      <c r="B86" s="932" t="s">
        <v>292</v>
      </c>
      <c r="C86" s="933"/>
    </row>
    <row r="87" spans="1:3">
      <c r="A87" s="370"/>
      <c r="B87" s="932" t="s">
        <v>293</v>
      </c>
      <c r="C87" s="933"/>
    </row>
    <row r="88" spans="1:3">
      <c r="A88" s="370"/>
      <c r="B88" s="932" t="s">
        <v>294</v>
      </c>
      <c r="C88" s="933"/>
    </row>
    <row r="89" spans="1:3">
      <c r="A89" s="959" t="s">
        <v>295</v>
      </c>
      <c r="B89" s="960"/>
      <c r="C89" s="961"/>
    </row>
    <row r="90" spans="1:3">
      <c r="A90" s="370"/>
      <c r="B90" s="932" t="s">
        <v>228</v>
      </c>
      <c r="C90" s="933"/>
    </row>
    <row r="91" spans="1:3">
      <c r="A91" s="370"/>
      <c r="B91" s="932" t="s">
        <v>297</v>
      </c>
      <c r="C91" s="933"/>
    </row>
    <row r="92" spans="1:3" ht="12" customHeight="1">
      <c r="A92" s="370"/>
      <c r="B92" s="932" t="s">
        <v>298</v>
      </c>
      <c r="C92" s="933"/>
    </row>
    <row r="93" spans="1:3">
      <c r="A93" s="370"/>
      <c r="B93" s="932" t="s">
        <v>299</v>
      </c>
      <c r="C93" s="933"/>
    </row>
    <row r="94" spans="1:3" ht="24.75" customHeight="1">
      <c r="A94" s="370"/>
      <c r="B94" s="940" t="s">
        <v>335</v>
      </c>
      <c r="C94" s="941"/>
    </row>
    <row r="95" spans="1:3" ht="24" customHeight="1">
      <c r="A95" s="370"/>
      <c r="B95" s="940" t="s">
        <v>336</v>
      </c>
      <c r="C95" s="941"/>
    </row>
    <row r="96" spans="1:3" ht="13.5" customHeight="1">
      <c r="A96" s="370"/>
      <c r="B96" s="940" t="s">
        <v>300</v>
      </c>
      <c r="C96" s="941"/>
    </row>
    <row r="97" spans="1:3" ht="11.25" customHeight="1" thickBot="1">
      <c r="A97" s="962" t="s">
        <v>331</v>
      </c>
      <c r="B97" s="963"/>
      <c r="C97" s="964"/>
    </row>
    <row r="98" spans="1:3" ht="12.75" thickTop="1" thickBot="1">
      <c r="A98" s="971" t="s">
        <v>237</v>
      </c>
      <c r="B98" s="971"/>
      <c r="C98" s="971"/>
    </row>
    <row r="99" spans="1:3">
      <c r="A99" s="211">
        <v>2</v>
      </c>
      <c r="B99" s="355" t="s">
        <v>311</v>
      </c>
      <c r="C99" s="355" t="s">
        <v>332</v>
      </c>
    </row>
    <row r="100" spans="1:3">
      <c r="A100" s="142">
        <v>3</v>
      </c>
      <c r="B100" s="356" t="s">
        <v>312</v>
      </c>
      <c r="C100" s="357" t="s">
        <v>333</v>
      </c>
    </row>
    <row r="101" spans="1:3">
      <c r="A101" s="142">
        <v>4</v>
      </c>
      <c r="B101" s="356" t="s">
        <v>313</v>
      </c>
      <c r="C101" s="357" t="s">
        <v>337</v>
      </c>
    </row>
    <row r="102" spans="1:3" ht="11.25" customHeight="1">
      <c r="A102" s="142">
        <v>5</v>
      </c>
      <c r="B102" s="356" t="s">
        <v>314</v>
      </c>
      <c r="C102" s="357" t="s">
        <v>334</v>
      </c>
    </row>
    <row r="103" spans="1:3" ht="12" customHeight="1">
      <c r="A103" s="142">
        <v>6</v>
      </c>
      <c r="B103" s="356" t="s">
        <v>329</v>
      </c>
      <c r="C103" s="357" t="s">
        <v>315</v>
      </c>
    </row>
    <row r="104" spans="1:3" ht="12" customHeight="1">
      <c r="A104" s="142">
        <v>7</v>
      </c>
      <c r="B104" s="356" t="s">
        <v>316</v>
      </c>
      <c r="C104" s="357" t="s">
        <v>330</v>
      </c>
    </row>
    <row r="105" spans="1:3">
      <c r="A105" s="142">
        <v>8</v>
      </c>
      <c r="B105" s="356" t="s">
        <v>321</v>
      </c>
      <c r="C105" s="357" t="s">
        <v>341</v>
      </c>
    </row>
    <row r="106" spans="1:3" ht="11.25" customHeight="1">
      <c r="A106" s="959" t="s">
        <v>301</v>
      </c>
      <c r="B106" s="960"/>
      <c r="C106" s="961"/>
    </row>
    <row r="107" spans="1:3" ht="12" customHeight="1">
      <c r="A107" s="370"/>
      <c r="B107" s="957" t="s">
        <v>998</v>
      </c>
      <c r="C107" s="958"/>
    </row>
    <row r="108" spans="1:3">
      <c r="A108" s="959" t="s">
        <v>457</v>
      </c>
      <c r="B108" s="960"/>
      <c r="C108" s="961"/>
    </row>
    <row r="109" spans="1:3" ht="12" customHeight="1">
      <c r="A109" s="370"/>
      <c r="B109" s="932" t="s">
        <v>459</v>
      </c>
      <c r="C109" s="933"/>
    </row>
    <row r="110" spans="1:3">
      <c r="A110" s="370"/>
      <c r="B110" s="932" t="s">
        <v>460</v>
      </c>
      <c r="C110" s="933"/>
    </row>
    <row r="111" spans="1:3">
      <c r="A111" s="370"/>
      <c r="B111" s="932" t="s">
        <v>458</v>
      </c>
      <c r="C111" s="933"/>
    </row>
    <row r="112" spans="1:3">
      <c r="A112" s="965" t="s">
        <v>691</v>
      </c>
      <c r="B112" s="965"/>
      <c r="C112" s="965"/>
    </row>
    <row r="113" spans="1:3">
      <c r="A113" s="966" t="s">
        <v>175</v>
      </c>
      <c r="B113" s="966"/>
      <c r="C113" s="966"/>
    </row>
    <row r="114" spans="1:3">
      <c r="A114" s="594">
        <v>1</v>
      </c>
      <c r="B114" s="967" t="s">
        <v>575</v>
      </c>
      <c r="C114" s="968"/>
    </row>
    <row r="115" spans="1:3">
      <c r="A115" s="594">
        <v>2</v>
      </c>
      <c r="B115" s="969" t="s">
        <v>576</v>
      </c>
      <c r="C115" s="970"/>
    </row>
    <row r="116" spans="1:3">
      <c r="A116" s="594">
        <v>3</v>
      </c>
      <c r="B116" s="967" t="s">
        <v>901</v>
      </c>
      <c r="C116" s="968"/>
    </row>
    <row r="117" spans="1:3">
      <c r="A117" s="594">
        <v>4</v>
      </c>
      <c r="B117" s="967" t="s">
        <v>900</v>
      </c>
      <c r="C117" s="968"/>
    </row>
    <row r="118" spans="1:3">
      <c r="A118" s="594">
        <v>5</v>
      </c>
      <c r="B118" s="598" t="s">
        <v>899</v>
      </c>
      <c r="C118" s="597"/>
    </row>
    <row r="119" spans="1:3">
      <c r="A119" s="594">
        <v>6</v>
      </c>
      <c r="B119" s="982" t="s">
        <v>967</v>
      </c>
      <c r="C119" s="983"/>
    </row>
    <row r="120" spans="1:3" ht="48.6" customHeight="1">
      <c r="A120" s="594">
        <v>7</v>
      </c>
      <c r="B120" s="982" t="s">
        <v>968</v>
      </c>
      <c r="C120" s="983"/>
    </row>
    <row r="121" spans="1:3">
      <c r="A121" s="569">
        <v>8</v>
      </c>
      <c r="B121" s="566" t="s">
        <v>602</v>
      </c>
      <c r="C121" s="591" t="s">
        <v>898</v>
      </c>
    </row>
    <row r="122" spans="1:3" ht="22.5">
      <c r="A122" s="594">
        <v>9.01</v>
      </c>
      <c r="B122" s="566" t="s">
        <v>486</v>
      </c>
      <c r="C122" s="578" t="s">
        <v>651</v>
      </c>
    </row>
    <row r="123" spans="1:3" ht="33.75">
      <c r="A123" s="594">
        <v>9.02</v>
      </c>
      <c r="B123" s="566" t="s">
        <v>487</v>
      </c>
      <c r="C123" s="578" t="s">
        <v>654</v>
      </c>
    </row>
    <row r="124" spans="1:3">
      <c r="A124" s="594">
        <v>9.0299999999999994</v>
      </c>
      <c r="B124" s="581" t="s">
        <v>835</v>
      </c>
      <c r="C124" s="581" t="s">
        <v>577</v>
      </c>
    </row>
    <row r="125" spans="1:3">
      <c r="A125" s="594">
        <v>9.0399999999999991</v>
      </c>
      <c r="B125" s="566" t="s">
        <v>488</v>
      </c>
      <c r="C125" s="581" t="s">
        <v>578</v>
      </c>
    </row>
    <row r="126" spans="1:3">
      <c r="A126" s="594">
        <v>9.0500000000000007</v>
      </c>
      <c r="B126" s="566" t="s">
        <v>489</v>
      </c>
      <c r="C126" s="581" t="s">
        <v>579</v>
      </c>
    </row>
    <row r="127" spans="1:3" ht="22.5">
      <c r="A127" s="594">
        <v>9.06</v>
      </c>
      <c r="B127" s="566" t="s">
        <v>490</v>
      </c>
      <c r="C127" s="581" t="s">
        <v>580</v>
      </c>
    </row>
    <row r="128" spans="1:3">
      <c r="A128" s="594">
        <v>9.07</v>
      </c>
      <c r="B128" s="596" t="s">
        <v>491</v>
      </c>
      <c r="C128" s="581" t="s">
        <v>581</v>
      </c>
    </row>
    <row r="129" spans="1:3" ht="22.5">
      <c r="A129" s="594">
        <v>9.08</v>
      </c>
      <c r="B129" s="566" t="s">
        <v>492</v>
      </c>
      <c r="C129" s="581" t="s">
        <v>582</v>
      </c>
    </row>
    <row r="130" spans="1:3" ht="22.5">
      <c r="A130" s="594">
        <v>9.09</v>
      </c>
      <c r="B130" s="566" t="s">
        <v>493</v>
      </c>
      <c r="C130" s="581" t="s">
        <v>583</v>
      </c>
    </row>
    <row r="131" spans="1:3">
      <c r="A131" s="595">
        <v>9.1</v>
      </c>
      <c r="B131" s="566" t="s">
        <v>494</v>
      </c>
      <c r="C131" s="581" t="s">
        <v>584</v>
      </c>
    </row>
    <row r="132" spans="1:3">
      <c r="A132" s="594">
        <v>9.11</v>
      </c>
      <c r="B132" s="566" t="s">
        <v>495</v>
      </c>
      <c r="C132" s="581" t="s">
        <v>585</v>
      </c>
    </row>
    <row r="133" spans="1:3">
      <c r="A133" s="594">
        <v>9.1199999999999992</v>
      </c>
      <c r="B133" s="566" t="s">
        <v>496</v>
      </c>
      <c r="C133" s="581" t="s">
        <v>586</v>
      </c>
    </row>
    <row r="134" spans="1:3">
      <c r="A134" s="594">
        <v>9.1300000000000008</v>
      </c>
      <c r="B134" s="566" t="s">
        <v>497</v>
      </c>
      <c r="C134" s="581" t="s">
        <v>587</v>
      </c>
    </row>
    <row r="135" spans="1:3">
      <c r="A135" s="594">
        <v>9.14</v>
      </c>
      <c r="B135" s="566" t="s">
        <v>498</v>
      </c>
      <c r="C135" s="581" t="s">
        <v>588</v>
      </c>
    </row>
    <row r="136" spans="1:3">
      <c r="A136" s="594">
        <v>9.15</v>
      </c>
      <c r="B136" s="566" t="s">
        <v>499</v>
      </c>
      <c r="C136" s="581" t="s">
        <v>589</v>
      </c>
    </row>
    <row r="137" spans="1:3" ht="22.5">
      <c r="A137" s="594">
        <v>9.16</v>
      </c>
      <c r="B137" s="566" t="s">
        <v>500</v>
      </c>
      <c r="C137" s="581" t="s">
        <v>590</v>
      </c>
    </row>
    <row r="138" spans="1:3">
      <c r="A138" s="594">
        <v>9.17</v>
      </c>
      <c r="B138" s="581" t="s">
        <v>501</v>
      </c>
      <c r="C138" s="581" t="s">
        <v>591</v>
      </c>
    </row>
    <row r="139" spans="1:3" ht="22.5">
      <c r="A139" s="594">
        <v>9.18</v>
      </c>
      <c r="B139" s="566" t="s">
        <v>502</v>
      </c>
      <c r="C139" s="581" t="s">
        <v>592</v>
      </c>
    </row>
    <row r="140" spans="1:3">
      <c r="A140" s="594">
        <v>9.19</v>
      </c>
      <c r="B140" s="566" t="s">
        <v>503</v>
      </c>
      <c r="C140" s="581" t="s">
        <v>593</v>
      </c>
    </row>
    <row r="141" spans="1:3">
      <c r="A141" s="595">
        <v>9.1999999999999993</v>
      </c>
      <c r="B141" s="566" t="s">
        <v>504</v>
      </c>
      <c r="C141" s="581" t="s">
        <v>594</v>
      </c>
    </row>
    <row r="142" spans="1:3">
      <c r="A142" s="594">
        <v>9.2100000000000009</v>
      </c>
      <c r="B142" s="566" t="s">
        <v>505</v>
      </c>
      <c r="C142" s="581" t="s">
        <v>595</v>
      </c>
    </row>
    <row r="143" spans="1:3">
      <c r="A143" s="594">
        <v>9.2200000000000006</v>
      </c>
      <c r="B143" s="566" t="s">
        <v>506</v>
      </c>
      <c r="C143" s="581" t="s">
        <v>596</v>
      </c>
    </row>
    <row r="144" spans="1:3" ht="22.5">
      <c r="A144" s="594">
        <v>9.23</v>
      </c>
      <c r="B144" s="566" t="s">
        <v>507</v>
      </c>
      <c r="C144" s="581" t="s">
        <v>597</v>
      </c>
    </row>
    <row r="145" spans="1:3" ht="22.5">
      <c r="A145" s="594">
        <v>9.24</v>
      </c>
      <c r="B145" s="566" t="s">
        <v>508</v>
      </c>
      <c r="C145" s="581" t="s">
        <v>598</v>
      </c>
    </row>
    <row r="146" spans="1:3">
      <c r="A146" s="594">
        <v>9.2500000000000107</v>
      </c>
      <c r="B146" s="566" t="s">
        <v>509</v>
      </c>
      <c r="C146" s="581" t="s">
        <v>599</v>
      </c>
    </row>
    <row r="147" spans="1:3" ht="22.5">
      <c r="A147" s="594">
        <v>9.2600000000000193</v>
      </c>
      <c r="B147" s="566" t="s">
        <v>600</v>
      </c>
      <c r="C147" s="593" t="s">
        <v>601</v>
      </c>
    </row>
    <row r="148" spans="1:3" s="371" customFormat="1" ht="22.5">
      <c r="A148" s="594">
        <v>9.2700000000000298</v>
      </c>
      <c r="B148" s="566" t="s">
        <v>88</v>
      </c>
      <c r="C148" s="593" t="s">
        <v>652</v>
      </c>
    </row>
    <row r="149" spans="1:3" s="371" customFormat="1">
      <c r="A149" s="570"/>
      <c r="B149" s="973" t="s">
        <v>603</v>
      </c>
      <c r="C149" s="974"/>
    </row>
    <row r="150" spans="1:3" s="371" customFormat="1">
      <c r="A150" s="569">
        <v>1</v>
      </c>
      <c r="B150" s="975" t="s">
        <v>897</v>
      </c>
      <c r="C150" s="976"/>
    </row>
    <row r="151" spans="1:3" s="371" customFormat="1">
      <c r="A151" s="569">
        <v>2</v>
      </c>
      <c r="B151" s="975" t="s">
        <v>653</v>
      </c>
      <c r="C151" s="976"/>
    </row>
    <row r="152" spans="1:3" s="371" customFormat="1">
      <c r="A152" s="569">
        <v>3</v>
      </c>
      <c r="B152" s="975" t="s">
        <v>650</v>
      </c>
      <c r="C152" s="976"/>
    </row>
    <row r="153" spans="1:3" s="371" customFormat="1">
      <c r="A153" s="570"/>
      <c r="B153" s="973" t="s">
        <v>604</v>
      </c>
      <c r="C153" s="974"/>
    </row>
    <row r="154" spans="1:3" s="371" customFormat="1">
      <c r="A154" s="569">
        <v>1</v>
      </c>
      <c r="B154" s="984" t="s">
        <v>896</v>
      </c>
      <c r="C154" s="985"/>
    </row>
    <row r="155" spans="1:3" s="371" customFormat="1">
      <c r="A155" s="569">
        <v>2</v>
      </c>
      <c r="B155" s="566" t="s">
        <v>833</v>
      </c>
      <c r="C155" s="650" t="s">
        <v>962</v>
      </c>
    </row>
    <row r="156" spans="1:3" ht="22.5">
      <c r="A156" s="569">
        <v>3</v>
      </c>
      <c r="B156" s="566" t="s">
        <v>832</v>
      </c>
      <c r="C156" s="591" t="s">
        <v>895</v>
      </c>
    </row>
    <row r="157" spans="1:3">
      <c r="A157" s="569">
        <v>4</v>
      </c>
      <c r="B157" s="566" t="s">
        <v>479</v>
      </c>
      <c r="C157" s="566" t="s">
        <v>913</v>
      </c>
    </row>
    <row r="158" spans="1:3" ht="24.95" customHeight="1">
      <c r="A158" s="570"/>
      <c r="B158" s="973" t="s">
        <v>605</v>
      </c>
      <c r="C158" s="974"/>
    </row>
    <row r="159" spans="1:3" ht="33.75">
      <c r="A159" s="569"/>
      <c r="B159" s="566" t="s">
        <v>884</v>
      </c>
      <c r="C159" s="651" t="s">
        <v>963</v>
      </c>
    </row>
    <row r="160" spans="1:3">
      <c r="A160" s="570"/>
      <c r="B160" s="973" t="s">
        <v>606</v>
      </c>
      <c r="C160" s="974"/>
    </row>
    <row r="161" spans="1:3" ht="39" customHeight="1">
      <c r="A161" s="570"/>
      <c r="B161" s="957" t="s">
        <v>894</v>
      </c>
      <c r="C161" s="958"/>
    </row>
    <row r="162" spans="1:3">
      <c r="A162" s="570" t="s">
        <v>607</v>
      </c>
      <c r="B162" s="592" t="s">
        <v>517</v>
      </c>
      <c r="C162" s="583" t="s">
        <v>608</v>
      </c>
    </row>
    <row r="163" spans="1:3">
      <c r="A163" s="570" t="s">
        <v>356</v>
      </c>
      <c r="B163" s="589" t="s">
        <v>518</v>
      </c>
      <c r="C163" s="591" t="s">
        <v>893</v>
      </c>
    </row>
    <row r="164" spans="1:3" ht="22.5">
      <c r="A164" s="570" t="s">
        <v>363</v>
      </c>
      <c r="B164" s="583" t="s">
        <v>519</v>
      </c>
      <c r="C164" s="591" t="s">
        <v>609</v>
      </c>
    </row>
    <row r="165" spans="1:3">
      <c r="A165" s="570" t="s">
        <v>610</v>
      </c>
      <c r="B165" s="589" t="s">
        <v>520</v>
      </c>
      <c r="C165" s="590" t="s">
        <v>611</v>
      </c>
    </row>
    <row r="166" spans="1:3" ht="22.5">
      <c r="A166" s="570" t="s">
        <v>612</v>
      </c>
      <c r="B166" s="589" t="s">
        <v>848</v>
      </c>
      <c r="C166" s="588" t="s">
        <v>892</v>
      </c>
    </row>
    <row r="167" spans="1:3" ht="22.5">
      <c r="A167" s="570" t="s">
        <v>364</v>
      </c>
      <c r="B167" s="589" t="s">
        <v>521</v>
      </c>
      <c r="C167" s="588" t="s">
        <v>614</v>
      </c>
    </row>
    <row r="168" spans="1:3" ht="22.5">
      <c r="A168" s="570" t="s">
        <v>613</v>
      </c>
      <c r="B168" s="586" t="s">
        <v>524</v>
      </c>
      <c r="C168" s="587" t="s">
        <v>621</v>
      </c>
    </row>
    <row r="169" spans="1:3" ht="22.5">
      <c r="A169" s="570" t="s">
        <v>615</v>
      </c>
      <c r="B169" s="586" t="s">
        <v>522</v>
      </c>
      <c r="C169" s="588" t="s">
        <v>617</v>
      </c>
    </row>
    <row r="170" spans="1:3" ht="26.45" customHeight="1">
      <c r="A170" s="570" t="s">
        <v>616</v>
      </c>
      <c r="B170" s="586" t="s">
        <v>523</v>
      </c>
      <c r="C170" s="587" t="s">
        <v>619</v>
      </c>
    </row>
    <row r="171" spans="1:3" ht="22.5">
      <c r="A171" s="570" t="s">
        <v>618</v>
      </c>
      <c r="B171" s="564" t="s">
        <v>525</v>
      </c>
      <c r="C171" s="587" t="s">
        <v>623</v>
      </c>
    </row>
    <row r="172" spans="1:3" ht="22.5">
      <c r="A172" s="570" t="s">
        <v>620</v>
      </c>
      <c r="B172" s="586" t="s">
        <v>526</v>
      </c>
      <c r="C172" s="585" t="s">
        <v>624</v>
      </c>
    </row>
    <row r="173" spans="1:3">
      <c r="A173" s="570" t="s">
        <v>622</v>
      </c>
      <c r="B173" s="584" t="s">
        <v>527</v>
      </c>
      <c r="C173" s="583" t="s">
        <v>625</v>
      </c>
    </row>
    <row r="174" spans="1:3" ht="22.5">
      <c r="A174" s="570"/>
      <c r="B174" s="582" t="s">
        <v>891</v>
      </c>
      <c r="C174" s="581" t="s">
        <v>626</v>
      </c>
    </row>
    <row r="175" spans="1:3" ht="22.5">
      <c r="A175" s="570"/>
      <c r="B175" s="582" t="s">
        <v>890</v>
      </c>
      <c r="C175" s="581" t="s">
        <v>627</v>
      </c>
    </row>
    <row r="176" spans="1:3" ht="22.5">
      <c r="A176" s="570"/>
      <c r="B176" s="582" t="s">
        <v>889</v>
      </c>
      <c r="C176" s="581" t="s">
        <v>628</v>
      </c>
    </row>
    <row r="177" spans="1:3">
      <c r="A177" s="570"/>
      <c r="B177" s="973" t="s">
        <v>629</v>
      </c>
      <c r="C177" s="974"/>
    </row>
    <row r="178" spans="1:3">
      <c r="A178" s="570"/>
      <c r="B178" s="975" t="s">
        <v>888</v>
      </c>
      <c r="C178" s="976"/>
    </row>
    <row r="179" spans="1:3">
      <c r="A179" s="569">
        <v>1</v>
      </c>
      <c r="B179" s="581" t="s">
        <v>531</v>
      </c>
      <c r="C179" s="581" t="s">
        <v>531</v>
      </c>
    </row>
    <row r="180" spans="1:3" ht="33.75">
      <c r="A180" s="569">
        <v>2</v>
      </c>
      <c r="B180" s="581" t="s">
        <v>630</v>
      </c>
      <c r="C180" s="581" t="s">
        <v>631</v>
      </c>
    </row>
    <row r="181" spans="1:3">
      <c r="A181" s="569">
        <v>3</v>
      </c>
      <c r="B181" s="581" t="s">
        <v>533</v>
      </c>
      <c r="C181" s="581" t="s">
        <v>632</v>
      </c>
    </row>
    <row r="182" spans="1:3" ht="22.5">
      <c r="A182" s="569">
        <v>4</v>
      </c>
      <c r="B182" s="581" t="s">
        <v>534</v>
      </c>
      <c r="C182" s="581" t="s">
        <v>633</v>
      </c>
    </row>
    <row r="183" spans="1:3" ht="22.5">
      <c r="A183" s="569">
        <v>5</v>
      </c>
      <c r="B183" s="581" t="s">
        <v>535</v>
      </c>
      <c r="C183" s="581" t="s">
        <v>655</v>
      </c>
    </row>
    <row r="184" spans="1:3" ht="45">
      <c r="A184" s="569">
        <v>6</v>
      </c>
      <c r="B184" s="581" t="s">
        <v>536</v>
      </c>
      <c r="C184" s="581" t="s">
        <v>634</v>
      </c>
    </row>
    <row r="185" spans="1:3">
      <c r="A185" s="570"/>
      <c r="B185" s="973" t="s">
        <v>635</v>
      </c>
      <c r="C185" s="974"/>
    </row>
    <row r="186" spans="1:3">
      <c r="A186" s="570"/>
      <c r="B186" s="977" t="s">
        <v>887</v>
      </c>
      <c r="C186" s="978"/>
    </row>
    <row r="187" spans="1:3" ht="22.5">
      <c r="A187" s="570">
        <v>1.1000000000000001</v>
      </c>
      <c r="B187" s="580" t="s">
        <v>541</v>
      </c>
      <c r="C187" s="578" t="s">
        <v>636</v>
      </c>
    </row>
    <row r="188" spans="1:3" ht="50.1" customHeight="1">
      <c r="A188" s="570" t="s">
        <v>146</v>
      </c>
      <c r="B188" s="565" t="s">
        <v>542</v>
      </c>
      <c r="C188" s="578" t="s">
        <v>637</v>
      </c>
    </row>
    <row r="189" spans="1:3">
      <c r="A189" s="570" t="s">
        <v>543</v>
      </c>
      <c r="B189" s="579" t="s">
        <v>544</v>
      </c>
      <c r="C189" s="979" t="s">
        <v>886</v>
      </c>
    </row>
    <row r="190" spans="1:3">
      <c r="A190" s="570" t="s">
        <v>545</v>
      </c>
      <c r="B190" s="579" t="s">
        <v>546</v>
      </c>
      <c r="C190" s="979"/>
    </row>
    <row r="191" spans="1:3">
      <c r="A191" s="570" t="s">
        <v>547</v>
      </c>
      <c r="B191" s="579" t="s">
        <v>548</v>
      </c>
      <c r="C191" s="979"/>
    </row>
    <row r="192" spans="1:3">
      <c r="A192" s="570" t="s">
        <v>549</v>
      </c>
      <c r="B192" s="579" t="s">
        <v>550</v>
      </c>
      <c r="C192" s="979"/>
    </row>
    <row r="193" spans="1:4" ht="25.5" customHeight="1">
      <c r="A193" s="570">
        <v>1.2</v>
      </c>
      <c r="B193" s="577" t="s">
        <v>862</v>
      </c>
      <c r="C193" s="652" t="s">
        <v>964</v>
      </c>
    </row>
    <row r="194" spans="1:4" ht="22.5">
      <c r="A194" s="570" t="s">
        <v>552</v>
      </c>
      <c r="B194" s="572" t="s">
        <v>553</v>
      </c>
      <c r="C194" s="575" t="s">
        <v>638</v>
      </c>
    </row>
    <row r="195" spans="1:4" ht="22.5">
      <c r="A195" s="570" t="s">
        <v>554</v>
      </c>
      <c r="B195" s="576" t="s">
        <v>555</v>
      </c>
      <c r="C195" s="575" t="s">
        <v>639</v>
      </c>
    </row>
    <row r="196" spans="1:4" ht="26.1" customHeight="1">
      <c r="A196" s="570" t="s">
        <v>556</v>
      </c>
      <c r="B196" s="574" t="s">
        <v>557</v>
      </c>
      <c r="C196" s="563" t="s">
        <v>640</v>
      </c>
    </row>
    <row r="197" spans="1:4" ht="22.5">
      <c r="A197" s="570" t="s">
        <v>558</v>
      </c>
      <c r="B197" s="573" t="s">
        <v>559</v>
      </c>
      <c r="C197" s="563" t="s">
        <v>641</v>
      </c>
      <c r="D197" s="372"/>
    </row>
    <row r="198" spans="1:4" ht="22.5">
      <c r="A198" s="570">
        <v>1.4</v>
      </c>
      <c r="B198" s="572" t="s">
        <v>648</v>
      </c>
      <c r="C198" s="571" t="s">
        <v>642</v>
      </c>
      <c r="D198" s="373"/>
    </row>
    <row r="199" spans="1:4" ht="12.75">
      <c r="A199" s="570">
        <v>1.5</v>
      </c>
      <c r="B199" s="572" t="s">
        <v>649</v>
      </c>
      <c r="C199" s="571" t="s">
        <v>642</v>
      </c>
      <c r="D199" s="374"/>
    </row>
    <row r="200" spans="1:4" ht="12.75">
      <c r="A200" s="570"/>
      <c r="B200" s="965" t="s">
        <v>643</v>
      </c>
      <c r="C200" s="965"/>
      <c r="D200" s="374"/>
    </row>
    <row r="201" spans="1:4" ht="12.75">
      <c r="A201" s="570"/>
      <c r="B201" s="977" t="s">
        <v>885</v>
      </c>
      <c r="C201" s="977"/>
      <c r="D201" s="374"/>
    </row>
    <row r="202" spans="1:4" ht="12.75">
      <c r="A202" s="569"/>
      <c r="B202" s="566" t="s">
        <v>884</v>
      </c>
      <c r="C202" s="651" t="s">
        <v>962</v>
      </c>
      <c r="D202" s="374"/>
    </row>
    <row r="203" spans="1:4" ht="12.75">
      <c r="A203" s="570"/>
      <c r="B203" s="965" t="s">
        <v>644</v>
      </c>
      <c r="C203" s="965"/>
      <c r="D203" s="375"/>
    </row>
    <row r="204" spans="1:4" ht="12.75">
      <c r="A204" s="569"/>
      <c r="B204" s="980" t="s">
        <v>883</v>
      </c>
      <c r="C204" s="980"/>
      <c r="D204" s="376"/>
    </row>
    <row r="205" spans="1:4" ht="12.75">
      <c r="B205" s="965" t="s">
        <v>681</v>
      </c>
      <c r="C205" s="965"/>
      <c r="D205" s="377"/>
    </row>
    <row r="206" spans="1:4" ht="22.5">
      <c r="A206" s="565">
        <v>1</v>
      </c>
      <c r="B206" s="566" t="s">
        <v>657</v>
      </c>
      <c r="C206" s="563" t="s">
        <v>669</v>
      </c>
      <c r="D206" s="376"/>
    </row>
    <row r="207" spans="1:4" ht="18" customHeight="1">
      <c r="A207" s="565">
        <v>2</v>
      </c>
      <c r="B207" s="566" t="s">
        <v>658</v>
      </c>
      <c r="C207" s="563" t="s">
        <v>670</v>
      </c>
      <c r="D207" s="377"/>
    </row>
    <row r="208" spans="1:4" ht="22.5">
      <c r="A208" s="565">
        <v>3</v>
      </c>
      <c r="B208" s="566" t="s">
        <v>659</v>
      </c>
      <c r="C208" s="566" t="s">
        <v>671</v>
      </c>
      <c r="D208" s="378"/>
    </row>
    <row r="209" spans="1:4" ht="12.75">
      <c r="A209" s="565">
        <v>4</v>
      </c>
      <c r="B209" s="566" t="s">
        <v>660</v>
      </c>
      <c r="C209" s="566" t="s">
        <v>672</v>
      </c>
      <c r="D209" s="378"/>
    </row>
    <row r="210" spans="1:4" ht="22.5">
      <c r="A210" s="565">
        <v>5</v>
      </c>
      <c r="B210" s="566" t="s">
        <v>661</v>
      </c>
      <c r="C210" s="566" t="s">
        <v>673</v>
      </c>
    </row>
    <row r="211" spans="1:4" ht="24.6" customHeight="1">
      <c r="A211" s="565">
        <v>6</v>
      </c>
      <c r="B211" s="566" t="s">
        <v>662</v>
      </c>
      <c r="C211" s="566" t="s">
        <v>674</v>
      </c>
    </row>
    <row r="212" spans="1:4" ht="22.5">
      <c r="A212" s="565">
        <v>7</v>
      </c>
      <c r="B212" s="566" t="s">
        <v>663</v>
      </c>
      <c r="C212" s="566" t="s">
        <v>675</v>
      </c>
    </row>
    <row r="213" spans="1:4">
      <c r="A213" s="565">
        <v>7.1</v>
      </c>
      <c r="B213" s="568" t="s">
        <v>664</v>
      </c>
      <c r="C213" s="566" t="s">
        <v>676</v>
      </c>
    </row>
    <row r="214" spans="1:4" ht="22.5">
      <c r="A214" s="565">
        <v>7.2</v>
      </c>
      <c r="B214" s="568" t="s">
        <v>665</v>
      </c>
      <c r="C214" s="566" t="s">
        <v>677</v>
      </c>
    </row>
    <row r="215" spans="1:4">
      <c r="A215" s="565">
        <v>7.3</v>
      </c>
      <c r="B215" s="567" t="s">
        <v>666</v>
      </c>
      <c r="C215" s="566" t="s">
        <v>678</v>
      </c>
    </row>
    <row r="216" spans="1:4" ht="39.6" customHeight="1">
      <c r="A216" s="565">
        <v>8</v>
      </c>
      <c r="B216" s="566" t="s">
        <v>667</v>
      </c>
      <c r="C216" s="563" t="s">
        <v>679</v>
      </c>
    </row>
    <row r="217" spans="1:4">
      <c r="A217" s="565">
        <v>9</v>
      </c>
      <c r="B217" s="566" t="s">
        <v>668</v>
      </c>
      <c r="C217" s="563" t="s">
        <v>680</v>
      </c>
    </row>
    <row r="218" spans="1:4" ht="22.5">
      <c r="A218" s="607">
        <v>10.1</v>
      </c>
      <c r="B218" s="608" t="s">
        <v>688</v>
      </c>
      <c r="C218" s="599" t="s">
        <v>689</v>
      </c>
    </row>
    <row r="219" spans="1:4">
      <c r="A219" s="981"/>
      <c r="B219" s="609" t="s">
        <v>875</v>
      </c>
      <c r="C219" s="563" t="s">
        <v>882</v>
      </c>
    </row>
    <row r="220" spans="1:4">
      <c r="A220" s="981"/>
      <c r="B220" s="564" t="s">
        <v>540</v>
      </c>
      <c r="C220" s="563" t="s">
        <v>881</v>
      </c>
    </row>
    <row r="221" spans="1:4">
      <c r="A221" s="981"/>
      <c r="B221" s="564" t="s">
        <v>874</v>
      </c>
      <c r="C221" s="652" t="s">
        <v>965</v>
      </c>
    </row>
    <row r="222" spans="1:4">
      <c r="A222" s="981"/>
      <c r="B222" s="564" t="s">
        <v>682</v>
      </c>
      <c r="C222" s="563" t="s">
        <v>880</v>
      </c>
    </row>
    <row r="223" spans="1:4" ht="22.5">
      <c r="A223" s="981"/>
      <c r="B223" s="564" t="s">
        <v>686</v>
      </c>
      <c r="C223" s="578" t="s">
        <v>879</v>
      </c>
    </row>
    <row r="224" spans="1:4" ht="33.75">
      <c r="A224" s="981"/>
      <c r="B224" s="564" t="s">
        <v>685</v>
      </c>
      <c r="C224" s="563" t="s">
        <v>878</v>
      </c>
    </row>
    <row r="225" spans="1:3">
      <c r="A225" s="981"/>
      <c r="B225" s="564" t="s">
        <v>914</v>
      </c>
      <c r="C225" s="563" t="s">
        <v>877</v>
      </c>
    </row>
    <row r="226" spans="1:3" ht="22.5">
      <c r="A226" s="981"/>
      <c r="B226" s="564" t="s">
        <v>915</v>
      </c>
      <c r="C226" s="563" t="s">
        <v>876</v>
      </c>
    </row>
    <row r="227" spans="1:3" ht="12.75">
      <c r="A227" s="600"/>
      <c r="B227" s="601"/>
      <c r="C227" s="602"/>
    </row>
    <row r="228" spans="1:3" ht="12.75">
      <c r="A228" s="600"/>
      <c r="B228" s="602"/>
      <c r="C228" s="603"/>
    </row>
    <row r="229" spans="1:3" ht="12.75">
      <c r="A229" s="600"/>
      <c r="B229" s="602"/>
      <c r="C229" s="603"/>
    </row>
    <row r="230" spans="1:3" ht="12.75">
      <c r="A230" s="600"/>
      <c r="B230" s="604"/>
      <c r="C230" s="603"/>
    </row>
    <row r="231" spans="1:3" ht="12.75">
      <c r="A231" s="972"/>
      <c r="B231" s="605"/>
      <c r="C231" s="603"/>
    </row>
    <row r="232" spans="1:3" ht="12.75">
      <c r="A232" s="972"/>
      <c r="B232" s="605"/>
      <c r="C232" s="603"/>
    </row>
    <row r="233" spans="1:3" ht="12.75">
      <c r="A233" s="972"/>
      <c r="B233" s="605"/>
      <c r="C233" s="603"/>
    </row>
    <row r="234" spans="1:3" ht="12.75">
      <c r="A234" s="972"/>
      <c r="B234" s="605"/>
      <c r="C234" s="606"/>
    </row>
    <row r="235" spans="1:3" ht="40.5" customHeight="1">
      <c r="A235" s="972"/>
      <c r="B235" s="605"/>
      <c r="C235" s="603"/>
    </row>
    <row r="236" spans="1:3" ht="24" customHeight="1">
      <c r="A236" s="972"/>
      <c r="B236" s="605"/>
      <c r="C236" s="603"/>
    </row>
    <row r="237" spans="1:3" ht="12.75">
      <c r="A237" s="972"/>
      <c r="B237" s="605"/>
      <c r="C237" s="603"/>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topLeftCell="A13" zoomScale="80" zoomScaleNormal="80" workbookViewId="0">
      <selection activeCell="C6" sqref="C6:H45"/>
    </sheetView>
  </sheetViews>
  <sheetFormatPr defaultRowHeight="15"/>
  <cols>
    <col min="2" max="2" width="66.5703125" customWidth="1"/>
    <col min="3" max="8" width="17.8554687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45838</v>
      </c>
      <c r="C2" s="28"/>
      <c r="D2" s="18"/>
      <c r="E2" s="18"/>
      <c r="F2" s="18"/>
      <c r="G2" s="18"/>
      <c r="H2" s="1"/>
    </row>
    <row r="3" spans="1:8" ht="15.75">
      <c r="A3" s="17"/>
      <c r="B3" s="16"/>
      <c r="C3" s="28"/>
      <c r="D3" s="18"/>
      <c r="E3" s="18"/>
      <c r="F3" s="18"/>
      <c r="G3" s="18"/>
      <c r="H3" s="1"/>
    </row>
    <row r="4" spans="1:8">
      <c r="A4" s="814" t="s">
        <v>25</v>
      </c>
      <c r="B4" s="812" t="s">
        <v>154</v>
      </c>
      <c r="C4" s="807" t="s">
        <v>103</v>
      </c>
      <c r="D4" s="807"/>
      <c r="E4" s="807"/>
      <c r="F4" s="807" t="s">
        <v>104</v>
      </c>
      <c r="G4" s="807"/>
      <c r="H4" s="808"/>
    </row>
    <row r="5" spans="1:8" ht="15.6" customHeight="1">
      <c r="A5" s="815"/>
      <c r="B5" s="813"/>
      <c r="C5" s="410" t="s">
        <v>26</v>
      </c>
      <c r="D5" s="410" t="s">
        <v>77</v>
      </c>
      <c r="E5" s="410" t="s">
        <v>66</v>
      </c>
      <c r="F5" s="410" t="s">
        <v>26</v>
      </c>
      <c r="G5" s="410" t="s">
        <v>77</v>
      </c>
      <c r="H5" s="410" t="s">
        <v>66</v>
      </c>
    </row>
    <row r="6" spans="1:8">
      <c r="A6" s="437">
        <v>1</v>
      </c>
      <c r="B6" s="411" t="s">
        <v>743</v>
      </c>
      <c r="C6" s="757">
        <v>6745988.9900000002</v>
      </c>
      <c r="D6" s="757">
        <v>4506182.4215000002</v>
      </c>
      <c r="E6" s="758">
        <v>11252171.411499999</v>
      </c>
      <c r="F6" s="757">
        <v>6201692.1099999994</v>
      </c>
      <c r="G6" s="757">
        <v>3133542.4835999999</v>
      </c>
      <c r="H6" s="758">
        <v>9335234.5935999993</v>
      </c>
    </row>
    <row r="7" spans="1:8">
      <c r="A7" s="437">
        <v>1.1000000000000001</v>
      </c>
      <c r="B7" s="412" t="s">
        <v>697</v>
      </c>
      <c r="C7" s="757"/>
      <c r="D7" s="757"/>
      <c r="E7" s="758">
        <v>0</v>
      </c>
      <c r="F7" s="757"/>
      <c r="G7" s="757"/>
      <c r="H7" s="758">
        <v>0</v>
      </c>
    </row>
    <row r="8" spans="1:8" ht="21">
      <c r="A8" s="437">
        <v>1.2</v>
      </c>
      <c r="B8" s="412" t="s">
        <v>744</v>
      </c>
      <c r="C8" s="757"/>
      <c r="D8" s="757"/>
      <c r="E8" s="758">
        <v>0</v>
      </c>
      <c r="F8" s="757"/>
      <c r="G8" s="757"/>
      <c r="H8" s="758">
        <v>0</v>
      </c>
    </row>
    <row r="9" spans="1:8" ht="21.6" customHeight="1">
      <c r="A9" s="437">
        <v>1.3</v>
      </c>
      <c r="B9" s="406" t="s">
        <v>745</v>
      </c>
      <c r="C9" s="757"/>
      <c r="D9" s="757"/>
      <c r="E9" s="758">
        <v>0</v>
      </c>
      <c r="F9" s="757"/>
      <c r="G9" s="757"/>
      <c r="H9" s="758">
        <v>0</v>
      </c>
    </row>
    <row r="10" spans="1:8" ht="21">
      <c r="A10" s="437">
        <v>1.4</v>
      </c>
      <c r="B10" s="406" t="s">
        <v>701</v>
      </c>
      <c r="C10" s="757"/>
      <c r="D10" s="757"/>
      <c r="E10" s="758">
        <v>0</v>
      </c>
      <c r="F10" s="757"/>
      <c r="G10" s="757"/>
      <c r="H10" s="758">
        <v>0</v>
      </c>
    </row>
    <row r="11" spans="1:8">
      <c r="A11" s="437">
        <v>1.5</v>
      </c>
      <c r="B11" s="406" t="s">
        <v>704</v>
      </c>
      <c r="C11" s="757">
        <v>6745988.9900000002</v>
      </c>
      <c r="D11" s="757">
        <v>4506182.4215000002</v>
      </c>
      <c r="E11" s="758">
        <v>11252171.411499999</v>
      </c>
      <c r="F11" s="757">
        <v>6201692.1099999994</v>
      </c>
      <c r="G11" s="757">
        <v>3133542.4835999999</v>
      </c>
      <c r="H11" s="758">
        <v>9335234.5935999993</v>
      </c>
    </row>
    <row r="12" spans="1:8">
      <c r="A12" s="437">
        <v>1.6</v>
      </c>
      <c r="B12" s="413" t="s">
        <v>88</v>
      </c>
      <c r="C12" s="757"/>
      <c r="D12" s="757"/>
      <c r="E12" s="758">
        <v>0</v>
      </c>
      <c r="F12" s="757"/>
      <c r="G12" s="757"/>
      <c r="H12" s="758">
        <v>0</v>
      </c>
    </row>
    <row r="13" spans="1:8">
      <c r="A13" s="437">
        <v>2</v>
      </c>
      <c r="B13" s="414" t="s">
        <v>746</v>
      </c>
      <c r="C13" s="757">
        <v>-1215928.06</v>
      </c>
      <c r="D13" s="757">
        <v>-2181056.9800000004</v>
      </c>
      <c r="E13" s="758">
        <v>-3396985.0400000005</v>
      </c>
      <c r="F13" s="757">
        <v>-989537.09</v>
      </c>
      <c r="G13" s="757">
        <v>-1346274.8900000001</v>
      </c>
      <c r="H13" s="758">
        <v>-2335811.98</v>
      </c>
    </row>
    <row r="14" spans="1:8">
      <c r="A14" s="437">
        <v>2.1</v>
      </c>
      <c r="B14" s="406" t="s">
        <v>747</v>
      </c>
      <c r="C14" s="757"/>
      <c r="D14" s="757"/>
      <c r="E14" s="758">
        <v>0</v>
      </c>
      <c r="F14" s="757"/>
      <c r="G14" s="757"/>
      <c r="H14" s="758">
        <v>0</v>
      </c>
    </row>
    <row r="15" spans="1:8" ht="24.6" customHeight="1">
      <c r="A15" s="437">
        <v>2.2000000000000002</v>
      </c>
      <c r="B15" s="406" t="s">
        <v>748</v>
      </c>
      <c r="C15" s="757"/>
      <c r="D15" s="757"/>
      <c r="E15" s="758">
        <v>0</v>
      </c>
      <c r="F15" s="757"/>
      <c r="G15" s="757"/>
      <c r="H15" s="758">
        <v>0</v>
      </c>
    </row>
    <row r="16" spans="1:8" ht="20.45" customHeight="1">
      <c r="A16" s="437">
        <v>2.2999999999999998</v>
      </c>
      <c r="B16" s="406" t="s">
        <v>749</v>
      </c>
      <c r="C16" s="757">
        <v>-1117514.82</v>
      </c>
      <c r="D16" s="757">
        <v>-2163173.0600000005</v>
      </c>
      <c r="E16" s="758">
        <v>-3280687.8800000008</v>
      </c>
      <c r="F16" s="757">
        <v>-950149.61</v>
      </c>
      <c r="G16" s="757">
        <v>-1346274.8900000001</v>
      </c>
      <c r="H16" s="758">
        <v>-2296424.5</v>
      </c>
    </row>
    <row r="17" spans="1:8">
      <c r="A17" s="437">
        <v>2.4</v>
      </c>
      <c r="B17" s="406" t="s">
        <v>750</v>
      </c>
      <c r="C17" s="757">
        <v>-98413.24</v>
      </c>
      <c r="D17" s="757">
        <v>-17883.919999999998</v>
      </c>
      <c r="E17" s="758">
        <v>-116297.16</v>
      </c>
      <c r="F17" s="757">
        <v>-39387.480000000003</v>
      </c>
      <c r="G17" s="757">
        <v>0</v>
      </c>
      <c r="H17" s="758">
        <v>-39387.480000000003</v>
      </c>
    </row>
    <row r="18" spans="1:8">
      <c r="A18" s="437">
        <v>3</v>
      </c>
      <c r="B18" s="414" t="s">
        <v>751</v>
      </c>
      <c r="C18" s="757"/>
      <c r="D18" s="757"/>
      <c r="E18" s="758">
        <v>0</v>
      </c>
      <c r="F18" s="757"/>
      <c r="G18" s="757"/>
      <c r="H18" s="758">
        <v>0</v>
      </c>
    </row>
    <row r="19" spans="1:8">
      <c r="A19" s="437">
        <v>4</v>
      </c>
      <c r="B19" s="414" t="s">
        <v>752</v>
      </c>
      <c r="C19" s="757">
        <v>448389.9</v>
      </c>
      <c r="D19" s="757">
        <v>636811.66000000015</v>
      </c>
      <c r="E19" s="758">
        <v>1085201.56</v>
      </c>
      <c r="F19" s="757">
        <v>297779.46000000002</v>
      </c>
      <c r="G19" s="757">
        <v>614595.67999999993</v>
      </c>
      <c r="H19" s="758">
        <v>912375.1399999999</v>
      </c>
    </row>
    <row r="20" spans="1:8">
      <c r="A20" s="437">
        <v>5</v>
      </c>
      <c r="B20" s="414" t="s">
        <v>753</v>
      </c>
      <c r="C20" s="757">
        <v>-953020.87999999989</v>
      </c>
      <c r="D20" s="757">
        <v>0</v>
      </c>
      <c r="E20" s="758">
        <v>-953020.87999999989</v>
      </c>
      <c r="F20" s="757">
        <v>-131123.91</v>
      </c>
      <c r="G20" s="757">
        <v>0</v>
      </c>
      <c r="H20" s="758">
        <v>-131123.91</v>
      </c>
    </row>
    <row r="21" spans="1:8" ht="38.450000000000003" customHeight="1">
      <c r="A21" s="437">
        <v>6</v>
      </c>
      <c r="B21" s="414" t="s">
        <v>754</v>
      </c>
      <c r="C21" s="757"/>
      <c r="D21" s="757"/>
      <c r="E21" s="758">
        <v>0</v>
      </c>
      <c r="F21" s="757"/>
      <c r="G21" s="757"/>
      <c r="H21" s="758">
        <v>0</v>
      </c>
    </row>
    <row r="22" spans="1:8" ht="27.6" customHeight="1">
      <c r="A22" s="437">
        <v>7</v>
      </c>
      <c r="B22" s="414" t="s">
        <v>755</v>
      </c>
      <c r="C22" s="757"/>
      <c r="D22" s="757"/>
      <c r="E22" s="758">
        <v>0</v>
      </c>
      <c r="F22" s="757"/>
      <c r="G22" s="757"/>
      <c r="H22" s="758">
        <v>0</v>
      </c>
    </row>
    <row r="23" spans="1:8" ht="36.950000000000003" customHeight="1">
      <c r="A23" s="437">
        <v>8</v>
      </c>
      <c r="B23" s="415" t="s">
        <v>756</v>
      </c>
      <c r="C23" s="757"/>
      <c r="D23" s="757"/>
      <c r="E23" s="758">
        <v>0</v>
      </c>
      <c r="F23" s="757"/>
      <c r="G23" s="757"/>
      <c r="H23" s="758">
        <v>0</v>
      </c>
    </row>
    <row r="24" spans="1:8" ht="34.5" customHeight="1">
      <c r="A24" s="437">
        <v>9</v>
      </c>
      <c r="B24" s="415" t="s">
        <v>757</v>
      </c>
      <c r="C24" s="757"/>
      <c r="D24" s="757"/>
      <c r="E24" s="758">
        <v>0</v>
      </c>
      <c r="F24" s="757"/>
      <c r="G24" s="757"/>
      <c r="H24" s="758">
        <v>0</v>
      </c>
    </row>
    <row r="25" spans="1:8">
      <c r="A25" s="437">
        <v>10</v>
      </c>
      <c r="B25" s="414" t="s">
        <v>758</v>
      </c>
      <c r="C25" s="757">
        <v>929328.98</v>
      </c>
      <c r="D25" s="757">
        <v>0</v>
      </c>
      <c r="E25" s="758">
        <v>929328.98</v>
      </c>
      <c r="F25" s="757">
        <v>720919.01</v>
      </c>
      <c r="G25" s="757"/>
      <c r="H25" s="758">
        <v>720919.01</v>
      </c>
    </row>
    <row r="26" spans="1:8" ht="27" customHeight="1">
      <c r="A26" s="437">
        <v>11</v>
      </c>
      <c r="B26" s="416" t="s">
        <v>759</v>
      </c>
      <c r="C26" s="757"/>
      <c r="D26" s="757"/>
      <c r="E26" s="758">
        <v>0</v>
      </c>
      <c r="F26" s="757"/>
      <c r="G26" s="757"/>
      <c r="H26" s="758">
        <v>0</v>
      </c>
    </row>
    <row r="27" spans="1:8">
      <c r="A27" s="437">
        <v>12</v>
      </c>
      <c r="B27" s="414" t="s">
        <v>760</v>
      </c>
      <c r="C27" s="757">
        <v>8611.34</v>
      </c>
      <c r="D27" s="757"/>
      <c r="E27" s="758">
        <v>8611.34</v>
      </c>
      <c r="F27" s="757">
        <v>38398.100000000006</v>
      </c>
      <c r="G27" s="757"/>
      <c r="H27" s="758">
        <v>38398.100000000006</v>
      </c>
    </row>
    <row r="28" spans="1:8">
      <c r="A28" s="437">
        <v>13</v>
      </c>
      <c r="B28" s="417" t="s">
        <v>761</v>
      </c>
      <c r="C28" s="757"/>
      <c r="D28" s="757"/>
      <c r="E28" s="758">
        <v>0</v>
      </c>
      <c r="F28" s="757"/>
      <c r="G28" s="757"/>
      <c r="H28" s="758">
        <v>0</v>
      </c>
    </row>
    <row r="29" spans="1:8">
      <c r="A29" s="437">
        <v>14</v>
      </c>
      <c r="B29" s="418" t="s">
        <v>762</v>
      </c>
      <c r="C29" s="757">
        <v>-3299766.42</v>
      </c>
      <c r="D29" s="757">
        <v>0</v>
      </c>
      <c r="E29" s="758">
        <v>-3299766.42</v>
      </c>
      <c r="F29" s="757">
        <v>-3779257.76</v>
      </c>
      <c r="G29" s="757">
        <v>0</v>
      </c>
      <c r="H29" s="758">
        <v>-3779257.76</v>
      </c>
    </row>
    <row r="30" spans="1:8">
      <c r="A30" s="437">
        <v>14.1</v>
      </c>
      <c r="B30" s="391" t="s">
        <v>763</v>
      </c>
      <c r="C30" s="757">
        <v>-2184138.29</v>
      </c>
      <c r="D30" s="757"/>
      <c r="E30" s="758">
        <v>-2184138.29</v>
      </c>
      <c r="F30" s="757">
        <v>-1990908.8199999998</v>
      </c>
      <c r="G30" s="757"/>
      <c r="H30" s="758">
        <v>-1990908.8199999998</v>
      </c>
    </row>
    <row r="31" spans="1:8">
      <c r="A31" s="437">
        <v>14.2</v>
      </c>
      <c r="B31" s="391" t="s">
        <v>764</v>
      </c>
      <c r="C31" s="757">
        <v>-1115628.1300000001</v>
      </c>
      <c r="D31" s="757"/>
      <c r="E31" s="758">
        <v>-1115628.1300000001</v>
      </c>
      <c r="F31" s="757">
        <v>-1788348.9400000002</v>
      </c>
      <c r="G31" s="757"/>
      <c r="H31" s="758">
        <v>-1788348.9400000002</v>
      </c>
    </row>
    <row r="32" spans="1:8">
      <c r="A32" s="437">
        <v>15</v>
      </c>
      <c r="B32" s="419" t="s">
        <v>765</v>
      </c>
      <c r="C32" s="757">
        <v>-722248.73</v>
      </c>
      <c r="D32" s="757"/>
      <c r="E32" s="758">
        <v>-722248.73</v>
      </c>
      <c r="F32" s="757">
        <v>-669649.67000000004</v>
      </c>
      <c r="G32" s="757"/>
      <c r="H32" s="758">
        <v>-669649.67000000004</v>
      </c>
    </row>
    <row r="33" spans="1:8" ht="22.5" customHeight="1">
      <c r="A33" s="437">
        <v>16</v>
      </c>
      <c r="B33" s="387" t="s">
        <v>766</v>
      </c>
      <c r="C33" s="757"/>
      <c r="D33" s="757"/>
      <c r="E33" s="758">
        <v>0</v>
      </c>
      <c r="F33" s="757"/>
      <c r="G33" s="757"/>
      <c r="H33" s="758">
        <v>0</v>
      </c>
    </row>
    <row r="34" spans="1:8">
      <c r="A34" s="437">
        <v>17</v>
      </c>
      <c r="B34" s="414" t="s">
        <v>767</v>
      </c>
      <c r="C34" s="757">
        <v>128904.90999999999</v>
      </c>
      <c r="D34" s="757">
        <v>132708.12000000002</v>
      </c>
      <c r="E34" s="758">
        <v>261613.03000000003</v>
      </c>
      <c r="F34" s="757">
        <v>9816.08</v>
      </c>
      <c r="G34" s="757">
        <v>47067.29</v>
      </c>
      <c r="H34" s="758">
        <v>56883.37</v>
      </c>
    </row>
    <row r="35" spans="1:8">
      <c r="A35" s="437">
        <v>17.100000000000001</v>
      </c>
      <c r="B35" s="420" t="s">
        <v>768</v>
      </c>
      <c r="C35" s="757">
        <v>128904.90999999999</v>
      </c>
      <c r="D35" s="757">
        <v>132708.12000000002</v>
      </c>
      <c r="E35" s="758">
        <v>261613.03000000003</v>
      </c>
      <c r="F35" s="757">
        <v>9816.08</v>
      </c>
      <c r="G35" s="757">
        <v>47067.29</v>
      </c>
      <c r="H35" s="758">
        <v>56883.37</v>
      </c>
    </row>
    <row r="36" spans="1:8">
      <c r="A36" s="437">
        <v>17.2</v>
      </c>
      <c r="B36" s="391" t="s">
        <v>769</v>
      </c>
      <c r="C36" s="757"/>
      <c r="D36" s="757"/>
      <c r="E36" s="758">
        <v>0</v>
      </c>
      <c r="F36" s="757"/>
      <c r="G36" s="757"/>
      <c r="H36" s="758">
        <v>0</v>
      </c>
    </row>
    <row r="37" spans="1:8" ht="41.45" customHeight="1">
      <c r="A37" s="437">
        <v>18</v>
      </c>
      <c r="B37" s="421" t="s">
        <v>770</v>
      </c>
      <c r="C37" s="757">
        <v>-1399134.81</v>
      </c>
      <c r="D37" s="757">
        <v>-131474.60590004612</v>
      </c>
      <c r="E37" s="758">
        <v>-1530609.4159000462</v>
      </c>
      <c r="F37" s="757">
        <v>-411514.37</v>
      </c>
      <c r="G37" s="759">
        <v>-161096.57</v>
      </c>
      <c r="H37" s="758">
        <v>-572610.93999999994</v>
      </c>
    </row>
    <row r="38" spans="1:8" ht="21">
      <c r="A38" s="437">
        <v>18.100000000000001</v>
      </c>
      <c r="B38" s="406" t="s">
        <v>771</v>
      </c>
      <c r="C38" s="757"/>
      <c r="D38" s="757"/>
      <c r="E38" s="758">
        <v>0</v>
      </c>
      <c r="F38" s="757"/>
      <c r="G38" s="757"/>
      <c r="H38" s="758">
        <v>0</v>
      </c>
    </row>
    <row r="39" spans="1:8">
      <c r="A39" s="437">
        <v>18.2</v>
      </c>
      <c r="B39" s="406" t="s">
        <v>772</v>
      </c>
      <c r="C39" s="757">
        <v>-1399134.81</v>
      </c>
      <c r="D39" s="757">
        <v>-131474.60590004612</v>
      </c>
      <c r="E39" s="758">
        <v>-1530609.4159000462</v>
      </c>
      <c r="F39" s="757">
        <v>-411514.37</v>
      </c>
      <c r="G39" s="757">
        <v>-161096.57</v>
      </c>
      <c r="H39" s="758">
        <v>-572610.93999999994</v>
      </c>
    </row>
    <row r="40" spans="1:8" ht="24.6" customHeight="1">
      <c r="A40" s="437">
        <v>19</v>
      </c>
      <c r="B40" s="421" t="s">
        <v>773</v>
      </c>
      <c r="C40" s="757"/>
      <c r="D40" s="757"/>
      <c r="E40" s="758">
        <v>0</v>
      </c>
      <c r="F40" s="757"/>
      <c r="G40" s="757"/>
      <c r="H40" s="758">
        <v>0</v>
      </c>
    </row>
    <row r="41" spans="1:8" ht="24.95" customHeight="1">
      <c r="A41" s="437">
        <v>20</v>
      </c>
      <c r="B41" s="421" t="s">
        <v>774</v>
      </c>
      <c r="C41" s="757"/>
      <c r="D41" s="757"/>
      <c r="E41" s="758">
        <v>0</v>
      </c>
      <c r="F41" s="757"/>
      <c r="G41" s="757"/>
      <c r="H41" s="758">
        <v>0</v>
      </c>
    </row>
    <row r="42" spans="1:8" ht="33" customHeight="1">
      <c r="A42" s="437">
        <v>21</v>
      </c>
      <c r="B42" s="422" t="s">
        <v>775</v>
      </c>
      <c r="C42" s="757"/>
      <c r="D42" s="757"/>
      <c r="E42" s="758">
        <v>0</v>
      </c>
      <c r="F42" s="757"/>
      <c r="G42" s="757"/>
      <c r="H42" s="758">
        <v>0</v>
      </c>
    </row>
    <row r="43" spans="1:8">
      <c r="A43" s="437">
        <v>22</v>
      </c>
      <c r="B43" s="423" t="s">
        <v>776</v>
      </c>
      <c r="C43" s="757">
        <v>671125.21999999951</v>
      </c>
      <c r="D43" s="757">
        <v>2963170.615599954</v>
      </c>
      <c r="E43" s="758">
        <v>3634295.8355999533</v>
      </c>
      <c r="F43" s="757">
        <v>1287521.959999999</v>
      </c>
      <c r="G43" s="757">
        <v>2287833.9936000002</v>
      </c>
      <c r="H43" s="758">
        <v>3575355.9535999992</v>
      </c>
    </row>
    <row r="44" spans="1:8">
      <c r="A44" s="437">
        <v>23</v>
      </c>
      <c r="B44" s="423" t="s">
        <v>777</v>
      </c>
      <c r="C44" s="757">
        <v>-699487</v>
      </c>
      <c r="D44" s="757"/>
      <c r="E44" s="758">
        <v>-699487</v>
      </c>
      <c r="F44" s="757">
        <v>-629825</v>
      </c>
      <c r="G44" s="757"/>
      <c r="H44" s="758">
        <v>-629825</v>
      </c>
    </row>
    <row r="45" spans="1:8">
      <c r="A45" s="437">
        <v>24</v>
      </c>
      <c r="B45" s="423" t="s">
        <v>778</v>
      </c>
      <c r="C45" s="760">
        <v>-28361.780000000494</v>
      </c>
      <c r="D45" s="760">
        <v>2963170.615599954</v>
      </c>
      <c r="E45" s="758">
        <v>2934808.8355999533</v>
      </c>
      <c r="F45" s="760">
        <v>657696.95999999903</v>
      </c>
      <c r="G45" s="760">
        <v>2287833.9936000002</v>
      </c>
      <c r="H45" s="758">
        <v>2945530.9535999992</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zoomScale="80" zoomScaleNormal="80" workbookViewId="0">
      <selection activeCell="D38" sqref="D38"/>
    </sheetView>
  </sheetViews>
  <sheetFormatPr defaultRowHeight="15"/>
  <cols>
    <col min="1" max="1" width="8.85546875" style="434"/>
    <col min="2" max="2" width="87.5703125" bestFit="1" customWidth="1"/>
    <col min="3" max="8" width="16.140625" customWidth="1"/>
  </cols>
  <sheetData>
    <row r="1" spans="1:8" ht="15.75">
      <c r="A1" s="17" t="s">
        <v>97</v>
      </c>
      <c r="B1" s="270" t="str">
        <f>Info!C2</f>
        <v>სს ზირაათ ბანკი საქართველო</v>
      </c>
      <c r="C1" s="16"/>
      <c r="D1" s="208"/>
      <c r="E1" s="208"/>
      <c r="F1" s="208"/>
      <c r="G1" s="208"/>
    </row>
    <row r="2" spans="1:8" ht="15.75">
      <c r="A2" s="17" t="s">
        <v>98</v>
      </c>
      <c r="B2" s="724">
        <f>'1. key ratios'!B2</f>
        <v>45838</v>
      </c>
      <c r="C2" s="28"/>
      <c r="D2" s="18"/>
      <c r="E2" s="18"/>
      <c r="F2" s="18"/>
      <c r="G2" s="18"/>
      <c r="H2" s="1"/>
    </row>
    <row r="3" spans="1:8" ht="15.75">
      <c r="A3" s="17"/>
      <c r="B3" s="16"/>
      <c r="C3" s="28"/>
      <c r="D3" s="18"/>
      <c r="E3" s="18"/>
      <c r="F3" s="18"/>
      <c r="G3" s="18"/>
      <c r="H3" s="1"/>
    </row>
    <row r="4" spans="1:8" ht="15.75">
      <c r="A4" s="804" t="s">
        <v>25</v>
      </c>
      <c r="B4" s="816" t="s">
        <v>140</v>
      </c>
      <c r="C4" s="817" t="s">
        <v>103</v>
      </c>
      <c r="D4" s="817"/>
      <c r="E4" s="817"/>
      <c r="F4" s="817" t="s">
        <v>104</v>
      </c>
      <c r="G4" s="817"/>
      <c r="H4" s="818"/>
    </row>
    <row r="5" spans="1:8">
      <c r="A5" s="804"/>
      <c r="B5" s="816"/>
      <c r="C5" s="410" t="s">
        <v>26</v>
      </c>
      <c r="D5" s="410" t="s">
        <v>77</v>
      </c>
      <c r="E5" s="410" t="s">
        <v>66</v>
      </c>
      <c r="F5" s="410" t="s">
        <v>26</v>
      </c>
      <c r="G5" s="410" t="s">
        <v>77</v>
      </c>
      <c r="H5" s="424" t="s">
        <v>66</v>
      </c>
    </row>
    <row r="6" spans="1:8">
      <c r="A6" s="425">
        <v>1</v>
      </c>
      <c r="B6" s="426" t="s">
        <v>779</v>
      </c>
      <c r="C6" s="728"/>
      <c r="D6" s="728"/>
      <c r="E6" s="729">
        <v>0</v>
      </c>
      <c r="F6" s="728"/>
      <c r="G6" s="728"/>
      <c r="H6" s="730">
        <v>0</v>
      </c>
    </row>
    <row r="7" spans="1:8">
      <c r="A7" s="425">
        <v>2</v>
      </c>
      <c r="B7" s="426" t="s">
        <v>165</v>
      </c>
      <c r="C7" s="728"/>
      <c r="D7" s="728"/>
      <c r="E7" s="729">
        <v>0</v>
      </c>
      <c r="F7" s="728"/>
      <c r="G7" s="728"/>
      <c r="H7" s="730">
        <v>0</v>
      </c>
    </row>
    <row r="8" spans="1:8">
      <c r="A8" s="425">
        <v>3</v>
      </c>
      <c r="B8" s="426" t="s">
        <v>167</v>
      </c>
      <c r="C8" s="728">
        <v>431916315</v>
      </c>
      <c r="D8" s="728">
        <v>713470137.30309999</v>
      </c>
      <c r="E8" s="729">
        <v>1145386452.3031001</v>
      </c>
      <c r="F8" s="728">
        <v>373348730</v>
      </c>
      <c r="G8" s="728">
        <v>432252766.05920005</v>
      </c>
      <c r="H8" s="730">
        <v>805601496.05920005</v>
      </c>
    </row>
    <row r="9" spans="1:8">
      <c r="A9" s="425">
        <v>3.1</v>
      </c>
      <c r="B9" s="427" t="s">
        <v>780</v>
      </c>
      <c r="C9" s="728">
        <v>427900000</v>
      </c>
      <c r="D9" s="728">
        <v>667005606.39999998</v>
      </c>
      <c r="E9" s="729">
        <v>1094905606.4000001</v>
      </c>
      <c r="F9" s="728">
        <v>369072000</v>
      </c>
      <c r="G9" s="728">
        <v>411575588.12730002</v>
      </c>
      <c r="H9" s="730">
        <v>780647588.12730002</v>
      </c>
    </row>
    <row r="10" spans="1:8">
      <c r="A10" s="425">
        <v>3.2</v>
      </c>
      <c r="B10" s="427" t="s">
        <v>781</v>
      </c>
      <c r="C10" s="728">
        <v>4016315</v>
      </c>
      <c r="D10" s="728">
        <v>46464530.903099999</v>
      </c>
      <c r="E10" s="729">
        <v>50480845.903099999</v>
      </c>
      <c r="F10" s="728">
        <v>4276730</v>
      </c>
      <c r="G10" s="728">
        <v>20677177.931899998</v>
      </c>
      <c r="H10" s="730">
        <v>24953907.931899998</v>
      </c>
    </row>
    <row r="11" spans="1:8" ht="23.25" customHeight="1">
      <c r="A11" s="425">
        <v>4</v>
      </c>
      <c r="B11" s="426" t="s">
        <v>166</v>
      </c>
      <c r="C11" s="728">
        <v>0</v>
      </c>
      <c r="D11" s="728">
        <v>0</v>
      </c>
      <c r="E11" s="729">
        <v>0</v>
      </c>
      <c r="F11" s="728">
        <v>0</v>
      </c>
      <c r="G11" s="728">
        <v>0</v>
      </c>
      <c r="H11" s="730">
        <v>0</v>
      </c>
    </row>
    <row r="12" spans="1:8">
      <c r="A12" s="425">
        <v>4.0999999999999996</v>
      </c>
      <c r="B12" s="427" t="s">
        <v>782</v>
      </c>
      <c r="C12" s="728"/>
      <c r="D12" s="728"/>
      <c r="E12" s="729">
        <v>0</v>
      </c>
      <c r="F12" s="728"/>
      <c r="G12" s="728"/>
      <c r="H12" s="730">
        <v>0</v>
      </c>
    </row>
    <row r="13" spans="1:8">
      <c r="A13" s="425">
        <v>4.2</v>
      </c>
      <c r="B13" s="427" t="s">
        <v>783</v>
      </c>
      <c r="C13" s="728"/>
      <c r="D13" s="728"/>
      <c r="E13" s="729">
        <v>0</v>
      </c>
      <c r="F13" s="728"/>
      <c r="G13" s="728"/>
      <c r="H13" s="730">
        <v>0</v>
      </c>
    </row>
    <row r="14" spans="1:8">
      <c r="A14" s="425">
        <v>5</v>
      </c>
      <c r="B14" s="428" t="s">
        <v>784</v>
      </c>
      <c r="C14" s="728">
        <v>177330406.25999999</v>
      </c>
      <c r="D14" s="728">
        <v>207030515.43279999</v>
      </c>
      <c r="E14" s="729">
        <v>384360921.69279999</v>
      </c>
      <c r="F14" s="728">
        <v>136949369.61999997</v>
      </c>
      <c r="G14" s="728">
        <v>129968384.27370001</v>
      </c>
      <c r="H14" s="730">
        <v>266917753.8937</v>
      </c>
    </row>
    <row r="15" spans="1:8">
      <c r="A15" s="425">
        <v>5.0999999999999996</v>
      </c>
      <c r="B15" s="429" t="s">
        <v>785</v>
      </c>
      <c r="C15" s="728">
        <v>4483628.57</v>
      </c>
      <c r="D15" s="728">
        <v>8429763.6546</v>
      </c>
      <c r="E15" s="729">
        <v>12913392.2246</v>
      </c>
      <c r="F15" s="728">
        <v>1554873.17</v>
      </c>
      <c r="G15" s="728">
        <v>5086836.9444000004</v>
      </c>
      <c r="H15" s="730">
        <v>6641710.1144000003</v>
      </c>
    </row>
    <row r="16" spans="1:8">
      <c r="A16" s="425">
        <v>5.2</v>
      </c>
      <c r="B16" s="429" t="s">
        <v>786</v>
      </c>
      <c r="C16" s="728">
        <v>0</v>
      </c>
      <c r="D16" s="728">
        <v>0</v>
      </c>
      <c r="E16" s="729">
        <v>0</v>
      </c>
      <c r="F16" s="728">
        <v>0</v>
      </c>
      <c r="G16" s="728">
        <v>0</v>
      </c>
      <c r="H16" s="730">
        <v>0</v>
      </c>
    </row>
    <row r="17" spans="1:8">
      <c r="A17" s="425">
        <v>5.3</v>
      </c>
      <c r="B17" s="429" t="s">
        <v>787</v>
      </c>
      <c r="C17" s="728">
        <v>172846777.69</v>
      </c>
      <c r="D17" s="728">
        <v>198600751.7782</v>
      </c>
      <c r="E17" s="729">
        <v>371447529.46819997</v>
      </c>
      <c r="F17" s="728">
        <v>135394496.44999999</v>
      </c>
      <c r="G17" s="728">
        <v>124881547.32930002</v>
      </c>
      <c r="H17" s="730">
        <v>260276043.7793</v>
      </c>
    </row>
    <row r="18" spans="1:8">
      <c r="A18" s="425" t="s">
        <v>168</v>
      </c>
      <c r="B18" s="430" t="s">
        <v>788</v>
      </c>
      <c r="C18" s="728">
        <v>56952964.25</v>
      </c>
      <c r="D18" s="728">
        <v>29834934.527600002</v>
      </c>
      <c r="E18" s="729">
        <v>86787898.777600005</v>
      </c>
      <c r="F18" s="728">
        <v>42190058.57</v>
      </c>
      <c r="G18" s="728">
        <v>24221788.986000001</v>
      </c>
      <c r="H18" s="730">
        <v>66411847.556000002</v>
      </c>
    </row>
    <row r="19" spans="1:8">
      <c r="A19" s="425" t="s">
        <v>169</v>
      </c>
      <c r="B19" s="431" t="s">
        <v>789</v>
      </c>
      <c r="C19" s="728">
        <v>58594036.530000001</v>
      </c>
      <c r="D19" s="728">
        <v>82157057.0634</v>
      </c>
      <c r="E19" s="729">
        <v>140751093.5934</v>
      </c>
      <c r="F19" s="728">
        <v>41429119.82</v>
      </c>
      <c r="G19" s="728">
        <v>60459119.686499998</v>
      </c>
      <c r="H19" s="730">
        <v>101888239.50650001</v>
      </c>
    </row>
    <row r="20" spans="1:8">
      <c r="A20" s="425" t="s">
        <v>170</v>
      </c>
      <c r="B20" s="431" t="s">
        <v>790</v>
      </c>
      <c r="C20" s="728">
        <v>20491610.199999999</v>
      </c>
      <c r="D20" s="728">
        <v>8681796.3848000001</v>
      </c>
      <c r="E20" s="729">
        <v>29173406.584799998</v>
      </c>
      <c r="F20" s="728">
        <v>22162495.199999999</v>
      </c>
      <c r="G20" s="728">
        <v>4723910.1747000003</v>
      </c>
      <c r="H20" s="730">
        <v>26886405.374699999</v>
      </c>
    </row>
    <row r="21" spans="1:8">
      <c r="A21" s="425" t="s">
        <v>171</v>
      </c>
      <c r="B21" s="431" t="s">
        <v>791</v>
      </c>
      <c r="C21" s="728">
        <v>36808166.710000001</v>
      </c>
      <c r="D21" s="728">
        <v>77926963.802399993</v>
      </c>
      <c r="E21" s="729">
        <v>114735130.5124</v>
      </c>
      <c r="F21" s="728">
        <v>29612822.859999999</v>
      </c>
      <c r="G21" s="728">
        <v>35476728.482100002</v>
      </c>
      <c r="H21" s="730">
        <v>65089551.342100002</v>
      </c>
    </row>
    <row r="22" spans="1:8">
      <c r="A22" s="425" t="s">
        <v>172</v>
      </c>
      <c r="B22" s="431" t="s">
        <v>509</v>
      </c>
      <c r="C22" s="728">
        <v>0</v>
      </c>
      <c r="D22" s="728">
        <v>0</v>
      </c>
      <c r="E22" s="729">
        <v>0</v>
      </c>
      <c r="F22" s="728">
        <v>0</v>
      </c>
      <c r="G22" s="728">
        <v>0</v>
      </c>
      <c r="H22" s="730">
        <v>0</v>
      </c>
    </row>
    <row r="23" spans="1:8">
      <c r="A23" s="425">
        <v>5.4</v>
      </c>
      <c r="B23" s="429" t="s">
        <v>792</v>
      </c>
      <c r="C23" s="728">
        <v>0</v>
      </c>
      <c r="D23" s="728">
        <v>0</v>
      </c>
      <c r="E23" s="729">
        <v>0</v>
      </c>
      <c r="F23" s="728">
        <v>0</v>
      </c>
      <c r="G23" s="728">
        <v>0</v>
      </c>
      <c r="H23" s="730">
        <v>0</v>
      </c>
    </row>
    <row r="24" spans="1:8">
      <c r="A24" s="425">
        <v>5.5</v>
      </c>
      <c r="B24" s="429" t="s">
        <v>793</v>
      </c>
      <c r="C24" s="728">
        <v>0</v>
      </c>
      <c r="D24" s="728">
        <v>0</v>
      </c>
      <c r="E24" s="729">
        <v>0</v>
      </c>
      <c r="F24" s="728">
        <v>0</v>
      </c>
      <c r="G24" s="728">
        <v>0</v>
      </c>
      <c r="H24" s="730">
        <v>0</v>
      </c>
    </row>
    <row r="25" spans="1:8">
      <c r="A25" s="425">
        <v>5.6</v>
      </c>
      <c r="B25" s="429" t="s">
        <v>794</v>
      </c>
      <c r="C25" s="728">
        <v>0</v>
      </c>
      <c r="D25" s="728">
        <v>0</v>
      </c>
      <c r="E25" s="729">
        <v>0</v>
      </c>
      <c r="F25" s="728">
        <v>0</v>
      </c>
      <c r="G25" s="728">
        <v>0</v>
      </c>
      <c r="H25" s="730">
        <v>0</v>
      </c>
    </row>
    <row r="26" spans="1:8">
      <c r="A26" s="425">
        <v>5.7</v>
      </c>
      <c r="B26" s="429" t="s">
        <v>509</v>
      </c>
      <c r="C26" s="728">
        <v>0</v>
      </c>
      <c r="D26" s="728">
        <v>0</v>
      </c>
      <c r="E26" s="729">
        <v>0</v>
      </c>
      <c r="F26" s="728">
        <v>0</v>
      </c>
      <c r="G26" s="728">
        <v>0</v>
      </c>
      <c r="H26" s="730">
        <v>0</v>
      </c>
    </row>
    <row r="27" spans="1:8">
      <c r="A27" s="425">
        <v>6</v>
      </c>
      <c r="B27" s="428" t="s">
        <v>795</v>
      </c>
      <c r="C27" s="728">
        <v>2781178.86</v>
      </c>
      <c r="D27" s="728">
        <v>7358144.4395000003</v>
      </c>
      <c r="E27" s="729">
        <v>10139323.2995</v>
      </c>
      <c r="F27" s="728">
        <v>2985818.99</v>
      </c>
      <c r="G27" s="728">
        <v>2767662.2069999999</v>
      </c>
      <c r="H27" s="730">
        <v>5753481.1970000006</v>
      </c>
    </row>
    <row r="28" spans="1:8">
      <c r="A28" s="425">
        <v>7</v>
      </c>
      <c r="B28" s="428" t="s">
        <v>796</v>
      </c>
      <c r="C28" s="728">
        <v>18065070.289999999</v>
      </c>
      <c r="D28" s="728">
        <v>38205748.572999999</v>
      </c>
      <c r="E28" s="729">
        <v>56270818.862999998</v>
      </c>
      <c r="F28" s="728">
        <v>14321549.689999999</v>
      </c>
      <c r="G28" s="728">
        <v>36306856.4859</v>
      </c>
      <c r="H28" s="730">
        <v>50628406.175899997</v>
      </c>
    </row>
    <row r="29" spans="1:8">
      <c r="A29" s="425">
        <v>8</v>
      </c>
      <c r="B29" s="428" t="s">
        <v>797</v>
      </c>
      <c r="C29" s="728"/>
      <c r="D29" s="728"/>
      <c r="E29" s="729">
        <v>0</v>
      </c>
      <c r="F29" s="728"/>
      <c r="G29" s="728"/>
      <c r="H29" s="730">
        <v>0</v>
      </c>
    </row>
    <row r="30" spans="1:8">
      <c r="A30" s="425">
        <v>9</v>
      </c>
      <c r="B30" s="426" t="s">
        <v>173</v>
      </c>
      <c r="C30" s="728">
        <v>0</v>
      </c>
      <c r="D30" s="728">
        <v>0</v>
      </c>
      <c r="E30" s="729">
        <v>0</v>
      </c>
      <c r="F30" s="728">
        <v>0</v>
      </c>
      <c r="G30" s="728">
        <v>0</v>
      </c>
      <c r="H30" s="730">
        <v>0</v>
      </c>
    </row>
    <row r="31" spans="1:8" ht="25.5">
      <c r="A31" s="425">
        <v>9.1</v>
      </c>
      <c r="B31" s="427" t="s">
        <v>798</v>
      </c>
      <c r="C31" s="728"/>
      <c r="D31" s="728"/>
      <c r="E31" s="729">
        <v>0</v>
      </c>
      <c r="F31" s="728"/>
      <c r="G31" s="728"/>
      <c r="H31" s="730">
        <v>0</v>
      </c>
    </row>
    <row r="32" spans="1:8" ht="25.5">
      <c r="A32" s="425">
        <v>9.1999999999999993</v>
      </c>
      <c r="B32" s="427" t="s">
        <v>799</v>
      </c>
      <c r="C32" s="728"/>
      <c r="D32" s="728"/>
      <c r="E32" s="729">
        <v>0</v>
      </c>
      <c r="F32" s="728"/>
      <c r="G32" s="728"/>
      <c r="H32" s="730">
        <v>0</v>
      </c>
    </row>
    <row r="33" spans="1:8">
      <c r="A33" s="425">
        <v>9.3000000000000007</v>
      </c>
      <c r="B33" s="427" t="s">
        <v>800</v>
      </c>
      <c r="C33" s="728"/>
      <c r="D33" s="728"/>
      <c r="E33" s="729">
        <v>0</v>
      </c>
      <c r="F33" s="728"/>
      <c r="G33" s="728"/>
      <c r="H33" s="730">
        <v>0</v>
      </c>
    </row>
    <row r="34" spans="1:8">
      <c r="A34" s="425">
        <v>9.4</v>
      </c>
      <c r="B34" s="427" t="s">
        <v>801</v>
      </c>
      <c r="C34" s="728"/>
      <c r="D34" s="728"/>
      <c r="E34" s="729">
        <v>0</v>
      </c>
      <c r="F34" s="728"/>
      <c r="G34" s="728"/>
      <c r="H34" s="730">
        <v>0</v>
      </c>
    </row>
    <row r="35" spans="1:8">
      <c r="A35" s="425">
        <v>9.5</v>
      </c>
      <c r="B35" s="427" t="s">
        <v>802</v>
      </c>
      <c r="C35" s="728"/>
      <c r="D35" s="728"/>
      <c r="E35" s="729">
        <v>0</v>
      </c>
      <c r="F35" s="728"/>
      <c r="G35" s="728"/>
      <c r="H35" s="730">
        <v>0</v>
      </c>
    </row>
    <row r="36" spans="1:8" ht="25.5">
      <c r="A36" s="425">
        <v>9.6</v>
      </c>
      <c r="B36" s="427" t="s">
        <v>803</v>
      </c>
      <c r="C36" s="728"/>
      <c r="D36" s="728"/>
      <c r="E36" s="729">
        <v>0</v>
      </c>
      <c r="F36" s="728"/>
      <c r="G36" s="728"/>
      <c r="H36" s="730">
        <v>0</v>
      </c>
    </row>
    <row r="37" spans="1:8" ht="25.5">
      <c r="A37" s="425">
        <v>9.6999999999999993</v>
      </c>
      <c r="B37" s="427" t="s">
        <v>804</v>
      </c>
      <c r="C37" s="728"/>
      <c r="D37" s="728"/>
      <c r="E37" s="729">
        <v>0</v>
      </c>
      <c r="F37" s="728"/>
      <c r="G37" s="728"/>
      <c r="H37" s="730">
        <v>0</v>
      </c>
    </row>
    <row r="38" spans="1:8" ht="15.75">
      <c r="A38" s="425">
        <v>10</v>
      </c>
      <c r="B38" s="432" t="s">
        <v>805</v>
      </c>
      <c r="C38" s="654">
        <v>1086014.7600000002</v>
      </c>
      <c r="D38" s="654">
        <v>444624.52500000002</v>
      </c>
      <c r="E38" s="731">
        <v>755781.52339999995</v>
      </c>
      <c r="F38" s="654">
        <v>302385.75</v>
      </c>
      <c r="G38" s="654">
        <v>331576.52040000004</v>
      </c>
      <c r="H38" s="730">
        <v>633962.27040000004</v>
      </c>
    </row>
    <row r="39" spans="1:8">
      <c r="A39" s="425">
        <v>10.1</v>
      </c>
      <c r="B39" s="427" t="s">
        <v>806</v>
      </c>
      <c r="C39" s="728">
        <v>382554.13</v>
      </c>
      <c r="D39" s="728">
        <v>31096.158299999999</v>
      </c>
      <c r="E39" s="729">
        <v>22379.93</v>
      </c>
      <c r="F39" s="728">
        <v>840.73</v>
      </c>
      <c r="G39" s="728">
        <v>0</v>
      </c>
      <c r="H39" s="730">
        <v>840.73</v>
      </c>
    </row>
    <row r="40" spans="1:8" ht="25.5">
      <c r="A40" s="425">
        <v>10.199999999999999</v>
      </c>
      <c r="B40" s="427" t="s">
        <v>807</v>
      </c>
      <c r="C40" s="728">
        <v>0</v>
      </c>
      <c r="D40" s="728">
        <v>618.798</v>
      </c>
      <c r="E40" s="729">
        <v>0</v>
      </c>
      <c r="F40" s="728">
        <v>0</v>
      </c>
      <c r="G40" s="728">
        <v>0</v>
      </c>
      <c r="H40" s="730">
        <v>0</v>
      </c>
    </row>
    <row r="41" spans="1:8" ht="25.5">
      <c r="A41" s="425">
        <v>10.3</v>
      </c>
      <c r="B41" s="427" t="s">
        <v>808</v>
      </c>
      <c r="C41" s="728">
        <v>698758.3600000001</v>
      </c>
      <c r="D41" s="728">
        <v>312734.51370000001</v>
      </c>
      <c r="E41" s="729">
        <v>608373.42849999992</v>
      </c>
      <c r="F41" s="728">
        <v>294665.03000000003</v>
      </c>
      <c r="G41" s="728">
        <v>229149.99940000006</v>
      </c>
      <c r="H41" s="730">
        <v>523815.02940000012</v>
      </c>
    </row>
    <row r="42" spans="1:8" ht="25.5">
      <c r="A42" s="425">
        <v>10.4</v>
      </c>
      <c r="B42" s="427" t="s">
        <v>809</v>
      </c>
      <c r="C42" s="728">
        <v>4702.2699999999995</v>
      </c>
      <c r="D42" s="728">
        <v>100175.05500000001</v>
      </c>
      <c r="E42" s="729">
        <v>125028.1649</v>
      </c>
      <c r="F42" s="728">
        <v>6879.99</v>
      </c>
      <c r="G42" s="728">
        <v>102426.52100000001</v>
      </c>
      <c r="H42" s="730">
        <v>109306.51100000001</v>
      </c>
    </row>
    <row r="43" spans="1:8">
      <c r="A43" s="425">
        <v>11</v>
      </c>
      <c r="B43" s="433" t="s">
        <v>174</v>
      </c>
      <c r="C43" s="728"/>
      <c r="D43" s="728"/>
      <c r="E43" s="729">
        <v>0</v>
      </c>
      <c r="F43" s="728"/>
      <c r="G43" s="728"/>
      <c r="H43" s="730">
        <v>0</v>
      </c>
    </row>
    <row r="44" spans="1:8" ht="15.75">
      <c r="C44" s="435"/>
      <c r="D44" s="435"/>
      <c r="E44" s="435"/>
      <c r="F44" s="435"/>
      <c r="G44" s="435"/>
      <c r="H44" s="435"/>
    </row>
    <row r="45" spans="1:8" ht="15.75">
      <c r="C45" s="435"/>
      <c r="D45" s="435"/>
      <c r="E45" s="435"/>
      <c r="F45" s="435"/>
      <c r="G45" s="435"/>
      <c r="H45" s="435"/>
    </row>
    <row r="46" spans="1:8" ht="15.75">
      <c r="C46" s="435"/>
      <c r="D46" s="435"/>
      <c r="E46" s="435"/>
      <c r="F46" s="435"/>
      <c r="G46" s="435"/>
      <c r="H46" s="435"/>
    </row>
    <row r="47" spans="1:8" ht="15.75">
      <c r="C47" s="435"/>
      <c r="D47" s="435"/>
      <c r="E47" s="435"/>
      <c r="F47" s="435"/>
      <c r="G47" s="435"/>
      <c r="H47" s="43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B2" sqref="B2"/>
    </sheetView>
  </sheetViews>
  <sheetFormatPr defaultColWidth="9.140625" defaultRowHeight="12.75"/>
  <cols>
    <col min="1" max="1" width="9.5703125" style="2" bestFit="1" customWidth="1"/>
    <col min="2" max="2" width="93.5703125" style="2" customWidth="1"/>
    <col min="3" max="4" width="16.28515625" style="2" customWidth="1"/>
    <col min="5" max="7" width="16.28515625" style="12" customWidth="1"/>
    <col min="8" max="11" width="9.85546875" style="12" customWidth="1"/>
    <col min="12" max="16384" width="9.140625" style="12"/>
  </cols>
  <sheetData>
    <row r="1" spans="1:8" ht="15">
      <c r="A1" s="17" t="s">
        <v>97</v>
      </c>
      <c r="B1" s="16" t="str">
        <f>Info!C2</f>
        <v>სს ზირაათ ბანკი საქართველო</v>
      </c>
      <c r="C1" s="16"/>
      <c r="D1" s="208"/>
    </row>
    <row r="2" spans="1:8" ht="15">
      <c r="A2" s="17" t="s">
        <v>98</v>
      </c>
      <c r="B2" s="724">
        <f>'1. key ratios'!B2</f>
        <v>45838</v>
      </c>
      <c r="C2" s="28"/>
      <c r="D2" s="18"/>
      <c r="E2" s="11"/>
      <c r="F2" s="11"/>
      <c r="G2" s="11"/>
      <c r="H2" s="11"/>
    </row>
    <row r="3" spans="1:8" ht="15">
      <c r="A3" s="17"/>
      <c r="B3" s="16"/>
      <c r="C3" s="28"/>
      <c r="D3" s="18"/>
      <c r="E3" s="11"/>
      <c r="F3" s="11"/>
      <c r="G3" s="11"/>
      <c r="H3" s="11"/>
    </row>
    <row r="4" spans="1:8" ht="15" customHeight="1" thickBot="1">
      <c r="A4" s="132" t="s">
        <v>241</v>
      </c>
      <c r="B4" s="133" t="s">
        <v>96</v>
      </c>
      <c r="C4" s="134" t="s">
        <v>76</v>
      </c>
    </row>
    <row r="5" spans="1:8" ht="15" customHeight="1">
      <c r="A5" s="130" t="s">
        <v>25</v>
      </c>
      <c r="B5" s="131"/>
      <c r="C5" s="292" t="str">
        <f>INT((MONTH($B$2))/3)&amp;"Q"&amp;"-"&amp;YEAR($B$2)</f>
        <v>2Q-2025</v>
      </c>
      <c r="D5" s="292" t="str">
        <f>IF(INT(MONTH($B$2))=3, "4"&amp;"Q"&amp;"-"&amp;YEAR($B$2)-1, IF(INT(MONTH($B$2))=6, "1"&amp;"Q"&amp;"-"&amp;YEAR($B$2), IF(INT(MONTH($B$2))=9, "2"&amp;"Q"&amp;"-"&amp;YEAR($B$2),IF(INT(MONTH($B$2))=12, "3"&amp;"Q"&amp;"-"&amp;YEAR($B$2), 0))))</f>
        <v>1Q-2025</v>
      </c>
      <c r="E5" s="292" t="str">
        <f>IF(INT(MONTH($B$2))=3, "3"&amp;"Q"&amp;"-"&amp;YEAR($B$2)-1, IF(INT(MONTH($B$2))=6, "4"&amp;"Q"&amp;"-"&amp;YEAR($B$2)-1, IF(INT(MONTH($B$2))=9, "1"&amp;"Q"&amp;"-"&amp;YEAR($B$2),IF(INT(MONTH($B$2))=12, "2"&amp;"Q"&amp;"-"&amp;YEAR($B$2), 0))))</f>
        <v>4Q-2024</v>
      </c>
      <c r="F5" s="292" t="str">
        <f>IF(INT(MONTH($B$2))=3, "2"&amp;"Q"&amp;"-"&amp;YEAR($B$2)-1, IF(INT(MONTH($B$2))=6, "3"&amp;"Q"&amp;"-"&amp;YEAR($B$2)-1, IF(INT(MONTH($B$2))=9, "4"&amp;"Q"&amp;"-"&amp;YEAR($B$2)-1,IF(INT(MONTH($B$2))=12, "1"&amp;"Q"&amp;"-"&amp;YEAR($B$2), 0))))</f>
        <v>3Q-2024</v>
      </c>
      <c r="G5" s="292" t="str">
        <f>IF(INT(MONTH($B$2))=3, "1"&amp;"Q"&amp;"-"&amp;YEAR($B$2)-1, IF(INT(MONTH($B$2))=6, "2"&amp;"Q"&amp;"-"&amp;YEAR($B$2)-1, IF(INT(MONTH($B$2))=9, "3"&amp;"Q"&amp;"-"&amp;YEAR($B$2)-1,IF(INT(MONTH($B$2))=12, "4"&amp;"Q"&amp;"-"&amp;YEAR($B$2)-1, 0))))</f>
        <v>2Q-2024</v>
      </c>
    </row>
    <row r="6" spans="1:8" ht="15" customHeight="1">
      <c r="A6" s="248">
        <v>1</v>
      </c>
      <c r="B6" s="277" t="s">
        <v>101</v>
      </c>
      <c r="C6" s="732">
        <v>345111598.05895996</v>
      </c>
      <c r="D6" s="733">
        <v>250861460.73114002</v>
      </c>
      <c r="E6" s="734">
        <v>244726596</v>
      </c>
      <c r="F6" s="732">
        <v>229676845</v>
      </c>
      <c r="G6" s="280">
        <v>217020538</v>
      </c>
    </row>
    <row r="7" spans="1:8" ht="15" customHeight="1">
      <c r="A7" s="248">
        <v>1.1000000000000001</v>
      </c>
      <c r="B7" s="249" t="s">
        <v>994</v>
      </c>
      <c r="C7" s="735">
        <v>312897885.91654998</v>
      </c>
      <c r="D7" s="736">
        <v>222174080.58335</v>
      </c>
      <c r="E7" s="735">
        <v>219238042</v>
      </c>
      <c r="F7" s="735">
        <v>199853140</v>
      </c>
      <c r="G7" s="281">
        <v>189737559</v>
      </c>
    </row>
    <row r="8" spans="1:8" ht="25.5">
      <c r="A8" s="248" t="s">
        <v>146</v>
      </c>
      <c r="B8" s="250" t="s">
        <v>238</v>
      </c>
      <c r="C8" s="735"/>
      <c r="D8" s="736"/>
      <c r="E8" s="735"/>
      <c r="F8" s="735"/>
      <c r="G8" s="281"/>
    </row>
    <row r="9" spans="1:8" ht="15" customHeight="1">
      <c r="A9" s="248">
        <v>1.2</v>
      </c>
      <c r="B9" s="249" t="s">
        <v>21</v>
      </c>
      <c r="C9" s="735">
        <v>32213712.142409999</v>
      </c>
      <c r="D9" s="736">
        <v>28687380.147790004</v>
      </c>
      <c r="E9" s="735">
        <v>25488554</v>
      </c>
      <c r="F9" s="735">
        <v>29823705</v>
      </c>
      <c r="G9" s="281">
        <v>27282979</v>
      </c>
    </row>
    <row r="10" spans="1:8" ht="15" customHeight="1">
      <c r="A10" s="248">
        <v>1.3</v>
      </c>
      <c r="B10" s="278" t="s">
        <v>73</v>
      </c>
      <c r="C10" s="737">
        <v>0</v>
      </c>
      <c r="D10" s="736">
        <v>0</v>
      </c>
      <c r="E10" s="737">
        <v>0</v>
      </c>
      <c r="F10" s="735">
        <v>0</v>
      </c>
      <c r="G10" s="282">
        <v>0</v>
      </c>
    </row>
    <row r="11" spans="1:8" ht="15" customHeight="1">
      <c r="A11" s="248">
        <v>2</v>
      </c>
      <c r="B11" s="277" t="s">
        <v>102</v>
      </c>
      <c r="C11" s="735">
        <v>432830.08436707774</v>
      </c>
      <c r="D11" s="736">
        <v>591295.31907698407</v>
      </c>
      <c r="E11" s="735">
        <v>1217526</v>
      </c>
      <c r="F11" s="735">
        <v>403705</v>
      </c>
      <c r="G11" s="281">
        <v>203939</v>
      </c>
    </row>
    <row r="12" spans="1:8" ht="15" customHeight="1">
      <c r="A12" s="260">
        <v>3</v>
      </c>
      <c r="B12" s="279" t="s">
        <v>100</v>
      </c>
      <c r="C12" s="737">
        <v>28136548</v>
      </c>
      <c r="D12" s="736">
        <v>28136548</v>
      </c>
      <c r="E12" s="737">
        <v>28136548</v>
      </c>
      <c r="F12" s="735">
        <v>24452689</v>
      </c>
      <c r="G12" s="282">
        <v>24452689</v>
      </c>
    </row>
    <row r="13" spans="1:8" ht="15" customHeight="1" thickBot="1">
      <c r="A13" s="73">
        <v>4</v>
      </c>
      <c r="B13" s="285" t="s">
        <v>147</v>
      </c>
      <c r="C13" s="738">
        <v>373680976.14332706</v>
      </c>
      <c r="D13" s="283">
        <v>279589304.05021703</v>
      </c>
      <c r="E13" s="739">
        <v>274080670</v>
      </c>
      <c r="F13" s="738">
        <v>254533239</v>
      </c>
      <c r="G13" s="284">
        <v>241677166</v>
      </c>
    </row>
    <row r="14" spans="1:8">
      <c r="B14" s="23"/>
    </row>
    <row r="15" spans="1:8">
      <c r="B15" s="65"/>
    </row>
    <row r="16" spans="1:8">
      <c r="B16" s="65"/>
    </row>
    <row r="17" spans="2:2">
      <c r="B17" s="65"/>
    </row>
    <row r="18" spans="2:2">
      <c r="B18" s="6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5" activePane="bottomRight" state="frozen"/>
      <selection pane="topRight" activeCell="B1" sqref="B1"/>
      <selection pane="bottomLeft" activeCell="A4" sqref="A4"/>
      <selection pane="bottomRight" activeCell="B2" sqref="B2"/>
    </sheetView>
  </sheetViews>
  <sheetFormatPr defaultRowHeight="15"/>
  <cols>
    <col min="1" max="1" width="13.5703125" style="2" customWidth="1"/>
    <col min="2" max="2" width="100.28515625" style="2" customWidth="1"/>
    <col min="3" max="3" width="60.28515625" style="2" bestFit="1" customWidth="1"/>
  </cols>
  <sheetData>
    <row r="1" spans="1:8">
      <c r="A1" s="2" t="s">
        <v>97</v>
      </c>
      <c r="B1" s="208" t="str">
        <f>Info!C2</f>
        <v>სს ზირაათ ბანკი საქართველო</v>
      </c>
    </row>
    <row r="2" spans="1:8">
      <c r="A2" s="2" t="s">
        <v>98</v>
      </c>
      <c r="B2" s="724">
        <f>'1. key ratios'!B2</f>
        <v>45838</v>
      </c>
    </row>
    <row r="4" spans="1:8" ht="25.5" customHeight="1" thickBot="1">
      <c r="A4" s="146" t="s">
        <v>242</v>
      </c>
      <c r="B4" s="30" t="s">
        <v>80</v>
      </c>
      <c r="C4" s="13"/>
    </row>
    <row r="5" spans="1:8" ht="15.75">
      <c r="A5" s="10"/>
      <c r="B5" s="272" t="s">
        <v>81</v>
      </c>
      <c r="C5" s="290" t="s">
        <v>418</v>
      </c>
    </row>
    <row r="6" spans="1:8">
      <c r="A6" s="14">
        <v>1</v>
      </c>
      <c r="B6" s="31" t="s">
        <v>1017</v>
      </c>
      <c r="C6" s="286" t="s">
        <v>1016</v>
      </c>
    </row>
    <row r="7" spans="1:8">
      <c r="A7" s="14">
        <v>2</v>
      </c>
      <c r="B7" s="31" t="s">
        <v>1002</v>
      </c>
      <c r="C7" s="286" t="s">
        <v>1003</v>
      </c>
    </row>
    <row r="8" spans="1:8">
      <c r="A8" s="14">
        <v>3</v>
      </c>
      <c r="B8" s="31" t="s">
        <v>1004</v>
      </c>
      <c r="C8" s="286" t="s">
        <v>1005</v>
      </c>
    </row>
    <row r="9" spans="1:8">
      <c r="A9" s="14">
        <v>4</v>
      </c>
      <c r="B9" s="31" t="s">
        <v>1006</v>
      </c>
      <c r="C9" s="286" t="s">
        <v>1005</v>
      </c>
    </row>
    <row r="10" spans="1:8">
      <c r="A10" s="14">
        <v>5</v>
      </c>
      <c r="B10" s="31"/>
      <c r="C10" s="286"/>
    </row>
    <row r="11" spans="1:8">
      <c r="A11" s="14">
        <v>6</v>
      </c>
      <c r="B11" s="31"/>
      <c r="C11" s="286"/>
    </row>
    <row r="12" spans="1:8">
      <c r="A12" s="14">
        <v>7</v>
      </c>
      <c r="B12" s="31"/>
      <c r="C12" s="286"/>
      <c r="H12" s="4"/>
    </row>
    <row r="13" spans="1:8">
      <c r="A13" s="14">
        <v>8</v>
      </c>
      <c r="B13" s="31"/>
      <c r="C13" s="286"/>
    </row>
    <row r="14" spans="1:8">
      <c r="A14" s="14">
        <v>9</v>
      </c>
      <c r="B14" s="31"/>
      <c r="C14" s="286"/>
    </row>
    <row r="15" spans="1:8">
      <c r="A15" s="14">
        <v>10</v>
      </c>
      <c r="B15" s="31"/>
      <c r="C15" s="286"/>
    </row>
    <row r="16" spans="1:8">
      <c r="A16" s="14"/>
      <c r="B16" s="819"/>
      <c r="C16" s="820"/>
    </row>
    <row r="17" spans="1:3" ht="30">
      <c r="A17" s="14"/>
      <c r="B17" s="273" t="s">
        <v>82</v>
      </c>
      <c r="C17" s="291" t="s">
        <v>419</v>
      </c>
    </row>
    <row r="18" spans="1:3" ht="15.75">
      <c r="A18" s="14">
        <v>1</v>
      </c>
      <c r="B18" s="26" t="s">
        <v>1000</v>
      </c>
      <c r="C18" s="288" t="s">
        <v>1007</v>
      </c>
    </row>
    <row r="19" spans="1:3" ht="15.75">
      <c r="A19" s="14">
        <v>2</v>
      </c>
      <c r="B19" s="26" t="s">
        <v>1008</v>
      </c>
      <c r="C19" s="288" t="s">
        <v>1009</v>
      </c>
    </row>
    <row r="20" spans="1:3" ht="15.75">
      <c r="A20" s="14">
        <v>3</v>
      </c>
      <c r="B20" s="26" t="s">
        <v>1010</v>
      </c>
      <c r="C20" s="288" t="s">
        <v>1011</v>
      </c>
    </row>
    <row r="21" spans="1:3" ht="15.75">
      <c r="A21" s="14">
        <v>4</v>
      </c>
      <c r="B21" s="26" t="s">
        <v>1012</v>
      </c>
      <c r="C21" s="288" t="s">
        <v>1013</v>
      </c>
    </row>
    <row r="22" spans="1:3" ht="15.75">
      <c r="A22" s="14">
        <v>5</v>
      </c>
      <c r="B22" s="26"/>
      <c r="C22" s="288"/>
    </row>
    <row r="23" spans="1:3" ht="15.75">
      <c r="A23" s="14">
        <v>6</v>
      </c>
      <c r="B23" s="26"/>
      <c r="C23" s="288"/>
    </row>
    <row r="24" spans="1:3" ht="15.75">
      <c r="A24" s="14">
        <v>7</v>
      </c>
      <c r="B24" s="26"/>
      <c r="C24" s="288"/>
    </row>
    <row r="25" spans="1:3" ht="15.75">
      <c r="A25" s="14">
        <v>8</v>
      </c>
      <c r="B25" s="26"/>
      <c r="C25" s="288"/>
    </row>
    <row r="26" spans="1:3" ht="15.75">
      <c r="A26" s="14">
        <v>9</v>
      </c>
      <c r="B26" s="26"/>
      <c r="C26" s="288"/>
    </row>
    <row r="27" spans="1:3" ht="15.75" customHeight="1">
      <c r="A27" s="14">
        <v>10</v>
      </c>
      <c r="B27" s="26"/>
      <c r="C27" s="289"/>
    </row>
    <row r="28" spans="1:3" ht="15.75" customHeight="1">
      <c r="A28" s="14"/>
      <c r="B28" s="26"/>
      <c r="C28" s="27"/>
    </row>
    <row r="29" spans="1:3" ht="30" customHeight="1">
      <c r="A29" s="14"/>
      <c r="B29" s="821" t="s">
        <v>83</v>
      </c>
      <c r="C29" s="822"/>
    </row>
    <row r="30" spans="1:3" ht="15.75">
      <c r="A30" s="14">
        <v>1</v>
      </c>
      <c r="B30" s="717" t="s">
        <v>1014</v>
      </c>
      <c r="C30" s="718">
        <v>1</v>
      </c>
    </row>
    <row r="31" spans="1:3" ht="15.75" customHeight="1">
      <c r="A31" s="14"/>
      <c r="B31" s="31"/>
      <c r="C31" s="32"/>
    </row>
    <row r="32" spans="1:3" ht="29.25" customHeight="1">
      <c r="A32" s="14"/>
      <c r="B32" s="821" t="s">
        <v>162</v>
      </c>
      <c r="C32" s="822"/>
    </row>
    <row r="33" spans="1:3">
      <c r="A33" s="14">
        <v>1</v>
      </c>
      <c r="B33" s="31" t="s">
        <v>1015</v>
      </c>
      <c r="C33" s="719">
        <v>1</v>
      </c>
    </row>
    <row r="34" spans="1:3" ht="16.5" thickBot="1">
      <c r="A34" s="15"/>
      <c r="B34" s="33"/>
      <c r="C34" s="287"/>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15" activePane="bottomRight" state="frozen"/>
      <selection activeCell="H6" sqref="H6"/>
      <selection pane="topRight" activeCell="H6" sqref="H6"/>
      <selection pane="bottomLeft" activeCell="H6" sqref="H6"/>
      <selection pane="bottomRight" activeCell="B2" sqref="B2"/>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s>
  <sheetData>
    <row r="1" spans="1:7" ht="15.75">
      <c r="A1" s="17" t="s">
        <v>97</v>
      </c>
      <c r="B1" s="16" t="str">
        <f>Info!C2</f>
        <v>სს ზირაათ ბანკი საქართველო</v>
      </c>
    </row>
    <row r="2" spans="1:7" s="21" customFormat="1" ht="15.75" customHeight="1">
      <c r="A2" s="21" t="s">
        <v>98</v>
      </c>
      <c r="B2" s="724">
        <f>'1. key ratios'!B2</f>
        <v>45838</v>
      </c>
    </row>
    <row r="3" spans="1:7" s="21" customFormat="1" ht="15.75" customHeight="1"/>
    <row r="4" spans="1:7" s="21" customFormat="1" ht="15.75" customHeight="1" thickBot="1">
      <c r="A4" s="147" t="s">
        <v>243</v>
      </c>
      <c r="B4" s="148" t="s">
        <v>156</v>
      </c>
      <c r="C4" s="112"/>
      <c r="D4" s="112"/>
      <c r="E4" s="113" t="s">
        <v>76</v>
      </c>
    </row>
    <row r="5" spans="1:7" s="69" customFormat="1" ht="17.45" customHeight="1">
      <c r="A5" s="225"/>
      <c r="B5" s="226"/>
      <c r="C5" s="111" t="s">
        <v>0</v>
      </c>
      <c r="D5" s="111" t="s">
        <v>1</v>
      </c>
      <c r="E5" s="227" t="s">
        <v>2</v>
      </c>
    </row>
    <row r="6" spans="1:7" s="90" customFormat="1" ht="14.45" customHeight="1">
      <c r="A6" s="228"/>
      <c r="B6" s="823" t="s">
        <v>133</v>
      </c>
      <c r="C6" s="823" t="s">
        <v>823</v>
      </c>
      <c r="D6" s="824" t="s">
        <v>132</v>
      </c>
      <c r="E6" s="825"/>
      <c r="G6"/>
    </row>
    <row r="7" spans="1:7" s="90" customFormat="1" ht="99.6" customHeight="1">
      <c r="A7" s="228"/>
      <c r="B7" s="823"/>
      <c r="C7" s="823"/>
      <c r="D7" s="222" t="s">
        <v>131</v>
      </c>
      <c r="E7" s="223" t="s">
        <v>340</v>
      </c>
      <c r="G7"/>
    </row>
    <row r="8" spans="1:7" s="90" customFormat="1" ht="22.5" customHeight="1">
      <c r="A8" s="437">
        <v>1</v>
      </c>
      <c r="B8" s="382" t="s">
        <v>810</v>
      </c>
      <c r="C8" s="740">
        <v>128449803.76640001</v>
      </c>
      <c r="D8" s="740">
        <v>0</v>
      </c>
      <c r="E8" s="740">
        <v>128449803.76640001</v>
      </c>
      <c r="G8"/>
    </row>
    <row r="9" spans="1:7" s="90" customFormat="1">
      <c r="A9" s="437">
        <v>1.1000000000000001</v>
      </c>
      <c r="B9" s="383" t="s">
        <v>85</v>
      </c>
      <c r="C9" s="740">
        <v>12571295.5483</v>
      </c>
      <c r="D9" s="740"/>
      <c r="E9" s="740">
        <v>12571295.5483</v>
      </c>
      <c r="G9"/>
    </row>
    <row r="10" spans="1:7" s="90" customFormat="1">
      <c r="A10" s="437">
        <v>1.2</v>
      </c>
      <c r="B10" s="383" t="s">
        <v>86</v>
      </c>
      <c r="C10" s="740">
        <v>40708193.913999997</v>
      </c>
      <c r="D10" s="740"/>
      <c r="E10" s="740">
        <v>40708193.913999997</v>
      </c>
      <c r="G10"/>
    </row>
    <row r="11" spans="1:7" s="90" customFormat="1">
      <c r="A11" s="437">
        <v>1.3</v>
      </c>
      <c r="B11" s="383" t="s">
        <v>87</v>
      </c>
      <c r="C11" s="740">
        <v>75170314.304100007</v>
      </c>
      <c r="D11" s="740"/>
      <c r="E11" s="740">
        <v>75170314.304100007</v>
      </c>
      <c r="G11"/>
    </row>
    <row r="12" spans="1:7" s="90" customFormat="1">
      <c r="A12" s="437">
        <v>2</v>
      </c>
      <c r="B12" s="384" t="s">
        <v>697</v>
      </c>
      <c r="C12" s="740">
        <v>0</v>
      </c>
      <c r="D12" s="740"/>
      <c r="E12" s="740">
        <v>0</v>
      </c>
      <c r="G12"/>
    </row>
    <row r="13" spans="1:7" s="90" customFormat="1" ht="21">
      <c r="A13" s="437">
        <v>2.1</v>
      </c>
      <c r="B13" s="385" t="s">
        <v>698</v>
      </c>
      <c r="C13" s="740">
        <v>0</v>
      </c>
      <c r="D13" s="740"/>
      <c r="E13" s="740">
        <v>0</v>
      </c>
      <c r="G13"/>
    </row>
    <row r="14" spans="1:7" s="90" customFormat="1" ht="33.950000000000003" customHeight="1">
      <c r="A14" s="437">
        <v>3</v>
      </c>
      <c r="B14" s="386" t="s">
        <v>699</v>
      </c>
      <c r="C14" s="740">
        <v>0</v>
      </c>
      <c r="D14" s="740"/>
      <c r="E14" s="740">
        <v>0</v>
      </c>
      <c r="G14"/>
    </row>
    <row r="15" spans="1:7" s="90" customFormat="1" ht="32.450000000000003" customHeight="1">
      <c r="A15" s="437">
        <v>4</v>
      </c>
      <c r="B15" s="387" t="s">
        <v>700</v>
      </c>
      <c r="C15" s="740">
        <v>0</v>
      </c>
      <c r="D15" s="740"/>
      <c r="E15" s="740">
        <v>0</v>
      </c>
      <c r="G15"/>
    </row>
    <row r="16" spans="1:7" s="90" customFormat="1" ht="23.1" customHeight="1">
      <c r="A16" s="437">
        <v>5</v>
      </c>
      <c r="B16" s="387" t="s">
        <v>701</v>
      </c>
      <c r="C16" s="740">
        <v>0</v>
      </c>
      <c r="D16" s="740">
        <v>0</v>
      </c>
      <c r="E16" s="740">
        <v>0</v>
      </c>
      <c r="G16"/>
    </row>
    <row r="17" spans="1:7" s="90" customFormat="1">
      <c r="A17" s="437">
        <v>5.0999999999999996</v>
      </c>
      <c r="B17" s="388" t="s">
        <v>702</v>
      </c>
      <c r="C17" s="740">
        <v>0</v>
      </c>
      <c r="D17" s="740"/>
      <c r="E17" s="740">
        <v>0</v>
      </c>
      <c r="G17"/>
    </row>
    <row r="18" spans="1:7" s="90" customFormat="1">
      <c r="A18" s="437">
        <v>5.2</v>
      </c>
      <c r="B18" s="388" t="s">
        <v>537</v>
      </c>
      <c r="C18" s="740">
        <v>0</v>
      </c>
      <c r="D18" s="740"/>
      <c r="E18" s="740">
        <v>0</v>
      </c>
      <c r="G18"/>
    </row>
    <row r="19" spans="1:7" s="90" customFormat="1">
      <c r="A19" s="437">
        <v>5.3</v>
      </c>
      <c r="B19" s="388" t="s">
        <v>703</v>
      </c>
      <c r="C19" s="740">
        <v>0</v>
      </c>
      <c r="D19" s="740"/>
      <c r="E19" s="740">
        <v>0</v>
      </c>
      <c r="G19"/>
    </row>
    <row r="20" spans="1:7" s="90" customFormat="1" ht="21">
      <c r="A20" s="437">
        <v>6</v>
      </c>
      <c r="B20" s="386" t="s">
        <v>704</v>
      </c>
      <c r="C20" s="740">
        <v>229888783.93979996</v>
      </c>
      <c r="D20" s="740">
        <v>0</v>
      </c>
      <c r="E20" s="740">
        <v>229888783.93979996</v>
      </c>
      <c r="G20"/>
    </row>
    <row r="21" spans="1:7">
      <c r="A21" s="437">
        <v>6.1</v>
      </c>
      <c r="B21" s="388" t="s">
        <v>537</v>
      </c>
      <c r="C21" s="740">
        <v>0</v>
      </c>
      <c r="D21" s="740"/>
      <c r="E21" s="740">
        <v>0</v>
      </c>
    </row>
    <row r="22" spans="1:7">
      <c r="A22" s="437">
        <v>6.2</v>
      </c>
      <c r="B22" s="388" t="s">
        <v>703</v>
      </c>
      <c r="C22" s="740">
        <v>229888783.93979996</v>
      </c>
      <c r="D22" s="740"/>
      <c r="E22" s="740">
        <v>229888783.93979996</v>
      </c>
    </row>
    <row r="23" spans="1:7" ht="21">
      <c r="A23" s="437">
        <v>7</v>
      </c>
      <c r="B23" s="389" t="s">
        <v>705</v>
      </c>
      <c r="C23" s="740">
        <v>0</v>
      </c>
      <c r="D23" s="740"/>
      <c r="E23" s="740">
        <v>0</v>
      </c>
    </row>
    <row r="24" spans="1:7" ht="21">
      <c r="A24" s="437">
        <v>8</v>
      </c>
      <c r="B24" s="390" t="s">
        <v>706</v>
      </c>
      <c r="C24" s="740">
        <v>0</v>
      </c>
      <c r="D24" s="740"/>
      <c r="E24" s="740">
        <v>0</v>
      </c>
    </row>
    <row r="25" spans="1:7">
      <c r="A25" s="437">
        <v>9</v>
      </c>
      <c r="B25" s="387" t="s">
        <v>707</v>
      </c>
      <c r="C25" s="740">
        <v>5242128.95</v>
      </c>
      <c r="D25" s="740">
        <v>0</v>
      </c>
      <c r="E25" s="740">
        <v>5242128.95</v>
      </c>
    </row>
    <row r="26" spans="1:7">
      <c r="A26" s="437">
        <v>9.1</v>
      </c>
      <c r="B26" s="391" t="s">
        <v>708</v>
      </c>
      <c r="C26" s="740">
        <v>5242128.95</v>
      </c>
      <c r="D26" s="740"/>
      <c r="E26" s="740">
        <v>5242128.95</v>
      </c>
    </row>
    <row r="27" spans="1:7">
      <c r="A27" s="437">
        <v>9.1999999999999993</v>
      </c>
      <c r="B27" s="391" t="s">
        <v>709</v>
      </c>
      <c r="C27" s="740">
        <v>0</v>
      </c>
      <c r="D27" s="740"/>
      <c r="E27" s="740">
        <v>0</v>
      </c>
    </row>
    <row r="28" spans="1:7">
      <c r="A28" s="437">
        <v>10</v>
      </c>
      <c r="B28" s="387" t="s">
        <v>36</v>
      </c>
      <c r="C28" s="740">
        <v>1165107.57</v>
      </c>
      <c r="D28" s="740">
        <v>1165107.57</v>
      </c>
      <c r="E28" s="740">
        <v>0</v>
      </c>
    </row>
    <row r="29" spans="1:7">
      <c r="A29" s="437">
        <v>10.1</v>
      </c>
      <c r="B29" s="391" t="s">
        <v>710</v>
      </c>
      <c r="C29" s="740">
        <v>0</v>
      </c>
      <c r="D29" s="740"/>
      <c r="E29" s="740">
        <v>0</v>
      </c>
    </row>
    <row r="30" spans="1:7">
      <c r="A30" s="437">
        <v>10.199999999999999</v>
      </c>
      <c r="B30" s="391" t="s">
        <v>711</v>
      </c>
      <c r="C30" s="740">
        <v>1165107.57</v>
      </c>
      <c r="D30" s="740">
        <v>1165107.57</v>
      </c>
      <c r="E30" s="740">
        <v>0</v>
      </c>
    </row>
    <row r="31" spans="1:7">
      <c r="A31" s="437">
        <v>11</v>
      </c>
      <c r="B31" s="387" t="s">
        <v>712</v>
      </c>
      <c r="C31" s="740">
        <v>261486.67</v>
      </c>
      <c r="D31" s="740">
        <v>0</v>
      </c>
      <c r="E31" s="740">
        <v>261486.67</v>
      </c>
    </row>
    <row r="32" spans="1:7">
      <c r="A32" s="437">
        <v>11.1</v>
      </c>
      <c r="B32" s="391" t="s">
        <v>713</v>
      </c>
      <c r="C32" s="740">
        <v>261486.67</v>
      </c>
      <c r="D32" s="740"/>
      <c r="E32" s="740">
        <v>261486.67</v>
      </c>
    </row>
    <row r="33" spans="1:7">
      <c r="A33" s="437">
        <v>11.2</v>
      </c>
      <c r="B33" s="391" t="s">
        <v>714</v>
      </c>
      <c r="C33" s="740">
        <v>0</v>
      </c>
      <c r="D33" s="740"/>
      <c r="E33" s="740">
        <v>0</v>
      </c>
    </row>
    <row r="34" spans="1:7">
      <c r="A34" s="437">
        <v>13</v>
      </c>
      <c r="B34" s="387" t="s">
        <v>88</v>
      </c>
      <c r="C34" s="740">
        <v>8712176.2017000001</v>
      </c>
      <c r="D34" s="740"/>
      <c r="E34" s="740">
        <v>8712176.2017000001</v>
      </c>
    </row>
    <row r="35" spans="1:7">
      <c r="A35" s="437">
        <v>13.1</v>
      </c>
      <c r="B35" s="392" t="s">
        <v>715</v>
      </c>
      <c r="C35" s="740">
        <v>302210</v>
      </c>
      <c r="D35" s="740"/>
      <c r="E35" s="740">
        <v>302210</v>
      </c>
    </row>
    <row r="36" spans="1:7">
      <c r="A36" s="437">
        <v>13.2</v>
      </c>
      <c r="B36" s="392" t="s">
        <v>716</v>
      </c>
      <c r="C36" s="740">
        <v>0</v>
      </c>
      <c r="D36" s="740"/>
      <c r="E36" s="740">
        <v>0</v>
      </c>
    </row>
    <row r="37" spans="1:7" ht="39" thickBot="1">
      <c r="A37" s="229"/>
      <c r="B37" s="230" t="s">
        <v>307</v>
      </c>
      <c r="C37" s="741">
        <v>373719487.09789997</v>
      </c>
      <c r="D37" s="741">
        <v>1165107.57</v>
      </c>
      <c r="E37" s="741">
        <v>372554379.52789998</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B2" sqref="B2"/>
    </sheetView>
  </sheetViews>
  <sheetFormatPr defaultRowHeight="15" outlineLevelRow="1"/>
  <cols>
    <col min="1" max="1" width="9.5703125" style="2" bestFit="1" customWidth="1"/>
    <col min="2" max="2" width="114.140625" style="2"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7" t="s">
        <v>97</v>
      </c>
      <c r="B1" s="16" t="str">
        <f>Info!C2</f>
        <v>სს ზირაათ ბანკი საქართველო</v>
      </c>
    </row>
    <row r="2" spans="1:6" s="21" customFormat="1" ht="15.75" customHeight="1">
      <c r="A2" s="21" t="s">
        <v>98</v>
      </c>
      <c r="B2" s="724">
        <f>'1. key ratios'!B2</f>
        <v>45838</v>
      </c>
      <c r="C2"/>
      <c r="D2"/>
      <c r="E2"/>
      <c r="F2"/>
    </row>
    <row r="3" spans="1:6" s="21" customFormat="1" ht="15.75" customHeight="1">
      <c r="C3"/>
      <c r="D3"/>
      <c r="E3"/>
      <c r="F3"/>
    </row>
    <row r="4" spans="1:6" s="21" customFormat="1" ht="26.25" thickBot="1">
      <c r="A4" s="21" t="s">
        <v>244</v>
      </c>
      <c r="B4" s="119" t="s">
        <v>159</v>
      </c>
      <c r="C4" s="113" t="s">
        <v>76</v>
      </c>
      <c r="D4"/>
      <c r="E4"/>
      <c r="F4"/>
    </row>
    <row r="5" spans="1:6">
      <c r="A5" s="114">
        <v>1</v>
      </c>
      <c r="B5" s="115" t="s">
        <v>694</v>
      </c>
      <c r="C5" s="742">
        <v>372554379.52789998</v>
      </c>
    </row>
    <row r="6" spans="1:6" s="104" customFormat="1">
      <c r="A6" s="68">
        <v>2.1</v>
      </c>
      <c r="B6" s="121" t="s">
        <v>828</v>
      </c>
      <c r="C6" s="743">
        <v>66181342.972499996</v>
      </c>
    </row>
    <row r="7" spans="1:6" s="4" customFormat="1" ht="25.5" outlineLevel="1">
      <c r="A7" s="120">
        <v>2.2000000000000002</v>
      </c>
      <c r="B7" s="116" t="s">
        <v>829</v>
      </c>
      <c r="C7" s="744"/>
    </row>
    <row r="8" spans="1:6" s="4" customFormat="1" ht="26.25">
      <c r="A8" s="120">
        <v>3</v>
      </c>
      <c r="B8" s="117" t="s">
        <v>695</v>
      </c>
      <c r="C8" s="745">
        <v>438735722.50039995</v>
      </c>
    </row>
    <row r="9" spans="1:6" s="104" customFormat="1">
      <c r="A9" s="68">
        <v>4</v>
      </c>
      <c r="B9" s="124" t="s">
        <v>157</v>
      </c>
      <c r="C9" s="743">
        <v>0</v>
      </c>
    </row>
    <row r="10" spans="1:6" s="4" customFormat="1" ht="25.5" outlineLevel="1">
      <c r="A10" s="120">
        <v>5.0999999999999996</v>
      </c>
      <c r="B10" s="116" t="s">
        <v>163</v>
      </c>
      <c r="C10" s="744">
        <v>-33967630.830090001</v>
      </c>
    </row>
    <row r="11" spans="1:6" s="4" customFormat="1" ht="25.5" outlineLevel="1">
      <c r="A11" s="120">
        <v>5.2</v>
      </c>
      <c r="B11" s="116" t="s">
        <v>164</v>
      </c>
      <c r="C11" s="744"/>
    </row>
    <row r="12" spans="1:6" s="4" customFormat="1">
      <c r="A12" s="120">
        <v>6</v>
      </c>
      <c r="B12" s="122" t="s">
        <v>995</v>
      </c>
      <c r="C12" s="744">
        <v>0</v>
      </c>
    </row>
    <row r="13" spans="1:6" s="4" customFormat="1" ht="15.75" thickBot="1">
      <c r="A13" s="123">
        <v>7</v>
      </c>
      <c r="B13" s="118" t="s">
        <v>158</v>
      </c>
      <c r="C13" s="746">
        <v>404768091.67030996</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2025-07-30T13:35:06Z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