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8130" tabRatio="919" firstSheet="19" activeTab="25"/>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19" i="105" l="1"/>
  <c r="B9" i="105" l="1"/>
  <c r="B8" i="105"/>
  <c r="B18" i="105"/>
  <c r="S8" i="35" l="1"/>
  <c r="S9" i="35"/>
  <c r="S10" i="35"/>
  <c r="S11" i="35"/>
  <c r="S12" i="35"/>
  <c r="S13" i="35"/>
  <c r="S14" i="35"/>
  <c r="S15" i="35"/>
  <c r="S16" i="35"/>
  <c r="S17" i="35"/>
  <c r="S18" i="35"/>
  <c r="S19" i="35"/>
  <c r="S20" i="35"/>
  <c r="S21" i="35"/>
  <c r="C14" i="79" l="1"/>
  <c r="C12" i="79"/>
  <c r="C10" i="79" l="1"/>
  <c r="C11" i="79"/>
  <c r="C13" i="79"/>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I9" i="37"/>
  <c r="G9" i="37"/>
  <c r="F9" i="37"/>
  <c r="C9" i="37"/>
  <c r="P8" i="37"/>
  <c r="P6" i="37" s="1"/>
  <c r="P34" i="37" s="1"/>
  <c r="O8" i="37"/>
  <c r="N8" i="37"/>
  <c r="M8" i="37"/>
  <c r="L8" i="37"/>
  <c r="K8" i="37"/>
  <c r="J8" i="37"/>
  <c r="G8" i="37"/>
  <c r="G6" i="37" s="1"/>
  <c r="G34" i="37" s="1"/>
  <c r="F8" i="37"/>
  <c r="C8" i="37"/>
  <c r="P7" i="37"/>
  <c r="O7" i="37"/>
  <c r="O6" i="37" s="1"/>
  <c r="O34" i="37" s="1"/>
  <c r="N7" i="37"/>
  <c r="N6" i="37" s="1"/>
  <c r="N34" i="37" s="1"/>
  <c r="M7" i="37"/>
  <c r="M6" i="37" s="1"/>
  <c r="M34" i="37" s="1"/>
  <c r="L7" i="37"/>
  <c r="K7" i="37"/>
  <c r="J7" i="37"/>
  <c r="J6" i="37" s="1"/>
  <c r="J34" i="37" s="1"/>
  <c r="G7" i="37"/>
  <c r="F7" i="37"/>
  <c r="I7" i="37" s="1"/>
  <c r="C7" i="37"/>
  <c r="L6" i="37"/>
  <c r="L34" i="37" s="1"/>
  <c r="K6" i="37"/>
  <c r="K34" i="37" s="1"/>
  <c r="E6" i="37"/>
  <c r="E34" i="37" s="1"/>
  <c r="D6" i="37"/>
  <c r="D34" i="37" s="1"/>
  <c r="B1" i="37"/>
  <c r="C26" i="79"/>
  <c r="C22" i="79"/>
  <c r="C8" i="79"/>
  <c r="Q22" i="37" l="1"/>
  <c r="Q30" i="37"/>
  <c r="Q10" i="37"/>
  <c r="C6" i="37"/>
  <c r="C34" i="37" s="1"/>
  <c r="F6" i="37"/>
  <c r="F34" i="37" s="1"/>
  <c r="I34" i="37" s="1"/>
  <c r="I8" i="37"/>
  <c r="I6" i="37" s="1"/>
  <c r="Q18" i="37"/>
  <c r="Q26" i="37"/>
  <c r="Q8" i="37"/>
  <c r="Q9" i="37"/>
  <c r="C32" i="79"/>
  <c r="C34" i="79" s="1"/>
  <c r="Q7" i="37"/>
  <c r="Q6" i="37" l="1"/>
  <c r="Q34" i="37" s="1"/>
  <c r="F6" i="107"/>
  <c r="E6" i="107"/>
  <c r="D6" i="107"/>
  <c r="C6" i="107"/>
  <c r="H8" i="74" l="1"/>
  <c r="B2" i="106" l="1"/>
  <c r="B1" i="106"/>
  <c r="B1" i="105"/>
  <c r="B2" i="105"/>
  <c r="B10"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21" i="96" s="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22" i="95" s="1"/>
  <c r="H15" i="95"/>
  <c r="H16" i="95"/>
  <c r="H17" i="95"/>
  <c r="H18" i="95"/>
  <c r="H19" i="95"/>
  <c r="H20" i="95"/>
  <c r="D22" i="95"/>
  <c r="E22" i="95"/>
  <c r="F22" i="95"/>
  <c r="G22" i="95"/>
  <c r="C15" i="98" l="1"/>
  <c r="C67" i="69"/>
  <c r="C62" i="69"/>
  <c r="C58" i="69"/>
  <c r="C46" i="69"/>
  <c r="C52" i="69" s="1"/>
  <c r="C40" i="69"/>
  <c r="C35" i="69"/>
  <c r="C29" i="69"/>
  <c r="C26" i="69"/>
  <c r="C23" i="69"/>
  <c r="C18" i="69"/>
  <c r="C14" i="69"/>
  <c r="C6" i="69"/>
  <c r="C68" i="69" l="1"/>
  <c r="B1" i="80"/>
  <c r="G6" i="71" l="1"/>
  <c r="G13" i="71" s="1"/>
  <c r="F6" i="71"/>
  <c r="F13" i="71" s="1"/>
  <c r="E6" i="71"/>
  <c r="E13" i="71" s="1"/>
  <c r="D6" i="71"/>
  <c r="D13" i="71" s="1"/>
  <c r="C6" i="71"/>
  <c r="C13" i="71" s="1"/>
  <c r="B1" i="79" l="1"/>
  <c r="B1" i="36"/>
  <c r="B1" i="74"/>
  <c r="B1" i="64"/>
  <c r="B1" i="35"/>
  <c r="B1" i="69"/>
  <c r="B1" i="77"/>
  <c r="B1" i="28"/>
  <c r="B1" i="73"/>
  <c r="B1" i="72"/>
  <c r="B1" i="52"/>
  <c r="B1" i="71"/>
  <c r="B1" i="6"/>
  <c r="C21" i="77" l="1"/>
  <c r="D21" i="77" s="1"/>
  <c r="D8" i="77"/>
  <c r="D9" i="77"/>
  <c r="D7" i="77"/>
  <c r="C20" i="77"/>
  <c r="C19" i="77"/>
  <c r="D19" i="77" l="1"/>
  <c r="D20" i="77"/>
  <c r="H14" i="74" l="1"/>
  <c r="C5" i="73" l="1"/>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<sst xmlns="http://schemas.openxmlformats.org/spreadsheetml/2006/main" count="1632" uniqueCount="1018">
  <si>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</si>
  <si>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</si>
  <si>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</si>
  <si>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</si>
  <si>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</si>
  <si>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</si>
  <si>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</si>
  <si>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</si>
  <si>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</si>
  <si>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</si>
  <si>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</si>
  <si>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</si>
  <si>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</si>
  <si>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</si>
  <si>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</si>
  <si>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</si>
  <si>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</si>
  <si>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</si>
  <si>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</si>
  <si>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</si>
  <si>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</si>
  <si>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</si>
  <si>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</si>
  <si>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</si>
  <si>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</si>
  <si>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</si>
  <si>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</si>
  <si>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</si>
  <si>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</si>
  <si>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</si>
  <si>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</si>
  <si>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</si>
  <si>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</si>
  <si>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</si>
  <si>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</si>
  <si>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</si>
  <si>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</si>
  <si>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</si>
  <si>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</si>
  <si>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</si>
  <si>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</si>
  <si>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</si>
  <si>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</si>
  <si>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</si>
  <si>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</si>
  <si>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</si>
  <si>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</si>
  <si>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</si>
  <si>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</si>
  <si>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</si>
  <si>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</si>
  <si>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</si>
  <si>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</si>
  <si>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</si>
  <si>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</si>
  <si>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</si>
  <si>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</si>
  <si>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</si>
  <si>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</si>
  <si>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</si>
  <si>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</si>
  <si>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</si>
  <si>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</si>
  <si>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</si>
  <si>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</si>
  <si>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</si>
  <si>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</si>
  <si>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</si>
  <si>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</si>
  <si>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</si>
  <si>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</si>
  <si>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</si>
  <si>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</si>
  <si>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</si>
  <si>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</si>
  <si>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</si>
  <si>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</si>
  <si>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</si>
  <si>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</si>
  <si>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</si>
  <si>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</si>
  <si>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</si>
  <si>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</si>
  <si>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</si>
  <si>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</si>
  <si>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</si>
  <si>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</si>
  <si>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</si>
  <si>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</si>
  <si>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</si>
  <si>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</si>
  <si>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</si>
  <si>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</si>
  <si>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</si>
  <si>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</si>
  <si>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</si>
  <si>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</si>
  <si>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</si>
  <si>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</si>
  <si>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</si>
  <si>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</si>
  <si>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</si>
  <si>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</si>
  <si>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</si>
  <si>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</si>
  <si>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</si>
  <si>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</si>
  <si>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</si>
  <si>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</si>
  <si>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</si>
  <si>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</si>
  <si>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</si>
  <si>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</si>
  <si>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</si>
  <si>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</si>
  <si>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</si>
  <si>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</si>
  <si>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</si>
  <si>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</si>
  <si>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</si>
  <si>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</si>
  <si>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</si>
  <si>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</si>
  <si>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</si>
  <si>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</si>
  <si>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</si>
  <si>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</si>
  <si>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</si>
  <si>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</si>
  <si>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</si>
  <si>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</si>
  <si>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</si>
  <si>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</si>
  <si>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</si>
  <si>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</si>
  <si>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</si>
  <si>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</si>
  <si>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</si>
  <si>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</si>
  <si>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</si>
  <si>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</si>
  <si>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</si>
  <si>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</si>
  <si>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</si>
  <si>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</si>
  <si>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</si>
  <si>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</si>
  <si>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</si>
  <si>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</si>
  <si>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</si>
  <si>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</si>
  <si>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</si>
  <si>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</si>
  <si>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</si>
  <si>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</si>
  <si>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</si>
  <si>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</si>
  <si>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</si>
  <si>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</si>
  <si>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</si>
  <si>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</si>
  <si>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</si>
  <si>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</si>
  <si>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</si>
  <si>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</si>
  <si>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</si>
  <si>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</si>
  <si>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</si>
  <si>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</si>
  <si>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</si>
  <si>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</si>
  <si>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</si>
  <si>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</si>
  <si>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</si>
  <si>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</si>
  <si>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</si>
  <si>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</si>
  <si>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</si>
  <si>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</si>
  <si>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</si>
  <si>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</si>
  <si>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</si>
  <si>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</si>
  <si>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</si>
  <si>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</si>
  <si>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</si>
  <si>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</si>
  <si>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</si>
  <si>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</si>
  <si>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</si>
  <si>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</si>
  <si>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</si>
  <si>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</si>
  <si>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</si>
  <si>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</si>
  <si>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</si>
  <si>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</si>
  <si>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</si>
  <si>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</si>
  <si>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</si>
  <si>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</si>
  <si>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</si>
  <si>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</si>
  <si>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</si>
  <si>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</si>
  <si>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</si>
  <si>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</si>
  <si>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</si>
  <si>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</si>
  <si>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</si>
  <si>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</si>
  <si>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</si>
  <si>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</si>
  <si>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</si>
  <si>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</si>
  <si>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</si>
  <si>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</si>
  <si>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</si>
  <si>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</si>
  <si>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</si>
  <si>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</si>
  <si>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</si>
  <si>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</si>
  <si>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</si>
  <si>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</si>
  <si>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</si>
  <si>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</si>
  <si>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</si>
  <si>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</si>
  <si>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</si>
  <si>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</si>
  <si>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</si>
  <si>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</si>
  <si>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</si>
  <si>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</si>
  <si>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</si>
  <si>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</si>
  <si>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</si>
  <si>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</si>
  <si>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</si>
  <si>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</si>
  <si>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</si>
  <si>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</si>
  <si>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</si>
  <si>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</si>
  <si>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</si>
  <si>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</si>
  <si>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</si>
  <si>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</si>
  <si>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</si>
  <si>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</si>
  <si>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</si>
  <si>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</si>
  <si>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</si>
  <si>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</si>
  <si>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</si>
  <si>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</si>
  <si>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</si>
  <si>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</si>
  <si>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</si>
  <si>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</si>
  <si>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</si>
  <si>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</si>
  <si>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</si>
  <si>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</si>
  <si>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</si>
  <si>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</si>
  <si>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</si>
  <si>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</si>
  <si>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</si>
  <si>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</si>
  <si>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</si>
  <si>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</si>
  <si>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</si>
  <si>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</si>
  <si>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</si>
  <si>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</si>
  <si>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</si>
  <si>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</si>
  <si>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</si>
  <si>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</si>
  <si>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</si>
  <si>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</si>
  <si>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</si>
  <si>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</si>
  <si>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</si>
  <si>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</si>
  <si>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</si>
  <si>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</si>
  <si>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</si>
  <si>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</si>
  <si>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</si>
  <si>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</si>
  <si>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</si>
  <si>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</si>
  <si>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</si>
  <si>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</si>
  <si>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</si>
  <si>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</si>
  <si>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</si>
  <si>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</si>
  <si>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</si>
  <si>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</si>
  <si>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</si>
  <si>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</si>
  <si>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</si>
  <si>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</si>
  <si>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</si>
  <si>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</si>
  <si>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</si>
  <si>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</si>
  <si>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</si>
  <si>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</si>
  <si>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</si>
  <si>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</si>
  <si>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</si>
  <si>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</si>
  <si>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</si>
  <si>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</si>
  <si>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</si>
  <si>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</si>
  <si>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</si>
  <si>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</si>
  <si>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</si>
  <si>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</si>
  <si>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</si>
  <si>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</si>
  <si>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</si>
  <si>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</si>
  <si>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</si>
  <si>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</si>
  <si>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</si>
  <si>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</si>
  <si>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</si>
  <si>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</si>
  <si>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</si>
  <si>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</si>
  <si>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</si>
  <si>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</si>
  <si>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</si>
  <si>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</si>
  <si>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</si>
  <si>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</si>
  <si>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</si>
  <si>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</si>
  <si>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</si>
  <si>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</si>
  <si>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</si>
  <si>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</si>
  <si>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</si>
  <si>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</si>
  <si>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</si>
  <si>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</si>
  <si>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</si>
  <si>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</si>
  <si>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</si>
  <si>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</si>
  <si>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</si>
  <si>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</si>
  <si>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</si>
  <si>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</si>
  <si>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</si>
  <si>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</si>
  <si>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</si>
  <si>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</si>
  <si>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</si>
  <si>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</si>
  <si>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</si>
  <si>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</si>
  <si>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</si>
  <si>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</si>
  <si>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</si>
  <si>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</si>
  <si>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</si>
  <si>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</si>
  <si>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</si>
  <si>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</si>
  <si>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</si>
  <si>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</si>
  <si>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</si>
  <si>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</si>
  <si>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</si>
  <si>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</si>
  <si>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</si>
  <si>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</si>
  <si>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</si>
  <si>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</si>
  <si>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</si>
  <si>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</si>
  <si>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</si>
  <si>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</si>
  <si>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</si>
  <si>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</si>
  <si>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</si>
  <si>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</si>
  <si>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</si>
  <si>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</si>
  <si>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</si>
  <si>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</si>
  <si>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</si>
  <si>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</si>
  <si>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</si>
  <si>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</si>
  <si>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</si>
  <si>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</si>
  <si>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</si>
  <si>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</si>
  <si>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</si>
  <si>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</si>
  <si>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</si>
  <si>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</si>
  <si>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</si>
  <si>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</si>
  <si>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</si>
  <si>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</si>
  <si>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</si>
  <si>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</si>
  <si>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</si>
  <si>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</si>
  <si>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</si>
  <si>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</si>
  <si>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</si>
  <si>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</si>
  <si>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</si>
  <si>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</si>
  <si>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</si>
  <si>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</si>
  <si>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</si>
  <si>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</si>
  <si>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</si>
  <si>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</si>
  <si>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</si>
  <si>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</si>
  <si>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</si>
  <si>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</si>
  <si>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</si>
  <si>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</si>
  <si>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</si>
  <si>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</si>
  <si>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</si>
  <si>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</si>
  <si>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</si>
  <si>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</si>
  <si>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</si>
  <si>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</si>
  <si>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</si>
  <si>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</si>
  <si>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</si>
  <si>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</si>
  <si>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</si>
  <si>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</si>
  <si>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</si>
  <si>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</si>
  <si>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</si>
  <si>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</si>
  <si>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</si>
  <si>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</si>
  <si>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</si>
  <si>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</si>
  <si>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</si>
  <si>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</si>
  <si>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</si>
  <si>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</si>
  <si>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</si>
  <si>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</si>
  <si>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</si>
  <si>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</si>
  <si>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</si>
  <si>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</si>
  <si>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</si>
  <si>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</si>
  <si>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</si>
  <si>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</si>
  <si>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</si>
  <si>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</si>
  <si>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</si>
  <si>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</si>
  <si>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</si>
  <si>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</si>
  <si>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</si>
  <si>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</si>
  <si>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</si>
  <si>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</si>
  <si>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</si>
  <si>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</si>
  <si>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</si>
  <si>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</si>
  <si>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</si>
  <si>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</si>
  <si>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</si>
  <si>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</si>
  <si>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</si>
  <si>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</si>
  <si>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</si>
  <si>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</si>
  <si>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</si>
  <si>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</si>
  <si>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</si>
  <si>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</si>
  <si>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</si>
  <si>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</si>
  <si>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</si>
  <si>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</si>
  <si>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</si>
  <si>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</si>
  <si>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</si>
  <si>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</si>
  <si>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</si>
  <si>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</si>
  <si>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</si>
  <si>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</si>
  <si>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</si>
  <si>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</si>
  <si>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</si>
  <si>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</si>
  <si>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</si>
  <si>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</si>
  <si>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</si>
  <si>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</si>
  <si>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</si>
  <si>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</si>
  <si>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</si>
  <si>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</si>
  <si>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</si>
  <si>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</si>
  <si>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</si>
  <si>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</si>
  <si>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</si>
  <si>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</si>
  <si>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</si>
  <si>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</si>
  <si>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</si>
  <si>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</si>
  <si>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</si>
  <si>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</si>
  <si>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</si>
  <si>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</si>
  <si>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</si>
  <si>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</si>
  <si>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</si>
  <si>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</si>
  <si>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</si>
  <si>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</si>
  <si>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</si>
  <si>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</si>
  <si>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</si>
  <si>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</si>
  <si>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</si>
  <si>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</si>
  <si>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</si>
  <si>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</si>
  <si>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</si>
  <si>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</si>
  <si>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</si>
  <si>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</si>
  <si>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</si>
  <si>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</si>
  <si>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</si>
  <si>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</si>
  <si>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</si>
  <si>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</si>
  <si>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</si>
  <si>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</si>
  <si>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</si>
  <si>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</si>
  <si>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</si>
  <si>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</si>
  <si>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</si>
  <si>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</si>
  <si>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</si>
  <si>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</si>
  <si>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</si>
  <si>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</si>
  <si>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</si>
  <si>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</si>
  <si>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</si>
  <si>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</si>
  <si>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</si>
  <si>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</si>
  <si>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</si>
  <si>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</si>
  <si>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</si>
  <si>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</si>
  <si>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</si>
  <si>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</si>
  <si>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</si>
  <si>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</si>
  <si>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</si>
  <si>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</si>
  <si>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</si>
  <si>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</si>
  <si>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</si>
  <si>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</si>
  <si>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</si>
  <si>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</si>
  <si>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</si>
  <si>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</si>
  <si>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</si>
  <si>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</si>
  <si>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</si>
  <si>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</si>
  <si>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</si>
  <si>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</si>
  <si>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</si>
  <si>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</si>
  <si>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</si>
  <si>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</si>
  <si>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</si>
  <si>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</si>
  <si>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</si>
  <si>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</si>
  <si>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</si>
  <si>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</si>
  <si>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</si>
  <si>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</si>
  <si>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</si>
  <si>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</si>
  <si>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</si>
  <si>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</si>
  <si>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</si>
  <si>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</si>
  <si>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</si>
  <si>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</si>
  <si>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</si>
  <si>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</si>
  <si>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</si>
  <si>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</si>
  <si>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</si>
  <si>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</si>
  <si>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</si>
  <si>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</si>
  <si>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</si>
  <si>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</si>
  <si>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</si>
  <si>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</si>
  <si>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</si>
  <si>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</si>
  <si>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</si>
  <si>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</si>
  <si>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</si>
  <si>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</si>
  <si>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</si>
  <si>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</si>
  <si>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</si>
  <si>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</si>
  <si>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</si>
  <si>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</si>
  <si>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</si>
  <si>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</si>
  <si>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</si>
  <si>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</si>
  <si>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</si>
  <si>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</si>
  <si>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</si>
  <si>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</si>
  <si>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</si>
  <si>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</si>
  <si>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</si>
  <si>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</si>
  <si>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</si>
  <si>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</si>
  <si>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</si>
  <si>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</si>
  <si>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</si>
  <si>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</si>
  <si>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</si>
  <si>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</si>
  <si>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</si>
  <si>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</si>
  <si>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</si>
  <si>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</si>
  <si>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</si>
  <si>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</si>
  <si>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</si>
  <si>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</si>
  <si>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</si>
  <si>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</si>
  <si>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</si>
  <si>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</si>
  <si>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</si>
  <si>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</si>
  <si>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</si>
  <si>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</si>
  <si>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</si>
  <si>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</si>
  <si>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</si>
  <si>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</si>
  <si>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</si>
  <si>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</si>
  <si>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</si>
  <si>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</si>
  <si>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</si>
  <si>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</si>
  <si>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</si>
  <si>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</si>
  <si>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</si>
  <si>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</si>
  <si>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</si>
  <si>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</si>
  <si>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</si>
  <si>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</si>
  <si>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</si>
  <si>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</si>
  <si>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</si>
  <si>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</si>
  <si>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</si>
  <si>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</si>
  <si>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</si>
  <si>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</si>
  <si>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</si>
  <si>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</si>
  <si>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</si>
  <si>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</si>
  <si>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</si>
  <si>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</si>
  <si>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</si>
  <si>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</si>
  <si>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</si>
  <si>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</si>
  <si>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</si>
  <si>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</si>
  <si>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</si>
  <si>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</si>
  <si>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</si>
  <si>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</si>
  <si>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</si>
  <si>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</si>
  <si>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</si>
  <si>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</si>
  <si>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</si>
  <si>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</si>
  <si>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</si>
  <si>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</si>
  <si>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</si>
  <si>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</si>
  <si>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</si>
  <si>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</si>
  <si>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</si>
  <si>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</si>
  <si>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</si>
  <si>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</si>
  <si>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</si>
  <si>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</si>
  <si>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</si>
  <si>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</si>
  <si>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</si>
  <si>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</si>
  <si>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</si>
  <si>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</si>
  <si>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</si>
  <si>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</si>
  <si>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</si>
  <si>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</si>
  <si>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</si>
  <si>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</si>
  <si>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</si>
  <si>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</si>
  <si>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</si>
  <si>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</si>
  <si>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</si>
  <si>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</si>
  <si>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</si>
  <si>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</si>
  <si>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</si>
  <si>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</si>
  <si>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</si>
  <si>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</si>
  <si>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</si>
  <si>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</si>
  <si>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</si>
  <si>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</si>
  <si>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</si>
  <si>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</si>
  <si>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</si>
  <si>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</si>
  <si>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</si>
  <si>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</si>
  <si>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</si>
  <si>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</si>
  <si>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</si>
  <si>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</si>
  <si>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</si>
  <si>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</si>
  <si>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</si>
  <si>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</si>
  <si>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</si>
  <si>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</si>
  <si>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</si>
  <si>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</si>
  <si>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</si>
  <si>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</si>
  <si>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</si>
  <si>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</si>
  <si>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</si>
  <si>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</si>
  <si>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</si>
  <si>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</si>
  <si>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</si>
  <si>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</si>
  <si>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</si>
  <si>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</si>
  <si>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</si>
  <si>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</si>
  <si>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</si>
  <si>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</si>
  <si>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</si>
  <si>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</si>
  <si>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</si>
  <si>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</si>
  <si>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</si>
  <si>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</si>
  <si>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</si>
  <si>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</si>
  <si>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</si>
  <si>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</si>
  <si>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</si>
  <si>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</si>
  <si>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</si>
  <si>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</si>
  <si>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</si>
  <si>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</si>
  <si>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</si>
  <si>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</si>
  <si>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</si>
  <si>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</si>
  <si>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</si>
  <si>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</si>
  <si>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</si>
  <si>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</si>
  <si>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</si>
  <si>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</si>
  <si>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</si>
  <si>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</si>
  <si>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</si>
  <si>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</si>
  <si>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</si>
  <si>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</si>
  <si>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</si>
  <si>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</si>
  <si>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</si>
  <si>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</si>
  <si>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</si>
  <si>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</si>
  <si>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</si>
  <si>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</si>
  <si>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</si>
  <si>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</si>
  <si>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</si>
  <si>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</si>
  <si>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</si>
  <si>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</si>
  <si>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</si>
  <si>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</si>
  <si>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</si>
  <si>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</si>
  <si>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</si>
  <si>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</si>
  <si>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</si>
  <si>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</si>
  <si>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</si>
  <si>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</si>
  <si>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</si>
  <si>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</si>
  <si>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</si>
  <si>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</si>
  <si>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</si>
  <si>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</si>
  <si>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</si>
  <si>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</si>
  <si>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</si>
  <si>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</si>
  <si>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</si>
  <si>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</si>
  <si>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</si>
  <si>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</si>
  <si>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</si>
  <si>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</si>
  <si>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</si>
  <si>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</si>
  <si>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</si>
  <si>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</si>
  <si>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</si>
  <si>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</si>
  <si>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</si>
  <si>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</si>
  <si>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</si>
  <si>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</si>
  <si>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</si>
  <si>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</si>
  <si>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</si>
  <si>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</si>
  <si>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</si>
  <si>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</si>
  <si>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</si>
  <si>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</si>
  <si>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</si>
  <si>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</si>
  <si>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</si>
  <si>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</si>
  <si>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</si>
  <si>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</si>
  <si>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</si>
  <si>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</si>
  <si>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</si>
  <si>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</si>
  <si>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</si>
  <si>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</si>
  <si>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</si>
  <si>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</si>
  <si>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</si>
  <si>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</si>
  <si>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</si>
  <si>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</si>
  <si>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</si>
  <si>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</si>
  <si>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</si>
  <si>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</si>
  <si>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</si>
  <si>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</si>
  <si>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</si>
  <si>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</si>
  <si>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</si>
  <si>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</si>
  <si>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</si>
  <si>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</si>
  <si>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</si>
  <si>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</si>
  <si>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</si>
  <si>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</si>
  <si>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</si>
  <si>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</si>
  <si>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</si>
  <si>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</si>
  <si>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</si>
  <si>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</si>
  <si>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</si>
  <si>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</si>
  <si>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</si>
  <si>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</si>
  <si>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</si>
  <si>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</si>
  <si>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</si>
  <si>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</si>
  <si>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</si>
  <si>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</si>
  <si>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</si>
  <si>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</si>
  <si>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</si>
  <si>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</si>
  <si>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</si>
  <si>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</si>
  <si>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</si>
  <si>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</si>
  <si>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</si>
  <si>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</si>
  <si>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</si>
  <si>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</si>
  <si>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</si>
  <si>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</si>
  <si>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</si>
  <si>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</si>
  <si>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</si>
  <si>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</si>
  <si>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</si>
  <si>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</si>
  <si>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</si>
  <si>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</si>
  <si>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</si>
  <si>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</si>
  <si>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</si>
  <si>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</si>
  <si>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</si>
  <si>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</si>
  <si>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</si>
  <si>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</si>
  <si>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</si>
  <si>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</si>
  <si>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</si>
  <si>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</si>
  <si>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</si>
  <si>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</si>
  <si>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</si>
  <si>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</si>
  <si>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</si>
  <si>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</si>
  <si>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</si>
  <si>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</si>
  <si>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</si>
  <si>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</si>
  <si>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</si>
  <si>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</si>
  <si>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</si>
  <si>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</si>
  <si>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</si>
  <si>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</si>
  <si>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</si>
  <si>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</si>
  <si>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</si>
  <si>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</si>
  <si>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ზირაათ ბანკი საქართველო</t>
  </si>
  <si>
    <t>თურგუთ გულჯიჰან</t>
  </si>
  <si>
    <t>www.ziraatbank.ge</t>
  </si>
  <si>
    <t>ოზლემ მელექ სეზერი</t>
  </si>
  <si>
    <t>არადამოუკიდებელ წევრი</t>
  </si>
  <si>
    <t>სეზგინ თუნჩ</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</si>
  <si>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</si>
  <si>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</si>
  <si>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</si>
  <si>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</si>
  <si>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</si>
  <si>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</si>
  <si>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</si>
  <si>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</si>
  <si>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</si>
  <si>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</si>
  <si>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ბანკის სამეთვალყურეო საბჭოს თავმჯდომარის  მოვალეობის შემსრულებელი</t>
  </si>
  <si>
    <t>თურქეთის რესპუბლიკის სს ზირაათ ბანკი</t>
  </si>
  <si>
    <t>თურქეთის რესპუბლიკა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</si>
</sst>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00_);_(* \(#,##0.0000\);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9" fontId="1" fillId="0" borderId="0"/>
  </cellStyleXfs>
  <cellXfs count="97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167"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4"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right" vertical="center" wrapText="1"/>
    </xf>
    <xf numFmtId="1" fontId="109"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 fontId="7" fillId="0" borderId="24" xfId="1" applyNumberFormat="1" applyFont="1" applyFill="1" applyBorder="1" applyAlignment="1" applyProtection="1">
      <alignment horizontal="right" vertical="center"/>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193"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0" fillId="0" borderId="99" xfId="0" applyBorder="1"/>
    <xf numFmtId="0" fontId="0" fillId="35" borderId="99" xfId="0" applyFill="1" applyBorder="1"/>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0" fillId="0" borderId="99" xfId="0" applyBorder="1" applyAlignment="1">
      <alignment vertical="center"/>
    </xf>
    <xf numFmtId="0" fontId="0" fillId="35" borderId="99" xfId="0" applyFill="1" applyBorder="1" applyAlignment="1">
      <alignment vertical="center"/>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0" fillId="0" borderId="140" xfId="0" applyBorder="1"/>
    <xf numFmtId="0" fontId="0" fillId="35" borderId="140" xfId="0" applyFill="1" applyBorder="1"/>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0" fillId="0" borderId="140" xfId="0" applyBorder="1" applyProtection="1"/>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3" fontId="9" fillId="0" borderId="140" xfId="0" applyNumberFormat="1" applyFont="1" applyFill="1" applyBorder="1" applyAlignment="1" applyProtection="1">
      <alignment horizontal="right"/>
    </xf>
    <xf numFmtId="193" fontId="9" fillId="35" borderId="140" xfId="0" applyNumberFormat="1" applyFont="1" applyFill="1" applyBorder="1" applyAlignment="1" applyProtection="1">
      <alignment horizontal="right"/>
    </xf>
    <xf numFmtId="193"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0" fontId="116" fillId="0" borderId="154" xfId="0" applyFont="1" applyFill="1" applyBorder="1"/>
    <xf numFmtId="0" fontId="116" fillId="0" borderId="155" xfId="0" applyFont="1" applyFill="1" applyBorder="1"/>
    <xf numFmtId="49" fontId="116" fillId="0" borderId="156" xfId="0" applyNumberFormat="1" applyFont="1" applyFill="1" applyBorder="1" applyAlignment="1">
      <alignment horizontal="left" wrapText="1" indent="1"/>
    </xf>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0" fontId="116" fillId="0" borderId="157" xfId="0" applyFont="1" applyFill="1" applyBorder="1"/>
    <xf numFmtId="49" fontId="116" fillId="0" borderId="158"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8" xfId="0" applyNumberFormat="1" applyFont="1" applyFill="1" applyBorder="1" applyAlignment="1">
      <alignment horizontal="left" wrapText="1" indent="2"/>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8"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vertical="top" wrapText="1" indent="2"/>
    </xf>
    <xf numFmtId="0" fontId="116" fillId="79" borderId="157" xfId="0" applyFont="1" applyFill="1" applyBorder="1"/>
    <xf numFmtId="0" fontId="116" fillId="79" borderId="148" xfId="0" applyFont="1" applyFill="1" applyBorder="1"/>
    <xf numFmtId="0" fontId="116" fillId="79" borderId="158" xfId="0" applyFont="1" applyFill="1" applyBorder="1"/>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0" fontId="116" fillId="0" borderId="157" xfId="0" applyFont="1" applyBorder="1"/>
    <xf numFmtId="49" fontId="116" fillId="0" borderId="158" xfId="0" applyNumberFormat="1" applyFont="1" applyFill="1" applyBorder="1" applyAlignment="1">
      <alignment horizontal="left" indent="1"/>
    </xf>
    <xf numFmtId="49" fontId="116" fillId="0" borderId="158" xfId="0" applyNumberFormat="1" applyFont="1" applyBorder="1" applyAlignment="1">
      <alignment horizontal="left" indent="1"/>
    </xf>
    <xf numFmtId="49" fontId="116" fillId="0" borderId="158" xfId="0" applyNumberFormat="1" applyFont="1" applyFill="1" applyBorder="1" applyAlignment="1">
      <alignment horizontal="left" indent="3"/>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9" xfId="0" applyFont="1" applyBorder="1"/>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21" fillId="0" borderId="148" xfId="0" applyFont="1" applyBorder="1"/>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0" fontId="0" fillId="0" borderId="148" xfId="0" applyFill="1" applyBorder="1"/>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10" fontId="9" fillId="2" borderId="99" xfId="20961" applyNumberFormat="1" applyFont="1" applyFill="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7" fillId="0" borderId="0" xfId="0" applyNumberFormat="1" applyFont="1"/>
    <xf numFmtId="10" fontId="4" fillId="0" borderId="0" xfId="0" applyNumberFormat="1" applyFont="1"/>
    <xf numFmtId="10" fontId="4" fillId="0" borderId="93" xfId="20961" applyNumberFormat="1" applyFont="1" applyFill="1" applyBorder="1" applyAlignment="1">
      <alignment vertical="center"/>
    </xf>
    <xf numFmtId="10" fontId="4" fillId="0" borderId="110" xfId="20961" applyNumberFormat="1" applyFont="1" applyFill="1" applyBorder="1" applyAlignment="1">
      <alignment vertical="center"/>
    </xf>
    <xf numFmtId="196" fontId="113" fillId="77" borderId="148" xfId="948" applyNumberFormat="1" applyFont="1" applyFill="1" applyBorder="1" applyAlignment="1" applyProtection="1">
      <alignment horizontal="right" vertical="center"/>
    </xf>
    <xf numFmtId="0" fontId="119" fillId="0" borderId="0" xfId="0" applyFont="1" applyBorder="1"/>
    <xf numFmtId="0" fontId="9" fillId="0" borderId="151" xfId="0" applyFont="1" applyBorder="1" applyAlignment="1">
      <alignment wrapText="1"/>
    </xf>
    <xf numFmtId="9" fontId="4" fillId="0" borderId="21" xfId="0" applyNumberFormat="1" applyFont="1" applyBorder="1" applyAlignment="1">
      <alignment horizontal="left"/>
    </xf>
    <xf numFmtId="9" fontId="4" fillId="0" borderId="114" xfId="0" applyNumberFormat="1" applyFont="1" applyBorder="1" applyAlignment="1">
      <alignment horizontal="left"/>
    </xf>
    <xf numFmtId="3" fontId="116" fillId="0" borderId="148" xfId="0" applyNumberFormat="1" applyFont="1" applyBorder="1"/>
    <xf numFmtId="3" fontId="119" fillId="0" borderId="148" xfId="0" applyNumberFormat="1" applyFont="1" applyBorder="1"/>
    <xf numFmtId="3" fontId="117" fillId="0" borderId="148" xfId="0" applyNumberFormat="1" applyFont="1" applyBorder="1"/>
    <xf numFmtId="3" fontId="120" fillId="0" borderId="148" xfId="0" applyNumberFormat="1" applyFont="1" applyBorder="1"/>
    <xf numFmtId="14" fontId="4" fillId="0" borderId="0" xfId="0" applyNumberFormat="1" applyFont="1" applyAlignment="1">
      <alignment horizontal="left"/>
    </xf>
    <xf numFmtId="3" fontId="120" fillId="0" borderId="140" xfId="0" applyNumberFormat="1" applyFont="1" applyBorder="1"/>
    <xf numFmtId="3" fontId="121" fillId="0" borderId="148" xfId="0" applyNumberFormat="1" applyFont="1" applyBorder="1"/>
    <xf numFmtId="3" fontId="121" fillId="0" borderId="149" xfId="0" applyNumberFormat="1" applyFont="1" applyBorder="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5" fillId="75" borderId="148" xfId="0" applyFont="1" applyFill="1" applyBorder="1" applyAlignment="1">
      <alignment horizontal="center"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05" fillId="0" borderId="148" xfId="0" applyFont="1" applyFill="1" applyBorder="1" applyAlignment="1">
      <alignment horizontal="center" vertical="center"/>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cellXfs>
  <cellStyles count="21418">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7"/>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hmaglakelidze/Documents/My%20Received%20Files/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B3" sqref="B3"/>
    </sheetView>
  </sheetViews>
  <sheetFormatPr defaultRowHeight="14.5"/>
  <cols>
    <col min="1" max="1" width="10.1796875" style="2" customWidth="1"/>
    <col min="2" max="2" width="153" bestFit="1" customWidth="1"/>
    <col min="3" max="3" width="39.453125" customWidth="1"/>
    <col min="7" max="7" width="25" customWidth="1"/>
  </cols>
  <sheetData>
    <row r="1" spans="1:3">
      <c r="A1" s="9"/>
      <c r="B1" s="108" t="s">
        <v>148</v>
      </c>
      <c r="C1" s="54"/>
    </row>
    <row r="2" spans="1:3" s="105" customFormat="1">
      <c r="A2" s="149">
        <v>1</v>
      </c>
      <c r="B2" s="106" t="s">
        <v>149</v>
      </c>
      <c r="C2" s="103" t="s">
        <v>999</v>
      </c>
    </row>
    <row r="3" spans="1:3" s="105" customFormat="1">
      <c r="A3" s="149">
        <v>2</v>
      </c>
      <c r="B3" s="107" t="s">
        <v>1015</v>
      </c>
      <c r="C3" s="103" t="s">
        <v>1002</v>
      </c>
    </row>
    <row r="4" spans="1:3" s="105" customFormat="1">
      <c r="A4" s="149">
        <v>3</v>
      </c>
      <c r="B4" s="107" t="s">
        <v>150</v>
      </c>
      <c r="C4" s="103" t="s">
        <v>1000</v>
      </c>
    </row>
    <row r="5" spans="1:3" s="105" customFormat="1">
      <c r="A5" s="150">
        <v>4</v>
      </c>
      <c r="B5" s="110" t="s">
        <v>151</v>
      </c>
      <c r="C5" s="103" t="s">
        <v>1001</v>
      </c>
    </row>
    <row r="6" spans="1:3" s="109" customFormat="1" ht="65.25" customHeight="1">
      <c r="A6" s="783" t="s">
        <v>308</v>
      </c>
      <c r="B6" s="784"/>
      <c r="C6" s="784"/>
    </row>
    <row r="7" spans="1:3">
      <c r="A7" s="273" t="s">
        <v>239</v>
      </c>
      <c r="B7" s="274" t="s">
        <v>152</v>
      </c>
    </row>
    <row r="8" spans="1:3">
      <c r="A8" s="275">
        <v>1</v>
      </c>
      <c r="B8" s="271" t="s">
        <v>128</v>
      </c>
    </row>
    <row r="9" spans="1:3">
      <c r="A9" s="275">
        <v>2</v>
      </c>
      <c r="B9" s="271" t="s">
        <v>153</v>
      </c>
    </row>
    <row r="10" spans="1:3">
      <c r="A10" s="275">
        <v>3</v>
      </c>
      <c r="B10" s="271" t="s">
        <v>154</v>
      </c>
    </row>
    <row r="11" spans="1:3">
      <c r="A11" s="275">
        <v>4</v>
      </c>
      <c r="B11" s="271" t="s">
        <v>155</v>
      </c>
      <c r="C11" s="104"/>
    </row>
    <row r="12" spans="1:3">
      <c r="A12" s="275">
        <v>5</v>
      </c>
      <c r="B12" s="271" t="s">
        <v>96</v>
      </c>
    </row>
    <row r="13" spans="1:3">
      <c r="A13" s="275">
        <v>6</v>
      </c>
      <c r="B13" s="276" t="s">
        <v>80</v>
      </c>
    </row>
    <row r="14" spans="1:3">
      <c r="A14" s="275">
        <v>7</v>
      </c>
      <c r="B14" s="271" t="s">
        <v>156</v>
      </c>
    </row>
    <row r="15" spans="1:3">
      <c r="A15" s="275">
        <v>8</v>
      </c>
      <c r="B15" s="271" t="s">
        <v>159</v>
      </c>
    </row>
    <row r="16" spans="1:3">
      <c r="A16" s="275">
        <v>9</v>
      </c>
      <c r="B16" s="271" t="s">
        <v>74</v>
      </c>
    </row>
    <row r="17" spans="1:2">
      <c r="A17" s="277" t="s">
        <v>365</v>
      </c>
      <c r="B17" s="271" t="s">
        <v>345</v>
      </c>
    </row>
    <row r="18" spans="1:2" s="3" customFormat="1">
      <c r="A18" s="279">
        <v>9.1999999999999993</v>
      </c>
      <c r="B18" s="711" t="s">
        <v>945</v>
      </c>
    </row>
    <row r="19" spans="1:2" s="3" customFormat="1">
      <c r="A19" s="279">
        <v>9.3000000000000007</v>
      </c>
      <c r="B19" s="711" t="s">
        <v>946</v>
      </c>
    </row>
    <row r="20" spans="1:2">
      <c r="A20" s="275">
        <v>10</v>
      </c>
      <c r="B20" s="271" t="s">
        <v>160</v>
      </c>
    </row>
    <row r="21" spans="1:2">
      <c r="A21" s="275">
        <v>11</v>
      </c>
      <c r="B21" s="276" t="s">
        <v>144</v>
      </c>
    </row>
    <row r="22" spans="1:2">
      <c r="A22" s="275">
        <v>12</v>
      </c>
      <c r="B22" s="276" t="s">
        <v>141</v>
      </c>
    </row>
    <row r="23" spans="1:2">
      <c r="A23" s="275">
        <v>13</v>
      </c>
      <c r="B23" s="278" t="s">
        <v>284</v>
      </c>
    </row>
    <row r="24" spans="1:2">
      <c r="A24" s="275">
        <v>14</v>
      </c>
      <c r="B24" s="271" t="s">
        <v>338</v>
      </c>
    </row>
    <row r="25" spans="1:2">
      <c r="A25" s="279">
        <v>15</v>
      </c>
      <c r="B25" s="271" t="s">
        <v>73</v>
      </c>
    </row>
    <row r="26" spans="1:2">
      <c r="A26" s="279">
        <v>15.1</v>
      </c>
      <c r="B26" s="271" t="s">
        <v>374</v>
      </c>
    </row>
    <row r="27" spans="1:2">
      <c r="A27" s="710">
        <v>15.2</v>
      </c>
      <c r="B27" s="711" t="s">
        <v>969</v>
      </c>
    </row>
    <row r="28" spans="1:2">
      <c r="A28" s="279">
        <v>16</v>
      </c>
      <c r="B28" s="271" t="s">
        <v>421</v>
      </c>
    </row>
    <row r="29" spans="1:2">
      <c r="A29" s="279">
        <v>17</v>
      </c>
      <c r="B29" s="271" t="s">
        <v>645</v>
      </c>
    </row>
    <row r="30" spans="1:2">
      <c r="A30" s="279">
        <v>18</v>
      </c>
      <c r="B30" s="271" t="s">
        <v>905</v>
      </c>
    </row>
    <row r="31" spans="1:2">
      <c r="A31" s="279">
        <v>19</v>
      </c>
      <c r="B31" s="271" t="s">
        <v>906</v>
      </c>
    </row>
    <row r="32" spans="1:2">
      <c r="A32" s="279">
        <v>20</v>
      </c>
      <c r="B32" s="271" t="s">
        <v>907</v>
      </c>
    </row>
    <row r="33" spans="1:2">
      <c r="A33" s="279">
        <v>21</v>
      </c>
      <c r="B33" s="271" t="s">
        <v>514</v>
      </c>
    </row>
    <row r="34" spans="1:2">
      <c r="A34" s="279">
        <v>22</v>
      </c>
      <c r="B34" s="271" t="s">
        <v>908</v>
      </c>
    </row>
    <row r="35" spans="1:2" ht="25">
      <c r="A35" s="279">
        <v>23</v>
      </c>
      <c r="B35" s="665" t="s">
        <v>904</v>
      </c>
    </row>
    <row r="36" spans="1:2">
      <c r="A36" s="279">
        <v>24</v>
      </c>
      <c r="B36" s="271" t="s">
        <v>909</v>
      </c>
    </row>
    <row r="37" spans="1:2">
      <c r="A37" s="279">
        <v>25</v>
      </c>
      <c r="B37" s="271" t="s">
        <v>910</v>
      </c>
    </row>
    <row r="38" spans="1:2">
      <c r="A38" s="275">
        <v>26</v>
      </c>
      <c r="B38" s="271" t="s">
        <v>690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K13" sqref="K13"/>
    </sheetView>
  </sheetViews>
  <sheetFormatPr defaultRowHeight="14.5"/>
  <cols>
    <col min="1" max="1" width="9.54296875" style="5" bestFit="1" customWidth="1"/>
    <col min="2" max="2" width="132.453125" style="2" customWidth="1"/>
    <col min="3" max="3" width="18.453125" style="2" customWidth="1"/>
  </cols>
  <sheetData>
    <row r="1" spans="1:6">
      <c r="A1" s="17" t="s">
        <v>97</v>
      </c>
      <c r="B1" s="16" t="str">
        <f>Info!C2</f>
        <v>სს ზირაათ ბანკი საქართველო</v>
      </c>
      <c r="D1" s="2"/>
      <c r="E1" s="2"/>
      <c r="F1" s="2"/>
    </row>
    <row r="2" spans="1:6" s="21" customFormat="1" ht="15.75" customHeight="1">
      <c r="A2" s="21" t="s">
        <v>98</v>
      </c>
      <c r="B2" s="334">
        <f>'1. key ratios'!B2</f>
        <v>45747</v>
      </c>
    </row>
    <row r="3" spans="1:6" s="21" customFormat="1" ht="15.75" customHeight="1"/>
    <row r="4" spans="1:6" ht="15" thickBot="1">
      <c r="A4" s="5" t="s">
        <v>245</v>
      </c>
      <c r="B4" s="29" t="s">
        <v>74</v>
      </c>
    </row>
    <row r="5" spans="1:6">
      <c r="A5" s="75" t="s">
        <v>25</v>
      </c>
      <c r="B5" s="76"/>
      <c r="C5" s="77" t="s">
        <v>26</v>
      </c>
    </row>
    <row r="6" spans="1:6">
      <c r="A6" s="78">
        <v>1</v>
      </c>
      <c r="B6" s="50" t="s">
        <v>27</v>
      </c>
      <c r="C6" s="159">
        <f>SUM(C7:C11)</f>
        <v>83755984.90259999</v>
      </c>
    </row>
    <row r="7" spans="1:6">
      <c r="A7" s="78">
        <v>2</v>
      </c>
      <c r="B7" s="47" t="s">
        <v>28</v>
      </c>
      <c r="C7" s="160">
        <v>50000000</v>
      </c>
    </row>
    <row r="8" spans="1:6">
      <c r="A8" s="78">
        <v>3</v>
      </c>
      <c r="B8" s="41" t="s">
        <v>29</v>
      </c>
      <c r="C8" s="160"/>
    </row>
    <row r="9" spans="1:6">
      <c r="A9" s="78">
        <v>4</v>
      </c>
      <c r="B9" s="41" t="s">
        <v>30</v>
      </c>
      <c r="C9" s="160"/>
    </row>
    <row r="10" spans="1:6">
      <c r="A10" s="78">
        <v>5</v>
      </c>
      <c r="B10" s="41" t="s">
        <v>31</v>
      </c>
      <c r="C10" s="160"/>
    </row>
    <row r="11" spans="1:6">
      <c r="A11" s="78">
        <v>6</v>
      </c>
      <c r="B11" s="48" t="s">
        <v>32</v>
      </c>
      <c r="C11" s="160">
        <v>33755984.90259999</v>
      </c>
    </row>
    <row r="12" spans="1:6" s="4" customFormat="1">
      <c r="A12" s="78">
        <v>7</v>
      </c>
      <c r="B12" s="50" t="s">
        <v>33</v>
      </c>
      <c r="C12" s="161">
        <f>SUM(C13:C28)</f>
        <v>1044248.72</v>
      </c>
    </row>
    <row r="13" spans="1:6" s="4" customFormat="1">
      <c r="A13" s="78">
        <v>8</v>
      </c>
      <c r="B13" s="49" t="s">
        <v>34</v>
      </c>
      <c r="C13" s="162"/>
    </row>
    <row r="14" spans="1:6" s="4" customFormat="1" ht="26">
      <c r="A14" s="78">
        <v>9</v>
      </c>
      <c r="B14" s="42" t="s">
        <v>35</v>
      </c>
      <c r="C14" s="162"/>
    </row>
    <row r="15" spans="1:6" s="4" customFormat="1">
      <c r="A15" s="78">
        <v>10</v>
      </c>
      <c r="B15" s="43" t="s">
        <v>36</v>
      </c>
      <c r="C15" s="162">
        <v>1044248.72</v>
      </c>
    </row>
    <row r="16" spans="1:6" s="4" customFormat="1">
      <c r="A16" s="78">
        <v>11</v>
      </c>
      <c r="B16" s="44" t="s">
        <v>37</v>
      </c>
      <c r="C16" s="162"/>
    </row>
    <row r="17" spans="1:3" s="4" customFormat="1">
      <c r="A17" s="78">
        <v>12</v>
      </c>
      <c r="B17" s="43" t="s">
        <v>38</v>
      </c>
      <c r="C17" s="162"/>
    </row>
    <row r="18" spans="1:3" s="4" customFormat="1">
      <c r="A18" s="78">
        <v>13</v>
      </c>
      <c r="B18" s="43" t="s">
        <v>39</v>
      </c>
      <c r="C18" s="162"/>
    </row>
    <row r="19" spans="1:3" s="4" customFormat="1">
      <c r="A19" s="78">
        <v>14</v>
      </c>
      <c r="B19" s="43" t="s">
        <v>40</v>
      </c>
      <c r="C19" s="162"/>
    </row>
    <row r="20" spans="1:3" s="4" customFormat="1" ht="26">
      <c r="A20" s="78">
        <v>15</v>
      </c>
      <c r="B20" s="43" t="s">
        <v>41</v>
      </c>
      <c r="C20" s="162"/>
    </row>
    <row r="21" spans="1:3" s="4" customFormat="1" ht="26">
      <c r="A21" s="78">
        <v>16</v>
      </c>
      <c r="B21" s="42" t="s">
        <v>42</v>
      </c>
      <c r="C21" s="162"/>
    </row>
    <row r="22" spans="1:3" s="4" customFormat="1">
      <c r="A22" s="78">
        <v>17</v>
      </c>
      <c r="B22" s="79" t="s">
        <v>43</v>
      </c>
      <c r="C22" s="162"/>
    </row>
    <row r="23" spans="1:3" s="4" customFormat="1">
      <c r="A23" s="78">
        <v>18</v>
      </c>
      <c r="B23" s="701" t="s">
        <v>693</v>
      </c>
      <c r="C23" s="405"/>
    </row>
    <row r="24" spans="1:3" s="4" customFormat="1" ht="26">
      <c r="A24" s="78">
        <v>19</v>
      </c>
      <c r="B24" s="42" t="s">
        <v>44</v>
      </c>
      <c r="C24" s="162"/>
    </row>
    <row r="25" spans="1:3" s="4" customFormat="1" ht="26">
      <c r="A25" s="78">
        <v>20</v>
      </c>
      <c r="B25" s="42" t="s">
        <v>45</v>
      </c>
      <c r="C25" s="162"/>
    </row>
    <row r="26" spans="1:3" s="4" customFormat="1" ht="26">
      <c r="A26" s="78">
        <v>21</v>
      </c>
      <c r="B26" s="45" t="s">
        <v>46</v>
      </c>
      <c r="C26" s="162"/>
    </row>
    <row r="27" spans="1:3" s="4" customFormat="1">
      <c r="A27" s="78">
        <v>22</v>
      </c>
      <c r="B27" s="45" t="s">
        <v>47</v>
      </c>
      <c r="C27" s="162"/>
    </row>
    <row r="28" spans="1:3" s="4" customFormat="1" ht="26">
      <c r="A28" s="78">
        <v>23</v>
      </c>
      <c r="B28" s="45" t="s">
        <v>48</v>
      </c>
      <c r="C28" s="162"/>
    </row>
    <row r="29" spans="1:3" s="4" customFormat="1">
      <c r="A29" s="78">
        <v>24</v>
      </c>
      <c r="B29" s="51" t="s">
        <v>22</v>
      </c>
      <c r="C29" s="161">
        <f>C6-C12</f>
        <v>82711736.182599992</v>
      </c>
    </row>
    <row r="30" spans="1:3" s="4" customFormat="1">
      <c r="A30" s="80"/>
      <c r="B30" s="46"/>
      <c r="C30" s="162"/>
    </row>
    <row r="31" spans="1:3" s="4" customFormat="1">
      <c r="A31" s="80">
        <v>25</v>
      </c>
      <c r="B31" s="51" t="s">
        <v>49</v>
      </c>
      <c r="C31" s="161">
        <f>C32+C35</f>
        <v>0</v>
      </c>
    </row>
    <row r="32" spans="1:3" s="4" customFormat="1">
      <c r="A32" s="80">
        <v>26</v>
      </c>
      <c r="B32" s="41" t="s">
        <v>50</v>
      </c>
      <c r="C32" s="163">
        <f>C33+C34</f>
        <v>0</v>
      </c>
    </row>
    <row r="33" spans="1:3" s="4" customFormat="1">
      <c r="A33" s="80">
        <v>27</v>
      </c>
      <c r="B33" s="101" t="s">
        <v>51</v>
      </c>
      <c r="C33" s="162"/>
    </row>
    <row r="34" spans="1:3" s="4" customFormat="1">
      <c r="A34" s="80">
        <v>28</v>
      </c>
      <c r="B34" s="101" t="s">
        <v>52</v>
      </c>
      <c r="C34" s="162"/>
    </row>
    <row r="35" spans="1:3" s="4" customFormat="1">
      <c r="A35" s="80">
        <v>29</v>
      </c>
      <c r="B35" s="41" t="s">
        <v>53</v>
      </c>
      <c r="C35" s="162"/>
    </row>
    <row r="36" spans="1:3" s="4" customFormat="1">
      <c r="A36" s="80">
        <v>30</v>
      </c>
      <c r="B36" s="51" t="s">
        <v>54</v>
      </c>
      <c r="C36" s="161">
        <f>SUM(C37:C41)</f>
        <v>0</v>
      </c>
    </row>
    <row r="37" spans="1:3" s="4" customFormat="1">
      <c r="A37" s="80">
        <v>31</v>
      </c>
      <c r="B37" s="42" t="s">
        <v>55</v>
      </c>
      <c r="C37" s="162"/>
    </row>
    <row r="38" spans="1:3" s="4" customFormat="1">
      <c r="A38" s="80">
        <v>32</v>
      </c>
      <c r="B38" s="43" t="s">
        <v>56</v>
      </c>
      <c r="C38" s="162"/>
    </row>
    <row r="39" spans="1:3" s="4" customFormat="1" ht="26">
      <c r="A39" s="80">
        <v>33</v>
      </c>
      <c r="B39" s="42" t="s">
        <v>57</v>
      </c>
      <c r="C39" s="162"/>
    </row>
    <row r="40" spans="1:3" s="4" customFormat="1" ht="26">
      <c r="A40" s="80">
        <v>34</v>
      </c>
      <c r="B40" s="42" t="s">
        <v>45</v>
      </c>
      <c r="C40" s="162"/>
    </row>
    <row r="41" spans="1:3" s="4" customFormat="1" ht="26">
      <c r="A41" s="80">
        <v>35</v>
      </c>
      <c r="B41" s="45" t="s">
        <v>58</v>
      </c>
      <c r="C41" s="162"/>
    </row>
    <row r="42" spans="1:3" s="4" customFormat="1">
      <c r="A42" s="80">
        <v>36</v>
      </c>
      <c r="B42" s="51" t="s">
        <v>23</v>
      </c>
      <c r="C42" s="161">
        <f>C31-C36</f>
        <v>0</v>
      </c>
    </row>
    <row r="43" spans="1:3" s="4" customFormat="1">
      <c r="A43" s="80"/>
      <c r="B43" s="46"/>
      <c r="C43" s="162"/>
    </row>
    <row r="44" spans="1:3" s="4" customFormat="1">
      <c r="A44" s="80">
        <v>37</v>
      </c>
      <c r="B44" s="52" t="s">
        <v>59</v>
      </c>
      <c r="C44" s="161">
        <f>SUM(C45:C47)</f>
        <v>0</v>
      </c>
    </row>
    <row r="45" spans="1:3" s="4" customFormat="1">
      <c r="A45" s="80">
        <v>38</v>
      </c>
      <c r="B45" s="41" t="s">
        <v>60</v>
      </c>
      <c r="C45" s="162"/>
    </row>
    <row r="46" spans="1:3" s="4" customFormat="1">
      <c r="A46" s="80">
        <v>39</v>
      </c>
      <c r="B46" s="41" t="s">
        <v>61</v>
      </c>
      <c r="C46" s="162"/>
    </row>
    <row r="47" spans="1:3" s="4" customFormat="1">
      <c r="A47" s="80">
        <v>40</v>
      </c>
      <c r="B47" s="702" t="s">
        <v>692</v>
      </c>
      <c r="C47" s="162"/>
    </row>
    <row r="48" spans="1:3" s="4" customFormat="1">
      <c r="A48" s="80">
        <v>41</v>
      </c>
      <c r="B48" s="52" t="s">
        <v>62</v>
      </c>
      <c r="C48" s="161">
        <f>SUM(C49:C52)</f>
        <v>0</v>
      </c>
    </row>
    <row r="49" spans="1:3" s="4" customFormat="1">
      <c r="A49" s="80">
        <v>42</v>
      </c>
      <c r="B49" s="42" t="s">
        <v>63</v>
      </c>
      <c r="C49" s="162"/>
    </row>
    <row r="50" spans="1:3" s="4" customFormat="1">
      <c r="A50" s="80">
        <v>43</v>
      </c>
      <c r="B50" s="43" t="s">
        <v>64</v>
      </c>
      <c r="C50" s="162"/>
    </row>
    <row r="51" spans="1:3" s="4" customFormat="1" ht="26">
      <c r="A51" s="80">
        <v>44</v>
      </c>
      <c r="B51" s="42" t="s">
        <v>65</v>
      </c>
      <c r="C51" s="162"/>
    </row>
    <row r="52" spans="1:3" s="4" customFormat="1" ht="26">
      <c r="A52" s="80">
        <v>45</v>
      </c>
      <c r="B52" s="42" t="s">
        <v>45</v>
      </c>
      <c r="C52" s="162"/>
    </row>
    <row r="53" spans="1:3" s="4" customFormat="1" ht="15" thickBot="1">
      <c r="A53" s="80">
        <v>46</v>
      </c>
      <c r="B53" s="81" t="s">
        <v>24</v>
      </c>
      <c r="C53" s="164">
        <f>C44-C48</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80" zoomScaleNormal="80" workbookViewId="0">
      <selection activeCell="C7" sqref="C7:C17"/>
    </sheetView>
  </sheetViews>
  <sheetFormatPr defaultColWidth="9.1796875" defaultRowHeight="13"/>
  <cols>
    <col min="1" max="1" width="10.81640625" style="223" bestFit="1" customWidth="1"/>
    <col min="2" max="2" width="59" style="223" customWidth="1"/>
    <col min="3" max="3" width="16.81640625" style="223" bestFit="1" customWidth="1"/>
    <col min="4" max="4" width="22.1796875" style="223" customWidth="1"/>
    <col min="5" max="16384" width="9.1796875" style="223"/>
  </cols>
  <sheetData>
    <row r="1" spans="1:4" ht="13.5">
      <c r="A1" s="17" t="s">
        <v>97</v>
      </c>
      <c r="B1" s="16" t="str">
        <f>Info!C2</f>
        <v>სს ზირაათ ბანკი საქართველო</v>
      </c>
    </row>
    <row r="2" spans="1:4" s="21" customFormat="1" ht="15.75" customHeight="1">
      <c r="A2" s="21" t="s">
        <v>98</v>
      </c>
      <c r="B2" s="334">
        <f>'1. key ratios'!B2</f>
        <v>45747</v>
      </c>
    </row>
    <row r="3" spans="1:4" s="21" customFormat="1" ht="15.75" customHeight="1"/>
    <row r="4" spans="1:4" ht="13.5" thickBot="1">
      <c r="A4" s="224" t="s">
        <v>344</v>
      </c>
      <c r="B4" s="258" t="s">
        <v>345</v>
      </c>
    </row>
    <row r="5" spans="1:4" s="259" customFormat="1">
      <c r="A5" s="813" t="s">
        <v>346</v>
      </c>
      <c r="B5" s="814"/>
      <c r="C5" s="248" t="s">
        <v>347</v>
      </c>
      <c r="D5" s="249" t="s">
        <v>348</v>
      </c>
    </row>
    <row r="6" spans="1:4" s="260" customFormat="1">
      <c r="A6" s="250">
        <v>1</v>
      </c>
      <c r="B6" s="251" t="s">
        <v>349</v>
      </c>
      <c r="C6" s="251"/>
      <c r="D6" s="252"/>
    </row>
    <row r="7" spans="1:4" s="260" customFormat="1">
      <c r="A7" s="253" t="s">
        <v>350</v>
      </c>
      <c r="B7" s="254" t="s">
        <v>351</v>
      </c>
      <c r="C7" s="286">
        <v>4.4999999999999998E-2</v>
      </c>
      <c r="D7" s="281">
        <f>C7*'5. RWA'!$C$13</f>
        <v>12581518.682259766</v>
      </c>
    </row>
    <row r="8" spans="1:4" s="260" customFormat="1">
      <c r="A8" s="253" t="s">
        <v>352</v>
      </c>
      <c r="B8" s="254" t="s">
        <v>353</v>
      </c>
      <c r="C8" s="287">
        <v>0.06</v>
      </c>
      <c r="D8" s="281">
        <f>C8*'5. RWA'!$C$13</f>
        <v>16775358.243013021</v>
      </c>
    </row>
    <row r="9" spans="1:4" s="260" customFormat="1">
      <c r="A9" s="253" t="s">
        <v>354</v>
      </c>
      <c r="B9" s="254" t="s">
        <v>355</v>
      </c>
      <c r="C9" s="287">
        <v>0.08</v>
      </c>
      <c r="D9" s="281">
        <f>C9*'5. RWA'!$C$13</f>
        <v>22367144.324017365</v>
      </c>
    </row>
    <row r="10" spans="1:4" s="260" customFormat="1">
      <c r="A10" s="250" t="s">
        <v>356</v>
      </c>
      <c r="B10" s="251" t="s">
        <v>357</v>
      </c>
      <c r="C10" s="288"/>
      <c r="D10" s="282"/>
    </row>
    <row r="11" spans="1:4" s="261" customFormat="1">
      <c r="A11" s="255" t="s">
        <v>358</v>
      </c>
      <c r="B11" s="256" t="s">
        <v>996</v>
      </c>
      <c r="C11" s="289">
        <v>2.5000000000000001E-2</v>
      </c>
      <c r="D11" s="283">
        <v>6989732.6012554262</v>
      </c>
    </row>
    <row r="12" spans="1:4" s="261" customFormat="1">
      <c r="A12" s="255" t="s">
        <v>359</v>
      </c>
      <c r="B12" s="256" t="s">
        <v>360</v>
      </c>
      <c r="C12" s="289">
        <v>5.0000000000000001E-3</v>
      </c>
      <c r="D12" s="283">
        <v>1397946.5202510853</v>
      </c>
    </row>
    <row r="13" spans="1:4" s="261" customFormat="1">
      <c r="A13" s="255" t="s">
        <v>361</v>
      </c>
      <c r="B13" s="256" t="s">
        <v>362</v>
      </c>
      <c r="C13" s="289">
        <v>0</v>
      </c>
      <c r="D13" s="283">
        <v>0</v>
      </c>
    </row>
    <row r="14" spans="1:4" s="260" customFormat="1">
      <c r="A14" s="250" t="s">
        <v>363</v>
      </c>
      <c r="B14" s="251" t="s">
        <v>408</v>
      </c>
      <c r="C14" s="290"/>
      <c r="D14" s="282"/>
    </row>
    <row r="15" spans="1:4" s="260" customFormat="1">
      <c r="A15" s="272" t="s">
        <v>366</v>
      </c>
      <c r="B15" s="256" t="s">
        <v>409</v>
      </c>
      <c r="C15" s="289">
        <v>4.6408772756447732E-2</v>
      </c>
      <c r="D15" s="283">
        <v>12975396.476799892</v>
      </c>
    </row>
    <row r="16" spans="1:4" s="260" customFormat="1">
      <c r="A16" s="272" t="s">
        <v>367</v>
      </c>
      <c r="B16" s="256" t="s">
        <v>369</v>
      </c>
      <c r="C16" s="289">
        <v>5.8102347522324557E-2</v>
      </c>
      <c r="D16" s="283">
        <v>16244794.907450575</v>
      </c>
    </row>
    <row r="17" spans="1:6" s="260" customFormat="1">
      <c r="A17" s="272" t="s">
        <v>368</v>
      </c>
      <c r="B17" s="256" t="s">
        <v>406</v>
      </c>
      <c r="C17" s="289">
        <v>7.3488630109004596E-2</v>
      </c>
      <c r="D17" s="283">
        <v>20546634.947780419</v>
      </c>
    </row>
    <row r="18" spans="1:6" s="259" customFormat="1">
      <c r="A18" s="815" t="s">
        <v>407</v>
      </c>
      <c r="B18" s="816"/>
      <c r="C18" s="291" t="s">
        <v>347</v>
      </c>
      <c r="D18" s="284" t="s">
        <v>348</v>
      </c>
    </row>
    <row r="19" spans="1:6" s="260" customFormat="1">
      <c r="A19" s="257">
        <v>4</v>
      </c>
      <c r="B19" s="256" t="s">
        <v>22</v>
      </c>
      <c r="C19" s="289">
        <f>C7+C11+C12+C13+C15</f>
        <v>0.12140877275644774</v>
      </c>
      <c r="D19" s="281">
        <f>C19*'5. RWA'!$C$13</f>
        <v>33944594.280566171</v>
      </c>
    </row>
    <row r="20" spans="1:6" s="260" customFormat="1">
      <c r="A20" s="257">
        <v>5</v>
      </c>
      <c r="B20" s="256" t="s">
        <v>75</v>
      </c>
      <c r="C20" s="289">
        <f>C8+C11+C12+C13+C16</f>
        <v>0.14810234752232454</v>
      </c>
      <c r="D20" s="281">
        <f>C20*'5. RWA'!$C$13</f>
        <v>41407832.271970101</v>
      </c>
    </row>
    <row r="21" spans="1:6" s="260" customFormat="1" ht="13.5" thickBot="1">
      <c r="A21" s="262" t="s">
        <v>364</v>
      </c>
      <c r="B21" s="263" t="s">
        <v>74</v>
      </c>
      <c r="C21" s="292">
        <f>C9+C11+C12+C13+C17</f>
        <v>0.18348863010900462</v>
      </c>
      <c r="D21" s="285">
        <f>C21*'5. RWA'!$C$13</f>
        <v>51301458.393304303</v>
      </c>
    </row>
    <row r="22" spans="1:6">
      <c r="F22" s="22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19" sqref="B19"/>
    </sheetView>
  </sheetViews>
  <sheetFormatPr defaultRowHeight="14.5"/>
  <cols>
    <col min="1" max="1" width="107.1796875" bestFit="1" customWidth="1"/>
    <col min="2" max="2" width="50.81640625" bestFit="1" customWidth="1"/>
    <col min="3" max="3" width="28.1796875" bestFit="1" customWidth="1"/>
    <col min="4" max="7" width="28.1796875" customWidth="1"/>
  </cols>
  <sheetData>
    <row r="1" spans="1:2">
      <c r="A1" s="671" t="s">
        <v>97</v>
      </c>
      <c r="B1" s="16" t="str">
        <f>Info!C2</f>
        <v>სს ზირაათ ბანკი საქართველო</v>
      </c>
    </row>
    <row r="2" spans="1:2">
      <c r="A2" s="672" t="s">
        <v>98</v>
      </c>
      <c r="B2" s="334">
        <f>'1. key ratios'!B2</f>
        <v>45747</v>
      </c>
    </row>
    <row r="3" spans="1:2">
      <c r="A3" s="673" t="s">
        <v>947</v>
      </c>
      <c r="B3" s="667" t="s">
        <v>918</v>
      </c>
    </row>
    <row r="4" spans="1:2" ht="15" thickBot="1"/>
    <row r="5" spans="1:2">
      <c r="A5" s="678"/>
      <c r="B5" s="679" t="s">
        <v>919</v>
      </c>
    </row>
    <row r="6" spans="1:2">
      <c r="A6" s="674" t="s">
        <v>920</v>
      </c>
      <c r="B6" s="680">
        <f>SUM(B7,B11)</f>
        <v>82711736.182599992</v>
      </c>
    </row>
    <row r="7" spans="1:2" ht="15">
      <c r="A7" s="674" t="s">
        <v>953</v>
      </c>
      <c r="B7" s="680">
        <f>SUM(B8:B10)</f>
        <v>82711736.182599992</v>
      </c>
    </row>
    <row r="8" spans="1:2">
      <c r="A8" s="675" t="s">
        <v>921</v>
      </c>
      <c r="B8" s="681">
        <f>'9. Capital'!C29</f>
        <v>82711736.182599992</v>
      </c>
    </row>
    <row r="9" spans="1:2">
      <c r="A9" s="675" t="s">
        <v>922</v>
      </c>
      <c r="B9" s="681">
        <f>'9. Capital'!C42</f>
        <v>0</v>
      </c>
    </row>
    <row r="10" spans="1:2">
      <c r="A10" s="675" t="s">
        <v>923</v>
      </c>
      <c r="B10" s="681">
        <f>'9. Capital'!C53</f>
        <v>0</v>
      </c>
    </row>
    <row r="11" spans="1:2">
      <c r="A11" s="674" t="s">
        <v>924</v>
      </c>
      <c r="B11" s="680">
        <f>SUM(B12:B13)</f>
        <v>0</v>
      </c>
    </row>
    <row r="12" spans="1:2">
      <c r="A12" s="675" t="s">
        <v>954</v>
      </c>
      <c r="B12" s="681"/>
    </row>
    <row r="13" spans="1:2">
      <c r="A13" s="675" t="s">
        <v>955</v>
      </c>
      <c r="B13" s="681"/>
    </row>
    <row r="14" spans="1:2">
      <c r="A14" s="674" t="s">
        <v>925</v>
      </c>
      <c r="B14" s="680">
        <f>SUM(B15:B16)</f>
        <v>82711736.182599992</v>
      </c>
    </row>
    <row r="15" spans="1:2">
      <c r="A15" s="676" t="s">
        <v>926</v>
      </c>
      <c r="B15" s="681"/>
    </row>
    <row r="16" spans="1:2">
      <c r="A16" s="676" t="s">
        <v>74</v>
      </c>
      <c r="B16" s="681">
        <f>B7</f>
        <v>82711736.182599992</v>
      </c>
    </row>
    <row r="17" spans="1:5">
      <c r="A17" s="674" t="s">
        <v>927</v>
      </c>
      <c r="B17" s="680"/>
    </row>
    <row r="18" spans="1:5">
      <c r="A18" s="676" t="s">
        <v>928</v>
      </c>
      <c r="B18" s="681">
        <f>'5. RWA'!C13</f>
        <v>279589304.05021703</v>
      </c>
    </row>
    <row r="19" spans="1:5">
      <c r="A19" s="676" t="s">
        <v>929</v>
      </c>
      <c r="B19" s="681">
        <f>'15.1. LR'!C32</f>
        <v>288456474.21869004</v>
      </c>
    </row>
    <row r="20" spans="1:5">
      <c r="A20" s="674" t="s">
        <v>930</v>
      </c>
      <c r="B20" s="680"/>
    </row>
    <row r="21" spans="1:5">
      <c r="A21" s="677" t="s">
        <v>931</v>
      </c>
      <c r="B21" s="682">
        <f>IFERROR(B6/B18,0)</f>
        <v>0.29583297710038342</v>
      </c>
    </row>
    <row r="22" spans="1:5">
      <c r="A22" s="677" t="s">
        <v>932</v>
      </c>
      <c r="B22" s="682">
        <f>IFERROR(B6/B19,0)</f>
        <v>0.28673905276916412</v>
      </c>
    </row>
    <row r="23" spans="1:5" ht="15" thickBot="1">
      <c r="A23" s="683" t="s">
        <v>933</v>
      </c>
      <c r="B23" s="684">
        <f>IFERROR(B6/B14,0)</f>
        <v>1</v>
      </c>
    </row>
    <row r="24" spans="1:5" ht="16.5" customHeight="1">
      <c r="A24" s="670" t="s">
        <v>956</v>
      </c>
      <c r="B24" s="668"/>
      <c r="C24" s="668"/>
      <c r="D24" s="668"/>
      <c r="E24" s="668"/>
    </row>
    <row r="25" spans="1:5" ht="25.5" customHeight="1">
      <c r="A25" s="670" t="s">
        <v>957</v>
      </c>
    </row>
    <row r="26" spans="1:5" ht="57" customHeight="1">
      <c r="A26" s="670" t="s">
        <v>958</v>
      </c>
    </row>
    <row r="27" spans="1:5">
      <c r="A27" s="669"/>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11" sqref="A11"/>
    </sheetView>
  </sheetViews>
  <sheetFormatPr defaultRowHeight="14.5"/>
  <cols>
    <col min="1" max="1" width="82" customWidth="1"/>
    <col min="2" max="2" width="28.1796875" bestFit="1" customWidth="1"/>
    <col min="3" max="6" width="28.1796875" customWidth="1"/>
  </cols>
  <sheetData>
    <row r="1" spans="1:6">
      <c r="A1" s="671" t="s">
        <v>97</v>
      </c>
      <c r="B1" s="16" t="str">
        <f>Info!C2</f>
        <v>სს ზირაათ ბანკი საქართველო</v>
      </c>
      <c r="C1" s="223"/>
    </row>
    <row r="2" spans="1:6">
      <c r="A2" s="672" t="s">
        <v>98</v>
      </c>
      <c r="B2" s="334">
        <f>'1. key ratios'!B2</f>
        <v>45747</v>
      </c>
      <c r="C2" s="223"/>
    </row>
    <row r="3" spans="1:6">
      <c r="A3" s="673" t="s">
        <v>948</v>
      </c>
      <c r="B3" s="667" t="s">
        <v>918</v>
      </c>
      <c r="C3" s="223"/>
    </row>
    <row r="5" spans="1:6">
      <c r="A5" s="669"/>
    </row>
    <row r="6" spans="1:6" ht="15" thickBot="1">
      <c r="A6" s="685"/>
      <c r="B6" s="685"/>
      <c r="C6" s="685"/>
      <c r="D6" s="685"/>
      <c r="E6" s="685"/>
      <c r="F6" s="685"/>
    </row>
    <row r="7" spans="1:6">
      <c r="A7" s="817"/>
      <c r="B7" s="819" t="s">
        <v>934</v>
      </c>
      <c r="C7" s="819"/>
      <c r="D7" s="819"/>
      <c r="E7" s="819"/>
      <c r="F7" s="820" t="s">
        <v>935</v>
      </c>
    </row>
    <row r="8" spans="1:6" ht="26">
      <c r="A8" s="818"/>
      <c r="B8" s="686" t="s">
        <v>936</v>
      </c>
      <c r="C8" s="686" t="s">
        <v>937</v>
      </c>
      <c r="D8" s="686" t="s">
        <v>938</v>
      </c>
      <c r="E8" s="686" t="s">
        <v>939</v>
      </c>
      <c r="F8" s="821"/>
    </row>
    <row r="9" spans="1:6">
      <c r="A9" s="687" t="s">
        <v>940</v>
      </c>
      <c r="B9" s="688">
        <f>B13+B17</f>
        <v>0</v>
      </c>
      <c r="C9" s="688">
        <f t="shared" ref="C9:E9" si="0">C13+C17</f>
        <v>0</v>
      </c>
      <c r="D9" s="688">
        <f t="shared" si="0"/>
        <v>0</v>
      </c>
      <c r="E9" s="688">
        <f t="shared" si="0"/>
        <v>0</v>
      </c>
      <c r="F9" s="689">
        <f>F13+F17</f>
        <v>0</v>
      </c>
    </row>
    <row r="10" spans="1:6">
      <c r="A10" s="690" t="s">
        <v>941</v>
      </c>
      <c r="B10" s="691">
        <f t="shared" ref="B10:E12" si="1">B14+B18</f>
        <v>0</v>
      </c>
      <c r="C10" s="691">
        <f t="shared" si="1"/>
        <v>0</v>
      </c>
      <c r="D10" s="691">
        <f t="shared" si="1"/>
        <v>0</v>
      </c>
      <c r="E10" s="691">
        <f t="shared" si="1"/>
        <v>0</v>
      </c>
      <c r="F10" s="689">
        <f>SUM(B10:E10)</f>
        <v>0</v>
      </c>
    </row>
    <row r="11" spans="1:6">
      <c r="A11" s="690" t="s">
        <v>942</v>
      </c>
      <c r="B11" s="691">
        <f t="shared" si="1"/>
        <v>0</v>
      </c>
      <c r="C11" s="691">
        <f t="shared" si="1"/>
        <v>0</v>
      </c>
      <c r="D11" s="691">
        <f t="shared" si="1"/>
        <v>0</v>
      </c>
      <c r="E11" s="691">
        <f t="shared" si="1"/>
        <v>0</v>
      </c>
      <c r="F11" s="689">
        <f t="shared" ref="F11:F12" si="2">SUM(B11:E11)</f>
        <v>0</v>
      </c>
    </row>
    <row r="12" spans="1:6">
      <c r="A12" s="692" t="s">
        <v>943</v>
      </c>
      <c r="B12" s="691">
        <f t="shared" si="1"/>
        <v>0</v>
      </c>
      <c r="C12" s="691">
        <f t="shared" si="1"/>
        <v>0</v>
      </c>
      <c r="D12" s="691">
        <f t="shared" si="1"/>
        <v>0</v>
      </c>
      <c r="E12" s="691">
        <f t="shared" si="1"/>
        <v>0</v>
      </c>
      <c r="F12" s="689">
        <f t="shared" si="2"/>
        <v>0</v>
      </c>
    </row>
    <row r="13" spans="1:6">
      <c r="A13" s="693" t="s">
        <v>944</v>
      </c>
      <c r="B13" s="694"/>
      <c r="C13" s="694"/>
      <c r="D13" s="694"/>
      <c r="E13" s="694"/>
      <c r="F13" s="695"/>
    </row>
    <row r="14" spans="1:6">
      <c r="A14" s="690" t="s">
        <v>941</v>
      </c>
      <c r="B14" s="696"/>
      <c r="C14" s="696"/>
      <c r="D14" s="696"/>
      <c r="E14" s="696"/>
      <c r="F14" s="697"/>
    </row>
    <row r="15" spans="1:6">
      <c r="A15" s="690" t="s">
        <v>942</v>
      </c>
      <c r="B15" s="696"/>
      <c r="C15" s="696"/>
      <c r="D15" s="696"/>
      <c r="E15" s="696"/>
      <c r="F15" s="697"/>
    </row>
    <row r="16" spans="1:6">
      <c r="A16" s="692" t="s">
        <v>943</v>
      </c>
      <c r="B16" s="696"/>
      <c r="C16" s="696"/>
      <c r="D16" s="696"/>
      <c r="E16" s="696"/>
      <c r="F16" s="697"/>
    </row>
    <row r="17" spans="1:6">
      <c r="A17" s="693" t="s">
        <v>924</v>
      </c>
      <c r="B17" s="694"/>
      <c r="C17" s="694"/>
      <c r="D17" s="694"/>
      <c r="E17" s="694"/>
      <c r="F17" s="697"/>
    </row>
    <row r="18" spans="1:6">
      <c r="A18" s="690" t="s">
        <v>941</v>
      </c>
      <c r="B18" s="696"/>
      <c r="C18" s="696"/>
      <c r="D18" s="696"/>
      <c r="E18" s="696"/>
      <c r="F18" s="697"/>
    </row>
    <row r="19" spans="1:6">
      <c r="A19" s="690" t="s">
        <v>942</v>
      </c>
      <c r="B19" s="696"/>
      <c r="C19" s="696"/>
      <c r="D19" s="696"/>
      <c r="E19" s="696"/>
      <c r="F19" s="697"/>
    </row>
    <row r="20" spans="1:6" ht="15" thickBot="1">
      <c r="A20" s="698" t="s">
        <v>943</v>
      </c>
      <c r="B20" s="699"/>
      <c r="C20" s="699"/>
      <c r="D20" s="699"/>
      <c r="E20" s="699"/>
      <c r="F20" s="70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9"/>
    </sheetView>
  </sheetViews>
  <sheetFormatPr defaultRowHeight="14.5"/>
  <cols>
    <col min="1" max="1" width="10.81640625" style="38" customWidth="1"/>
    <col min="2" max="2" width="91.81640625" style="38" customWidth="1"/>
    <col min="3" max="3" width="53.1796875" style="38" customWidth="1"/>
    <col min="4" max="4" width="32.1796875" style="38" customWidth="1"/>
    <col min="5" max="5" width="9.453125" customWidth="1"/>
  </cols>
  <sheetData>
    <row r="1" spans="1:6">
      <c r="A1" s="17" t="s">
        <v>97</v>
      </c>
      <c r="B1" s="19" t="str">
        <f>Info!C2</f>
        <v>სს ზირაათ ბანკი საქართველო</v>
      </c>
      <c r="E1" s="2"/>
      <c r="F1" s="2"/>
    </row>
    <row r="2" spans="1:6" s="21" customFormat="1" ht="15.75" customHeight="1">
      <c r="A2" s="21" t="s">
        <v>98</v>
      </c>
      <c r="B2" s="334">
        <f>'1. key ratios'!B2</f>
        <v>45747</v>
      </c>
    </row>
    <row r="3" spans="1:6" s="21" customFormat="1" ht="15.75" customHeight="1">
      <c r="A3" s="25"/>
    </row>
    <row r="4" spans="1:6" s="21" customFormat="1" ht="15.75" customHeight="1" thickBot="1">
      <c r="A4" s="21" t="s">
        <v>246</v>
      </c>
      <c r="B4" s="125" t="s">
        <v>160</v>
      </c>
      <c r="D4" s="127" t="s">
        <v>76</v>
      </c>
    </row>
    <row r="5" spans="1:6" ht="26">
      <c r="A5" s="87" t="s">
        <v>25</v>
      </c>
      <c r="B5" s="88" t="s">
        <v>133</v>
      </c>
      <c r="C5" s="89" t="s">
        <v>825</v>
      </c>
      <c r="D5" s="126" t="s">
        <v>161</v>
      </c>
    </row>
    <row r="6" spans="1:6">
      <c r="A6" s="458">
        <v>1</v>
      </c>
      <c r="B6" s="408" t="s">
        <v>810</v>
      </c>
      <c r="C6" s="498">
        <f>SUM(C7:C9)</f>
        <v>85673093.956699997</v>
      </c>
      <c r="D6" s="82"/>
      <c r="E6" s="7"/>
    </row>
    <row r="7" spans="1:6">
      <c r="A7" s="458">
        <v>1.1000000000000001</v>
      </c>
      <c r="B7" s="411" t="s">
        <v>85</v>
      </c>
      <c r="C7" s="490">
        <v>9237747.5636999998</v>
      </c>
      <c r="D7" s="83"/>
      <c r="E7" s="7"/>
    </row>
    <row r="8" spans="1:6">
      <c r="A8" s="458">
        <v>1.2</v>
      </c>
      <c r="B8" s="411" t="s">
        <v>86</v>
      </c>
      <c r="C8" s="490">
        <v>54808302.761299998</v>
      </c>
      <c r="D8" s="83"/>
      <c r="E8" s="7"/>
    </row>
    <row r="9" spans="1:6">
      <c r="A9" s="458">
        <v>1.3</v>
      </c>
      <c r="B9" s="411" t="s">
        <v>87</v>
      </c>
      <c r="C9" s="490">
        <v>21627043.631699998</v>
      </c>
      <c r="D9" s="83"/>
      <c r="E9" s="7"/>
    </row>
    <row r="10" spans="1:6">
      <c r="A10" s="458">
        <v>2</v>
      </c>
      <c r="B10" s="412" t="s">
        <v>697</v>
      </c>
      <c r="C10" s="500"/>
      <c r="D10" s="83"/>
      <c r="E10" s="7"/>
    </row>
    <row r="11" spans="1:6">
      <c r="A11" s="458">
        <v>2.1</v>
      </c>
      <c r="B11" s="413" t="s">
        <v>698</v>
      </c>
      <c r="C11" s="491"/>
      <c r="D11" s="84"/>
      <c r="E11" s="8"/>
    </row>
    <row r="12" spans="1:6" ht="23.5" customHeight="1">
      <c r="A12" s="458">
        <v>3</v>
      </c>
      <c r="B12" s="414" t="s">
        <v>699</v>
      </c>
      <c r="C12" s="499"/>
      <c r="D12" s="84"/>
      <c r="E12" s="8"/>
    </row>
    <row r="13" spans="1:6" ht="23.15" customHeight="1">
      <c r="A13" s="458">
        <v>4</v>
      </c>
      <c r="B13" s="415" t="s">
        <v>700</v>
      </c>
      <c r="C13" s="499"/>
      <c r="D13" s="84"/>
      <c r="E13" s="8"/>
    </row>
    <row r="14" spans="1:6">
      <c r="A14" s="458">
        <v>5</v>
      </c>
      <c r="B14" s="415" t="s">
        <v>701</v>
      </c>
      <c r="C14" s="499">
        <f>SUM(C15:C17)</f>
        <v>0</v>
      </c>
      <c r="D14" s="84"/>
      <c r="E14" s="8"/>
    </row>
    <row r="15" spans="1:6">
      <c r="A15" s="458">
        <v>5.0999999999999996</v>
      </c>
      <c r="B15" s="418" t="s">
        <v>702</v>
      </c>
      <c r="C15" s="492"/>
      <c r="D15" s="84"/>
      <c r="E15" s="7"/>
    </row>
    <row r="16" spans="1:6">
      <c r="A16" s="458">
        <v>5.2</v>
      </c>
      <c r="B16" s="418" t="s">
        <v>537</v>
      </c>
      <c r="C16" s="490"/>
      <c r="D16" s="83"/>
      <c r="E16" s="7"/>
    </row>
    <row r="17" spans="1:5">
      <c r="A17" s="458">
        <v>5.3</v>
      </c>
      <c r="B17" s="418" t="s">
        <v>703</v>
      </c>
      <c r="C17" s="490"/>
      <c r="D17" s="83"/>
      <c r="E17" s="7"/>
    </row>
    <row r="18" spans="1:5">
      <c r="A18" s="458">
        <v>6</v>
      </c>
      <c r="B18" s="414" t="s">
        <v>704</v>
      </c>
      <c r="C18" s="500">
        <f>SUM(C19:C20)</f>
        <v>165921586.32730001</v>
      </c>
      <c r="D18" s="83"/>
      <c r="E18" s="7"/>
    </row>
    <row r="19" spans="1:5">
      <c r="A19" s="458">
        <v>6.1</v>
      </c>
      <c r="B19" s="418" t="s">
        <v>537</v>
      </c>
      <c r="C19" s="491">
        <v>0</v>
      </c>
      <c r="D19" s="83"/>
      <c r="E19" s="7"/>
    </row>
    <row r="20" spans="1:5">
      <c r="A20" s="458">
        <v>6.2</v>
      </c>
      <c r="B20" s="418" t="s">
        <v>703</v>
      </c>
      <c r="C20" s="491">
        <v>165921586.32730001</v>
      </c>
      <c r="D20" s="83"/>
      <c r="E20" s="7"/>
    </row>
    <row r="21" spans="1:5">
      <c r="A21" s="458">
        <v>7</v>
      </c>
      <c r="B21" s="419" t="s">
        <v>705</v>
      </c>
      <c r="C21" s="499">
        <v>0</v>
      </c>
      <c r="D21" s="83"/>
      <c r="E21" s="7"/>
    </row>
    <row r="22" spans="1:5">
      <c r="A22" s="458">
        <v>8</v>
      </c>
      <c r="B22" s="420" t="s">
        <v>706</v>
      </c>
      <c r="C22" s="500">
        <v>0</v>
      </c>
      <c r="D22" s="83"/>
      <c r="E22" s="7"/>
    </row>
    <row r="23" spans="1:5">
      <c r="A23" s="458">
        <v>9</v>
      </c>
      <c r="B23" s="415" t="s">
        <v>707</v>
      </c>
      <c r="C23" s="500">
        <f>SUM(C24:C25)</f>
        <v>4979388.6100000003</v>
      </c>
      <c r="D23" s="489"/>
      <c r="E23" s="7"/>
    </row>
    <row r="24" spans="1:5">
      <c r="A24" s="458">
        <v>9.1</v>
      </c>
      <c r="B24" s="421" t="s">
        <v>708</v>
      </c>
      <c r="C24" s="493">
        <v>4979388.6100000003</v>
      </c>
      <c r="D24" s="85"/>
      <c r="E24" s="7"/>
    </row>
    <row r="25" spans="1:5">
      <c r="A25" s="458">
        <v>9.1999999999999993</v>
      </c>
      <c r="B25" s="421" t="s">
        <v>709</v>
      </c>
      <c r="C25" s="494"/>
      <c r="D25" s="488"/>
      <c r="E25" s="6"/>
    </row>
    <row r="26" spans="1:5">
      <c r="A26" s="458">
        <v>10</v>
      </c>
      <c r="B26" s="415" t="s">
        <v>36</v>
      </c>
      <c r="C26" s="501">
        <f>SUM(C27:C28)</f>
        <v>1044248.72</v>
      </c>
      <c r="D26" s="664" t="s">
        <v>902</v>
      </c>
      <c r="E26" s="7"/>
    </row>
    <row r="27" spans="1:5">
      <c r="A27" s="458">
        <v>10.1</v>
      </c>
      <c r="B27" s="421" t="s">
        <v>710</v>
      </c>
      <c r="C27" s="490"/>
      <c r="D27" s="83"/>
      <c r="E27" s="7"/>
    </row>
    <row r="28" spans="1:5">
      <c r="A28" s="458">
        <v>10.199999999999999</v>
      </c>
      <c r="B28" s="421" t="s">
        <v>711</v>
      </c>
      <c r="C28" s="490">
        <v>1044248.72</v>
      </c>
      <c r="D28" s="83"/>
      <c r="E28" s="7"/>
    </row>
    <row r="29" spans="1:5">
      <c r="A29" s="458">
        <v>11</v>
      </c>
      <c r="B29" s="415" t="s">
        <v>712</v>
      </c>
      <c r="C29" s="500">
        <f>SUM(C30:C31)</f>
        <v>0</v>
      </c>
      <c r="D29" s="83"/>
      <c r="E29" s="7"/>
    </row>
    <row r="30" spans="1:5">
      <c r="A30" s="458">
        <v>11.1</v>
      </c>
      <c r="B30" s="421" t="s">
        <v>713</v>
      </c>
      <c r="C30" s="490"/>
      <c r="D30" s="83"/>
      <c r="E30" s="7"/>
    </row>
    <row r="31" spans="1:5">
      <c r="A31" s="458">
        <v>11.2</v>
      </c>
      <c r="B31" s="421" t="s">
        <v>714</v>
      </c>
      <c r="C31" s="490"/>
      <c r="D31" s="83"/>
      <c r="E31" s="7"/>
    </row>
    <row r="32" spans="1:5">
      <c r="A32" s="458">
        <v>13</v>
      </c>
      <c r="B32" s="415" t="s">
        <v>88</v>
      </c>
      <c r="C32" s="500">
        <v>3195025.1769000003</v>
      </c>
      <c r="D32" s="83"/>
      <c r="E32" s="7"/>
    </row>
    <row r="33" spans="1:5">
      <c r="A33" s="458">
        <v>13.1</v>
      </c>
      <c r="B33" s="422" t="s">
        <v>715</v>
      </c>
      <c r="C33" s="490">
        <v>302210</v>
      </c>
      <c r="D33" s="83"/>
      <c r="E33" s="7"/>
    </row>
    <row r="34" spans="1:5">
      <c r="A34" s="458">
        <v>13.2</v>
      </c>
      <c r="B34" s="422" t="s">
        <v>716</v>
      </c>
      <c r="C34" s="493">
        <v>0</v>
      </c>
      <c r="D34" s="85"/>
      <c r="E34" s="7"/>
    </row>
    <row r="35" spans="1:5">
      <c r="A35" s="458">
        <v>14</v>
      </c>
      <c r="B35" s="423" t="s">
        <v>717</v>
      </c>
      <c r="C35" s="502">
        <f>SUM(C6,C10,C12,C13,C14,C18,C21,C22,C23,C26,C29,C32)</f>
        <v>260813342.79090002</v>
      </c>
      <c r="D35" s="85"/>
      <c r="E35" s="7"/>
    </row>
    <row r="36" spans="1:5">
      <c r="A36" s="458"/>
      <c r="B36" s="424" t="s">
        <v>93</v>
      </c>
      <c r="C36" s="165"/>
      <c r="D36" s="86"/>
      <c r="E36" s="7"/>
    </row>
    <row r="37" spans="1:5">
      <c r="A37" s="458">
        <v>15</v>
      </c>
      <c r="B37" s="425" t="s">
        <v>718</v>
      </c>
      <c r="C37" s="494"/>
      <c r="D37" s="488"/>
      <c r="E37" s="6"/>
    </row>
    <row r="38" spans="1:5">
      <c r="A38" s="458">
        <v>15.1</v>
      </c>
      <c r="B38" s="428" t="s">
        <v>698</v>
      </c>
      <c r="C38" s="490"/>
      <c r="D38" s="83"/>
      <c r="E38" s="7"/>
    </row>
    <row r="39" spans="1:5" ht="20">
      <c r="A39" s="458">
        <v>16</v>
      </c>
      <c r="B39" s="419" t="s">
        <v>719</v>
      </c>
      <c r="C39" s="500"/>
      <c r="D39" s="83"/>
      <c r="E39" s="7"/>
    </row>
    <row r="40" spans="1:5">
      <c r="A40" s="458">
        <v>17</v>
      </c>
      <c r="B40" s="419" t="s">
        <v>720</v>
      </c>
      <c r="C40" s="500">
        <f>SUM(C41:C44)</f>
        <v>174681210.28829998</v>
      </c>
      <c r="D40" s="83"/>
      <c r="E40" s="7"/>
    </row>
    <row r="41" spans="1:5">
      <c r="A41" s="458">
        <v>17.100000000000001</v>
      </c>
      <c r="B41" s="429" t="s">
        <v>721</v>
      </c>
      <c r="C41" s="490">
        <v>170768484.94</v>
      </c>
      <c r="D41" s="83"/>
      <c r="E41" s="7"/>
    </row>
    <row r="42" spans="1:5">
      <c r="A42" s="477">
        <v>17.2</v>
      </c>
      <c r="B42" s="478" t="s">
        <v>89</v>
      </c>
      <c r="C42" s="493">
        <v>2758819.7002000003</v>
      </c>
      <c r="D42" s="85"/>
      <c r="E42" s="7"/>
    </row>
    <row r="43" spans="1:5">
      <c r="A43" s="458">
        <v>17.3</v>
      </c>
      <c r="B43" s="479" t="s">
        <v>722</v>
      </c>
      <c r="C43" s="495">
        <v>0</v>
      </c>
      <c r="D43" s="480"/>
      <c r="E43" s="7"/>
    </row>
    <row r="44" spans="1:5">
      <c r="A44" s="458">
        <v>17.399999999999999</v>
      </c>
      <c r="B44" s="479" t="s">
        <v>723</v>
      </c>
      <c r="C44" s="495">
        <v>1153905.6480999999</v>
      </c>
      <c r="D44" s="480"/>
      <c r="E44" s="7"/>
    </row>
    <row r="45" spans="1:5">
      <c r="A45" s="458">
        <v>18</v>
      </c>
      <c r="B45" s="481" t="s">
        <v>724</v>
      </c>
      <c r="C45" s="503">
        <v>213829.65</v>
      </c>
      <c r="D45" s="487"/>
      <c r="E45" s="6"/>
    </row>
    <row r="46" spans="1:5">
      <c r="A46" s="458">
        <v>19</v>
      </c>
      <c r="B46" s="481" t="s">
        <v>725</v>
      </c>
      <c r="C46" s="504">
        <f>SUM(C47:C48)</f>
        <v>481228</v>
      </c>
      <c r="D46" s="482"/>
    </row>
    <row r="47" spans="1:5">
      <c r="A47" s="458">
        <v>19.100000000000001</v>
      </c>
      <c r="B47" s="483" t="s">
        <v>726</v>
      </c>
      <c r="C47" s="496">
        <v>443996</v>
      </c>
      <c r="D47" s="482"/>
    </row>
    <row r="48" spans="1:5">
      <c r="A48" s="458">
        <v>19.2</v>
      </c>
      <c r="B48" s="483" t="s">
        <v>727</v>
      </c>
      <c r="C48" s="496">
        <v>37232</v>
      </c>
      <c r="D48" s="482"/>
    </row>
    <row r="49" spans="1:4">
      <c r="A49" s="458">
        <v>20</v>
      </c>
      <c r="B49" s="434" t="s">
        <v>90</v>
      </c>
      <c r="C49" s="504">
        <v>0</v>
      </c>
      <c r="D49" s="482"/>
    </row>
    <row r="50" spans="1:4">
      <c r="A50" s="458">
        <v>21</v>
      </c>
      <c r="B50" s="435" t="s">
        <v>78</v>
      </c>
      <c r="C50" s="504">
        <v>1681089.95</v>
      </c>
      <c r="D50" s="482"/>
    </row>
    <row r="51" spans="1:4">
      <c r="A51" s="458">
        <v>21.1</v>
      </c>
      <c r="B51" s="430" t="s">
        <v>728</v>
      </c>
      <c r="C51" s="496">
        <v>0</v>
      </c>
      <c r="D51" s="482"/>
    </row>
    <row r="52" spans="1:4">
      <c r="A52" s="458">
        <v>22</v>
      </c>
      <c r="B52" s="434" t="s">
        <v>729</v>
      </c>
      <c r="C52" s="504">
        <f>SUM(C37,C39,C40,C45,C46,C49,C50)</f>
        <v>177057357.88829997</v>
      </c>
      <c r="D52" s="482"/>
    </row>
    <row r="53" spans="1:4">
      <c r="A53" s="458"/>
      <c r="B53" s="436" t="s">
        <v>730</v>
      </c>
      <c r="C53" s="482"/>
      <c r="D53" s="482"/>
    </row>
    <row r="54" spans="1:4">
      <c r="A54" s="458">
        <v>23</v>
      </c>
      <c r="B54" s="434" t="s">
        <v>94</v>
      </c>
      <c r="C54" s="505">
        <v>50000000</v>
      </c>
      <c r="D54" s="482"/>
    </row>
    <row r="55" spans="1:4">
      <c r="A55" s="458">
        <v>24</v>
      </c>
      <c r="B55" s="434" t="s">
        <v>731</v>
      </c>
      <c r="C55" s="505"/>
      <c r="D55" s="482"/>
    </row>
    <row r="56" spans="1:4">
      <c r="A56" s="458">
        <v>25</v>
      </c>
      <c r="B56" s="437" t="s">
        <v>91</v>
      </c>
      <c r="C56" s="505"/>
      <c r="D56" s="482"/>
    </row>
    <row r="57" spans="1:4">
      <c r="A57" s="458">
        <v>26</v>
      </c>
      <c r="B57" s="481" t="s">
        <v>732</v>
      </c>
      <c r="C57" s="505"/>
      <c r="D57" s="482"/>
    </row>
    <row r="58" spans="1:4">
      <c r="A58" s="458">
        <v>27</v>
      </c>
      <c r="B58" s="481" t="s">
        <v>733</v>
      </c>
      <c r="C58" s="505">
        <f>SUM(C59:C60)</f>
        <v>0</v>
      </c>
      <c r="D58" s="482"/>
    </row>
    <row r="59" spans="1:4">
      <c r="A59" s="458">
        <v>27.1</v>
      </c>
      <c r="B59" s="484" t="s">
        <v>734</v>
      </c>
      <c r="C59" s="497"/>
      <c r="D59" s="482"/>
    </row>
    <row r="60" spans="1:4">
      <c r="A60" s="458">
        <v>27.2</v>
      </c>
      <c r="B60" s="479" t="s">
        <v>735</v>
      </c>
      <c r="C60" s="497"/>
      <c r="D60" s="482"/>
    </row>
    <row r="61" spans="1:4">
      <c r="A61" s="458">
        <v>28</v>
      </c>
      <c r="B61" s="435" t="s">
        <v>736</v>
      </c>
      <c r="C61" s="505"/>
      <c r="D61" s="482"/>
    </row>
    <row r="62" spans="1:4">
      <c r="A62" s="458">
        <v>29</v>
      </c>
      <c r="B62" s="481" t="s">
        <v>737</v>
      </c>
      <c r="C62" s="505">
        <f>SUM(C63:C65)</f>
        <v>0</v>
      </c>
      <c r="D62" s="482"/>
    </row>
    <row r="63" spans="1:4">
      <c r="A63" s="458">
        <v>29.1</v>
      </c>
      <c r="B63" s="485" t="s">
        <v>738</v>
      </c>
      <c r="C63" s="497"/>
      <c r="D63" s="482"/>
    </row>
    <row r="64" spans="1:4" ht="24" customHeight="1">
      <c r="A64" s="458">
        <v>29.2</v>
      </c>
      <c r="B64" s="484" t="s">
        <v>739</v>
      </c>
      <c r="C64" s="497"/>
      <c r="D64" s="482"/>
    </row>
    <row r="65" spans="1:4" ht="22" customHeight="1">
      <c r="A65" s="458">
        <v>29.3</v>
      </c>
      <c r="B65" s="486" t="s">
        <v>740</v>
      </c>
      <c r="C65" s="497"/>
      <c r="D65" s="482"/>
    </row>
    <row r="66" spans="1:4">
      <c r="A66" s="458">
        <v>30</v>
      </c>
      <c r="B66" s="440" t="s">
        <v>92</v>
      </c>
      <c r="C66" s="505">
        <v>33755984.90259999</v>
      </c>
      <c r="D66" s="482"/>
    </row>
    <row r="67" spans="1:4">
      <c r="A67" s="458">
        <v>31</v>
      </c>
      <c r="B67" s="439" t="s">
        <v>741</v>
      </c>
      <c r="C67" s="505">
        <f>SUM(C54,C55,C56,C57,C58,C61,C62,C66)</f>
        <v>83755984.90259999</v>
      </c>
      <c r="D67" s="482"/>
    </row>
    <row r="68" spans="1:4">
      <c r="A68" s="458">
        <v>32</v>
      </c>
      <c r="B68" s="440" t="s">
        <v>742</v>
      </c>
      <c r="C68" s="505">
        <f>SUM(C52,C67)</f>
        <v>260813342.79089996</v>
      </c>
      <c r="D68" s="48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
    </sheetView>
  </sheetViews>
  <sheetFormatPr defaultColWidth="9.1796875" defaultRowHeight="13"/>
  <cols>
    <col min="1" max="1" width="10.54296875" style="2" bestFit="1" customWidth="1"/>
    <col min="2" max="2" width="97" style="2" bestFit="1" customWidth="1"/>
    <col min="3" max="3" width="11.26953125" style="2" bestFit="1" customWidth="1"/>
    <col min="4" max="4" width="14.26953125" style="2" bestFit="1" customWidth="1"/>
    <col min="5" max="5" width="11.26953125" style="2" bestFit="1" customWidth="1"/>
    <col min="6" max="6" width="14.26953125" style="2" bestFit="1" customWidth="1"/>
    <col min="7" max="7" width="10.1796875" style="2" bestFit="1" customWidth="1"/>
    <col min="8" max="8" width="14.26953125" style="2" bestFit="1" customWidth="1"/>
    <col min="9" max="9" width="11.26953125" style="2" bestFit="1" customWidth="1"/>
    <col min="10" max="10" width="14.26953125" style="2" bestFit="1" customWidth="1"/>
    <col min="11" max="11" width="10.1796875" style="2" bestFit="1" customWidth="1"/>
    <col min="12" max="12" width="14.26953125" style="2" bestFit="1" customWidth="1"/>
    <col min="13" max="13" width="12.26953125" style="2" bestFit="1" customWidth="1"/>
    <col min="14" max="14" width="14.26953125" style="2" bestFit="1" customWidth="1"/>
    <col min="15" max="15" width="10.1796875" style="2" bestFit="1" customWidth="1"/>
    <col min="16" max="16" width="14.26953125" style="2" bestFit="1" customWidth="1"/>
    <col min="17" max="17" width="10.1796875" style="2" bestFit="1" customWidth="1"/>
    <col min="18" max="18" width="14.26953125" style="2" bestFit="1" customWidth="1"/>
    <col min="19" max="19" width="31.54296875" style="2" bestFit="1" customWidth="1"/>
    <col min="20" max="16384" width="9.1796875" style="12"/>
  </cols>
  <sheetData>
    <row r="1" spans="1:19">
      <c r="A1" s="2" t="s">
        <v>97</v>
      </c>
      <c r="B1" s="223" t="str">
        <f>Info!C2</f>
        <v>სს ზირაათ ბანკი საქართველო</v>
      </c>
    </row>
    <row r="2" spans="1:19">
      <c r="A2" s="2" t="s">
        <v>98</v>
      </c>
      <c r="B2" s="334">
        <f>'1. key ratios'!B2</f>
        <v>45747</v>
      </c>
    </row>
    <row r="4" spans="1:19" ht="26.5" thickBot="1">
      <c r="A4" s="37" t="s">
        <v>247</v>
      </c>
      <c r="B4" s="185" t="s">
        <v>281</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268</v>
      </c>
      <c r="P5" s="66" t="s">
        <v>269</v>
      </c>
      <c r="Q5" s="66" t="s">
        <v>270</v>
      </c>
      <c r="R5" s="176" t="s">
        <v>271</v>
      </c>
      <c r="S5" s="67" t="s">
        <v>272</v>
      </c>
    </row>
    <row r="6" spans="1:19" ht="46.5" customHeight="1">
      <c r="A6" s="91"/>
      <c r="B6" s="826" t="s">
        <v>273</v>
      </c>
      <c r="C6" s="824">
        <v>0</v>
      </c>
      <c r="D6" s="825"/>
      <c r="E6" s="824">
        <v>0.2</v>
      </c>
      <c r="F6" s="825"/>
      <c r="G6" s="824">
        <v>0.35</v>
      </c>
      <c r="H6" s="825"/>
      <c r="I6" s="824">
        <v>0.5</v>
      </c>
      <c r="J6" s="825"/>
      <c r="K6" s="824">
        <v>0.75</v>
      </c>
      <c r="L6" s="825"/>
      <c r="M6" s="824">
        <v>1</v>
      </c>
      <c r="N6" s="825"/>
      <c r="O6" s="824">
        <v>1.5</v>
      </c>
      <c r="P6" s="825"/>
      <c r="Q6" s="824">
        <v>2.5</v>
      </c>
      <c r="R6" s="825"/>
      <c r="S6" s="822" t="s">
        <v>145</v>
      </c>
    </row>
    <row r="7" spans="1:19">
      <c r="A7" s="91"/>
      <c r="B7" s="827"/>
      <c r="C7" s="184" t="s">
        <v>266</v>
      </c>
      <c r="D7" s="184" t="s">
        <v>267</v>
      </c>
      <c r="E7" s="184" t="s">
        <v>266</v>
      </c>
      <c r="F7" s="184" t="s">
        <v>267</v>
      </c>
      <c r="G7" s="184" t="s">
        <v>266</v>
      </c>
      <c r="H7" s="184" t="s">
        <v>267</v>
      </c>
      <c r="I7" s="184" t="s">
        <v>266</v>
      </c>
      <c r="J7" s="184" t="s">
        <v>267</v>
      </c>
      <c r="K7" s="184" t="s">
        <v>266</v>
      </c>
      <c r="L7" s="184" t="s">
        <v>267</v>
      </c>
      <c r="M7" s="184" t="s">
        <v>266</v>
      </c>
      <c r="N7" s="184" t="s">
        <v>267</v>
      </c>
      <c r="O7" s="184" t="s">
        <v>266</v>
      </c>
      <c r="P7" s="184" t="s">
        <v>267</v>
      </c>
      <c r="Q7" s="184" t="s">
        <v>266</v>
      </c>
      <c r="R7" s="184" t="s">
        <v>267</v>
      </c>
      <c r="S7" s="823"/>
    </row>
    <row r="8" spans="1:19" s="94" customFormat="1">
      <c r="A8" s="70">
        <v>1</v>
      </c>
      <c r="B8" s="100" t="s">
        <v>123</v>
      </c>
      <c r="C8" s="166">
        <v>402814.08</v>
      </c>
      <c r="D8" s="166"/>
      <c r="E8" s="166">
        <v>20003424.66</v>
      </c>
      <c r="F8" s="177"/>
      <c r="G8" s="166">
        <v>0</v>
      </c>
      <c r="H8" s="166"/>
      <c r="I8" s="166">
        <v>0</v>
      </c>
      <c r="J8" s="166"/>
      <c r="K8" s="166">
        <v>0</v>
      </c>
      <c r="L8" s="166"/>
      <c r="M8" s="166">
        <v>34402064.021300003</v>
      </c>
      <c r="N8" s="166"/>
      <c r="O8" s="166">
        <v>0</v>
      </c>
      <c r="P8" s="166"/>
      <c r="Q8" s="166">
        <v>0</v>
      </c>
      <c r="R8" s="177"/>
      <c r="S8" s="190">
        <f>$C$6*SUM(C8:D8)+$E$6*SUM(E8:F8)+$G$6*SUM(G8:H8)+$I$6*SUM(I8:J8)+$K$6*SUM(K8:L8)+$M$6*SUM(M8:N8)+$O$6*SUM(O8:P8)+$Q$6*SUM(Q8:R8)</f>
        <v>38402748.953299999</v>
      </c>
    </row>
    <row r="9" spans="1:19" s="94" customFormat="1">
      <c r="A9" s="70">
        <v>2</v>
      </c>
      <c r="B9" s="100" t="s">
        <v>124</v>
      </c>
      <c r="C9" s="166">
        <v>0</v>
      </c>
      <c r="D9" s="166"/>
      <c r="E9" s="166">
        <v>0</v>
      </c>
      <c r="F9" s="166"/>
      <c r="G9" s="166">
        <v>0</v>
      </c>
      <c r="H9" s="166"/>
      <c r="I9" s="166">
        <v>0</v>
      </c>
      <c r="J9" s="166"/>
      <c r="K9" s="166">
        <v>0</v>
      </c>
      <c r="L9" s="166"/>
      <c r="M9" s="166">
        <v>0</v>
      </c>
      <c r="N9" s="166"/>
      <c r="O9" s="166">
        <v>0</v>
      </c>
      <c r="P9" s="166"/>
      <c r="Q9" s="166">
        <v>0</v>
      </c>
      <c r="R9" s="177"/>
      <c r="S9" s="190">
        <f t="shared" ref="S9:S21" si="0">$C$6*SUM(C9:D9)+$E$6*SUM(E9:F9)+$G$6*SUM(G9:H9)+$I$6*SUM(I9:J9)+$K$6*SUM(K9:L9)+$M$6*SUM(M9:N9)+$O$6*SUM(O9:P9)+$Q$6*SUM(Q9:R9)</f>
        <v>0</v>
      </c>
    </row>
    <row r="10" spans="1:19" s="94" customFormat="1">
      <c r="A10" s="70">
        <v>3</v>
      </c>
      <c r="B10" s="100" t="s">
        <v>125</v>
      </c>
      <c r="C10" s="166">
        <v>0</v>
      </c>
      <c r="D10" s="166"/>
      <c r="E10" s="166">
        <v>0</v>
      </c>
      <c r="F10" s="166"/>
      <c r="G10" s="166">
        <v>0</v>
      </c>
      <c r="H10" s="166"/>
      <c r="I10" s="166">
        <v>0</v>
      </c>
      <c r="J10" s="166"/>
      <c r="K10" s="166">
        <v>0</v>
      </c>
      <c r="L10" s="166"/>
      <c r="M10" s="166">
        <v>0</v>
      </c>
      <c r="N10" s="166"/>
      <c r="O10" s="166">
        <v>0</v>
      </c>
      <c r="P10" s="166"/>
      <c r="Q10" s="166">
        <v>0</v>
      </c>
      <c r="R10" s="177"/>
      <c r="S10" s="190">
        <f t="shared" si="0"/>
        <v>0</v>
      </c>
    </row>
    <row r="11" spans="1:19" s="94" customFormat="1">
      <c r="A11" s="70">
        <v>4</v>
      </c>
      <c r="B11" s="100" t="s">
        <v>126</v>
      </c>
      <c r="C11" s="166">
        <v>0</v>
      </c>
      <c r="D11" s="166"/>
      <c r="E11" s="166">
        <v>0</v>
      </c>
      <c r="F11" s="166"/>
      <c r="G11" s="166">
        <v>0</v>
      </c>
      <c r="H11" s="166"/>
      <c r="I11" s="166">
        <v>0</v>
      </c>
      <c r="J11" s="166"/>
      <c r="K11" s="166">
        <v>0</v>
      </c>
      <c r="L11" s="166"/>
      <c r="M11" s="166">
        <v>0</v>
      </c>
      <c r="N11" s="166"/>
      <c r="O11" s="166">
        <v>0</v>
      </c>
      <c r="P11" s="166"/>
      <c r="Q11" s="166">
        <v>0</v>
      </c>
      <c r="R11" s="177"/>
      <c r="S11" s="190">
        <f t="shared" si="0"/>
        <v>0</v>
      </c>
    </row>
    <row r="12" spans="1:19" s="94" customFormat="1">
      <c r="A12" s="70">
        <v>5</v>
      </c>
      <c r="B12" s="100" t="s">
        <v>911</v>
      </c>
      <c r="C12" s="166">
        <v>0</v>
      </c>
      <c r="D12" s="166"/>
      <c r="E12" s="166">
        <v>0</v>
      </c>
      <c r="F12" s="166"/>
      <c r="G12" s="166">
        <v>0</v>
      </c>
      <c r="H12" s="166"/>
      <c r="I12" s="166">
        <v>0</v>
      </c>
      <c r="J12" s="166"/>
      <c r="K12" s="166">
        <v>0</v>
      </c>
      <c r="L12" s="166"/>
      <c r="M12" s="166">
        <v>0</v>
      </c>
      <c r="N12" s="166"/>
      <c r="O12" s="166">
        <v>0</v>
      </c>
      <c r="P12" s="166"/>
      <c r="Q12" s="166">
        <v>0</v>
      </c>
      <c r="R12" s="177"/>
      <c r="S12" s="190">
        <f t="shared" si="0"/>
        <v>0</v>
      </c>
    </row>
    <row r="13" spans="1:19" s="94" customFormat="1">
      <c r="A13" s="70">
        <v>6</v>
      </c>
      <c r="B13" s="100" t="s">
        <v>127</v>
      </c>
      <c r="C13" s="166">
        <v>0</v>
      </c>
      <c r="D13" s="166"/>
      <c r="E13" s="166">
        <v>25546.27</v>
      </c>
      <c r="F13" s="166"/>
      <c r="G13" s="166">
        <v>0</v>
      </c>
      <c r="H13" s="166"/>
      <c r="I13" s="166">
        <v>21601497.361699998</v>
      </c>
      <c r="J13" s="166"/>
      <c r="K13" s="166">
        <v>0</v>
      </c>
      <c r="L13" s="166"/>
      <c r="M13" s="166">
        <v>0</v>
      </c>
      <c r="N13" s="166"/>
      <c r="O13" s="166">
        <v>0</v>
      </c>
      <c r="P13" s="166"/>
      <c r="Q13" s="166">
        <v>0</v>
      </c>
      <c r="R13" s="177"/>
      <c r="S13" s="190">
        <f t="shared" si="0"/>
        <v>10805857.93485</v>
      </c>
    </row>
    <row r="14" spans="1:19" s="94" customFormat="1">
      <c r="A14" s="70">
        <v>7</v>
      </c>
      <c r="B14" s="100" t="s">
        <v>71</v>
      </c>
      <c r="C14" s="166">
        <v>0</v>
      </c>
      <c r="D14" s="166"/>
      <c r="E14" s="166">
        <v>0</v>
      </c>
      <c r="F14" s="166"/>
      <c r="G14" s="166">
        <v>0</v>
      </c>
      <c r="H14" s="166"/>
      <c r="I14" s="166">
        <v>0</v>
      </c>
      <c r="J14" s="166"/>
      <c r="K14" s="166">
        <v>0</v>
      </c>
      <c r="L14" s="166"/>
      <c r="M14" s="166">
        <v>69860696.805800006</v>
      </c>
      <c r="N14" s="166">
        <v>24419258.803920049</v>
      </c>
      <c r="O14" s="166">
        <v>0</v>
      </c>
      <c r="P14" s="166"/>
      <c r="Q14" s="166">
        <v>0</v>
      </c>
      <c r="R14" s="177"/>
      <c r="S14" s="190">
        <f t="shared" si="0"/>
        <v>94279955.609720051</v>
      </c>
    </row>
    <row r="15" spans="1:19" s="94" customFormat="1">
      <c r="A15" s="70">
        <v>8</v>
      </c>
      <c r="B15" s="100" t="s">
        <v>72</v>
      </c>
      <c r="C15" s="166">
        <v>0</v>
      </c>
      <c r="D15" s="166"/>
      <c r="E15" s="166">
        <v>0</v>
      </c>
      <c r="F15" s="166"/>
      <c r="G15" s="166">
        <v>0</v>
      </c>
      <c r="H15" s="166"/>
      <c r="I15" s="166">
        <v>0</v>
      </c>
      <c r="J15" s="166"/>
      <c r="K15" s="166">
        <v>0</v>
      </c>
      <c r="L15" s="166"/>
      <c r="M15" s="166">
        <v>96060889.521500006</v>
      </c>
      <c r="N15" s="166">
        <v>4268121.3274947451</v>
      </c>
      <c r="O15" s="166">
        <v>0</v>
      </c>
      <c r="P15" s="166"/>
      <c r="Q15" s="166">
        <v>0</v>
      </c>
      <c r="R15" s="177"/>
      <c r="S15" s="190">
        <f t="shared" si="0"/>
        <v>100329010.84899475</v>
      </c>
    </row>
    <row r="16" spans="1:19" s="94" customFormat="1">
      <c r="A16" s="70">
        <v>9</v>
      </c>
      <c r="B16" s="100" t="s">
        <v>912</v>
      </c>
      <c r="C16" s="166">
        <v>0</v>
      </c>
      <c r="D16" s="166"/>
      <c r="E16" s="166">
        <v>0</v>
      </c>
      <c r="F16" s="166"/>
      <c r="G16" s="166">
        <v>0</v>
      </c>
      <c r="H16" s="166"/>
      <c r="I16" s="166">
        <v>0</v>
      </c>
      <c r="J16" s="166"/>
      <c r="K16" s="166">
        <v>0</v>
      </c>
      <c r="L16" s="166"/>
      <c r="M16" s="166">
        <v>0</v>
      </c>
      <c r="N16" s="166"/>
      <c r="O16" s="166">
        <v>0</v>
      </c>
      <c r="P16" s="166"/>
      <c r="Q16" s="166">
        <v>0</v>
      </c>
      <c r="R16" s="177"/>
      <c r="S16" s="190">
        <f t="shared" si="0"/>
        <v>0</v>
      </c>
    </row>
    <row r="17" spans="1:19" s="94" customFormat="1">
      <c r="A17" s="70">
        <v>10</v>
      </c>
      <c r="B17" s="100" t="s">
        <v>67</v>
      </c>
      <c r="C17" s="166">
        <v>0</v>
      </c>
      <c r="D17" s="166"/>
      <c r="E17" s="166">
        <v>0</v>
      </c>
      <c r="F17" s="166"/>
      <c r="G17" s="166">
        <v>0</v>
      </c>
      <c r="H17" s="166"/>
      <c r="I17" s="166">
        <v>0</v>
      </c>
      <c r="J17" s="166"/>
      <c r="K17" s="166">
        <v>0</v>
      </c>
      <c r="L17" s="166"/>
      <c r="M17" s="166">
        <v>0</v>
      </c>
      <c r="N17" s="166"/>
      <c r="O17" s="166">
        <v>0</v>
      </c>
      <c r="P17" s="166"/>
      <c r="Q17" s="166">
        <v>0</v>
      </c>
      <c r="R17" s="177"/>
      <c r="S17" s="190">
        <f t="shared" si="0"/>
        <v>0</v>
      </c>
    </row>
    <row r="18" spans="1:19" s="94" customFormat="1">
      <c r="A18" s="70">
        <v>11</v>
      </c>
      <c r="B18" s="100" t="s">
        <v>68</v>
      </c>
      <c r="C18" s="166">
        <v>0</v>
      </c>
      <c r="D18" s="166"/>
      <c r="E18" s="166">
        <v>0</v>
      </c>
      <c r="F18" s="166"/>
      <c r="G18" s="166">
        <v>0</v>
      </c>
      <c r="H18" s="166"/>
      <c r="I18" s="166">
        <v>0</v>
      </c>
      <c r="J18" s="166"/>
      <c r="K18" s="166">
        <v>0</v>
      </c>
      <c r="L18" s="166"/>
      <c r="M18" s="166">
        <v>0</v>
      </c>
      <c r="N18" s="166"/>
      <c r="O18" s="166">
        <v>0</v>
      </c>
      <c r="P18" s="166"/>
      <c r="Q18" s="166">
        <v>0</v>
      </c>
      <c r="R18" s="177"/>
      <c r="S18" s="190">
        <f t="shared" si="0"/>
        <v>0</v>
      </c>
    </row>
    <row r="19" spans="1:19" s="94" customFormat="1">
      <c r="A19" s="70">
        <v>12</v>
      </c>
      <c r="B19" s="100" t="s">
        <v>69</v>
      </c>
      <c r="C19" s="166">
        <v>0</v>
      </c>
      <c r="D19" s="166"/>
      <c r="E19" s="166">
        <v>0</v>
      </c>
      <c r="F19" s="166"/>
      <c r="G19" s="166">
        <v>0</v>
      </c>
      <c r="H19" s="166"/>
      <c r="I19" s="166">
        <v>0</v>
      </c>
      <c r="J19" s="166"/>
      <c r="K19" s="166">
        <v>0</v>
      </c>
      <c r="L19" s="166"/>
      <c r="M19" s="166">
        <v>0</v>
      </c>
      <c r="N19" s="166"/>
      <c r="O19" s="166">
        <v>0</v>
      </c>
      <c r="P19" s="166"/>
      <c r="Q19" s="166">
        <v>0</v>
      </c>
      <c r="R19" s="177"/>
      <c r="S19" s="190">
        <f t="shared" si="0"/>
        <v>0</v>
      </c>
    </row>
    <row r="20" spans="1:19" s="94" customFormat="1">
      <c r="A20" s="70">
        <v>13</v>
      </c>
      <c r="B20" s="100" t="s">
        <v>70</v>
      </c>
      <c r="C20" s="166">
        <v>0</v>
      </c>
      <c r="D20" s="166"/>
      <c r="E20" s="166">
        <v>0</v>
      </c>
      <c r="F20" s="166"/>
      <c r="G20" s="166">
        <v>0</v>
      </c>
      <c r="H20" s="166"/>
      <c r="I20" s="166">
        <v>0</v>
      </c>
      <c r="J20" s="166"/>
      <c r="K20" s="166">
        <v>0</v>
      </c>
      <c r="L20" s="166"/>
      <c r="M20" s="166">
        <v>0</v>
      </c>
      <c r="N20" s="166"/>
      <c r="O20" s="166">
        <v>0</v>
      </c>
      <c r="P20" s="166"/>
      <c r="Q20" s="166">
        <v>0</v>
      </c>
      <c r="R20" s="177"/>
      <c r="S20" s="190">
        <f t="shared" si="0"/>
        <v>0</v>
      </c>
    </row>
    <row r="21" spans="1:19" s="94" customFormat="1">
      <c r="A21" s="70">
        <v>14</v>
      </c>
      <c r="B21" s="100" t="s">
        <v>143</v>
      </c>
      <c r="C21" s="166">
        <v>9898898.0587000009</v>
      </c>
      <c r="D21" s="166"/>
      <c r="E21" s="166">
        <v>586719.90500000003</v>
      </c>
      <c r="F21" s="166"/>
      <c r="G21" s="166">
        <v>0</v>
      </c>
      <c r="H21" s="166"/>
      <c r="I21" s="166">
        <v>0</v>
      </c>
      <c r="J21" s="166"/>
      <c r="K21" s="166">
        <v>0</v>
      </c>
      <c r="L21" s="166"/>
      <c r="M21" s="166">
        <v>6926543.3869000003</v>
      </c>
      <c r="N21" s="166"/>
      <c r="O21" s="166">
        <v>0</v>
      </c>
      <c r="P21" s="166"/>
      <c r="Q21" s="166">
        <v>0</v>
      </c>
      <c r="R21" s="177"/>
      <c r="S21" s="190">
        <f t="shared" si="0"/>
        <v>7043887.3679</v>
      </c>
    </row>
    <row r="22" spans="1:19" ht="13.5" thickBot="1">
      <c r="A22" s="63"/>
      <c r="B22" s="96" t="s">
        <v>66</v>
      </c>
      <c r="C22" s="167">
        <f>SUM(C8:C21)</f>
        <v>10301712.138700001</v>
      </c>
      <c r="D22" s="167">
        <f t="shared" ref="D22:S22" si="1">SUM(D8:D21)</f>
        <v>0</v>
      </c>
      <c r="E22" s="167">
        <f t="shared" si="1"/>
        <v>20615690.835000001</v>
      </c>
      <c r="F22" s="167">
        <f t="shared" si="1"/>
        <v>0</v>
      </c>
      <c r="G22" s="167">
        <f t="shared" si="1"/>
        <v>0</v>
      </c>
      <c r="H22" s="167">
        <f t="shared" si="1"/>
        <v>0</v>
      </c>
      <c r="I22" s="167">
        <f t="shared" si="1"/>
        <v>21601497.361699998</v>
      </c>
      <c r="J22" s="167">
        <f t="shared" si="1"/>
        <v>0</v>
      </c>
      <c r="K22" s="167">
        <f t="shared" si="1"/>
        <v>0</v>
      </c>
      <c r="L22" s="167">
        <f t="shared" si="1"/>
        <v>0</v>
      </c>
      <c r="M22" s="167">
        <f t="shared" si="1"/>
        <v>207250193.73550004</v>
      </c>
      <c r="N22" s="167">
        <f t="shared" si="1"/>
        <v>28687380.131414793</v>
      </c>
      <c r="O22" s="167">
        <f t="shared" si="1"/>
        <v>0</v>
      </c>
      <c r="P22" s="167">
        <f t="shared" si="1"/>
        <v>0</v>
      </c>
      <c r="Q22" s="167">
        <f t="shared" si="1"/>
        <v>0</v>
      </c>
      <c r="R22" s="167">
        <f t="shared" si="1"/>
        <v>0</v>
      </c>
      <c r="S22" s="191">
        <f t="shared" si="1"/>
        <v>250861460.71476483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30" sqref="B30"/>
    </sheetView>
  </sheetViews>
  <sheetFormatPr defaultColWidth="9.1796875" defaultRowHeight="13"/>
  <cols>
    <col min="1" max="1" width="10.54296875" style="2" bestFit="1" customWidth="1"/>
    <col min="2" max="2" width="97" style="2" bestFit="1" customWidth="1"/>
    <col min="3" max="3" width="19" style="2" customWidth="1"/>
    <col min="4" max="4" width="19.54296875" style="2" customWidth="1"/>
    <col min="5" max="5" width="31.1796875" style="2" customWidth="1"/>
    <col min="6" max="6" width="29.1796875" style="2" customWidth="1"/>
    <col min="7" max="7" width="28.54296875" style="2" customWidth="1"/>
    <col min="8" max="8" width="26.453125" style="2" customWidth="1"/>
    <col min="9" max="9" width="23.81640625" style="2" customWidth="1"/>
    <col min="10" max="10" width="21.54296875" style="2" customWidth="1"/>
    <col min="11" max="11" width="15.81640625" style="2" customWidth="1"/>
    <col min="12" max="12" width="13.1796875" style="2" customWidth="1"/>
    <col min="13" max="13" width="20.81640625" style="2" customWidth="1"/>
    <col min="14" max="14" width="19.1796875" style="2" customWidth="1"/>
    <col min="15" max="15" width="18.453125" style="2" customWidth="1"/>
    <col min="16" max="16" width="19" style="2" customWidth="1"/>
    <col min="17" max="17" width="20.1796875" style="2" customWidth="1"/>
    <col min="18" max="18" width="18" style="2" customWidth="1"/>
    <col min="19" max="19" width="36" style="2" customWidth="1"/>
    <col min="20" max="20" width="19.453125" style="2" customWidth="1"/>
    <col min="21" max="21" width="19.1796875" style="2" customWidth="1"/>
    <col min="22" max="22" width="20" style="2" customWidth="1"/>
    <col min="23" max="16384" width="9.1796875" style="12"/>
  </cols>
  <sheetData>
    <row r="1" spans="1:22">
      <c r="A1" s="2" t="s">
        <v>97</v>
      </c>
      <c r="B1" s="223" t="str">
        <f>Info!C2</f>
        <v>სს ზირაათ ბანკი საქართველო</v>
      </c>
    </row>
    <row r="2" spans="1:22">
      <c r="A2" s="2" t="s">
        <v>98</v>
      </c>
      <c r="B2" s="334">
        <f>'1. key ratios'!B2</f>
        <v>45747</v>
      </c>
    </row>
    <row r="4" spans="1:22" ht="27" thickBot="1">
      <c r="A4" s="2" t="s">
        <v>248</v>
      </c>
      <c r="B4" s="186" t="s">
        <v>282</v>
      </c>
      <c r="V4" s="127" t="s">
        <v>76</v>
      </c>
    </row>
    <row r="5" spans="1:22">
      <c r="A5" s="61"/>
      <c r="B5" s="62"/>
      <c r="C5" s="828" t="s">
        <v>105</v>
      </c>
      <c r="D5" s="829"/>
      <c r="E5" s="829"/>
      <c r="F5" s="829"/>
      <c r="G5" s="829"/>
      <c r="H5" s="829"/>
      <c r="I5" s="829"/>
      <c r="J5" s="829"/>
      <c r="K5" s="829"/>
      <c r="L5" s="830"/>
      <c r="M5" s="828" t="s">
        <v>106</v>
      </c>
      <c r="N5" s="829"/>
      <c r="O5" s="829"/>
      <c r="P5" s="829"/>
      <c r="Q5" s="829"/>
      <c r="R5" s="829"/>
      <c r="S5" s="830"/>
      <c r="T5" s="833" t="s">
        <v>280</v>
      </c>
      <c r="U5" s="833" t="s">
        <v>279</v>
      </c>
      <c r="V5" s="831" t="s">
        <v>107</v>
      </c>
    </row>
    <row r="6" spans="1:22" s="37" customFormat="1" ht="117">
      <c r="A6" s="68"/>
      <c r="B6" s="102"/>
      <c r="C6" s="59" t="s">
        <v>108</v>
      </c>
      <c r="D6" s="58" t="s">
        <v>109</v>
      </c>
      <c r="E6" s="55" t="s">
        <v>110</v>
      </c>
      <c r="F6" s="187" t="s">
        <v>274</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34"/>
      <c r="U6" s="834"/>
      <c r="V6" s="832"/>
    </row>
    <row r="7" spans="1:22" s="94" customFormat="1">
      <c r="A7" s="95">
        <v>1</v>
      </c>
      <c r="B7" s="100" t="s">
        <v>123</v>
      </c>
      <c r="C7" s="168"/>
      <c r="D7" s="166"/>
      <c r="E7" s="166"/>
      <c r="F7" s="166"/>
      <c r="G7" s="166"/>
      <c r="H7" s="166"/>
      <c r="I7" s="166"/>
      <c r="J7" s="166"/>
      <c r="K7" s="166"/>
      <c r="L7" s="169"/>
      <c r="M7" s="168"/>
      <c r="N7" s="166"/>
      <c r="O7" s="166"/>
      <c r="P7" s="166"/>
      <c r="Q7" s="166"/>
      <c r="R7" s="166"/>
      <c r="S7" s="169"/>
      <c r="T7" s="181"/>
      <c r="U7" s="180"/>
      <c r="V7" s="170">
        <f>SUM(C7:S7)</f>
        <v>0</v>
      </c>
    </row>
    <row r="8" spans="1:22" s="94" customFormat="1">
      <c r="A8" s="95">
        <v>2</v>
      </c>
      <c r="B8" s="100" t="s">
        <v>124</v>
      </c>
      <c r="C8" s="168"/>
      <c r="D8" s="166"/>
      <c r="E8" s="166"/>
      <c r="F8" s="166"/>
      <c r="G8" s="166"/>
      <c r="H8" s="166"/>
      <c r="I8" s="166"/>
      <c r="J8" s="166"/>
      <c r="K8" s="166"/>
      <c r="L8" s="169"/>
      <c r="M8" s="168"/>
      <c r="N8" s="166"/>
      <c r="O8" s="166"/>
      <c r="P8" s="166"/>
      <c r="Q8" s="166"/>
      <c r="R8" s="166"/>
      <c r="S8" s="169"/>
      <c r="T8" s="180"/>
      <c r="U8" s="180"/>
      <c r="V8" s="170">
        <f t="shared" ref="V8:V20" si="0">SUM(C8:S8)</f>
        <v>0</v>
      </c>
    </row>
    <row r="9" spans="1:22" s="94" customFormat="1">
      <c r="A9" s="95">
        <v>3</v>
      </c>
      <c r="B9" s="100" t="s">
        <v>125</v>
      </c>
      <c r="C9" s="168"/>
      <c r="D9" s="166"/>
      <c r="E9" s="166"/>
      <c r="F9" s="166"/>
      <c r="G9" s="166"/>
      <c r="H9" s="166"/>
      <c r="I9" s="166"/>
      <c r="J9" s="166"/>
      <c r="K9" s="166"/>
      <c r="L9" s="169"/>
      <c r="M9" s="168"/>
      <c r="N9" s="166"/>
      <c r="O9" s="166"/>
      <c r="P9" s="166"/>
      <c r="Q9" s="166"/>
      <c r="R9" s="166"/>
      <c r="S9" s="169"/>
      <c r="T9" s="180"/>
      <c r="U9" s="180"/>
      <c r="V9" s="170">
        <f>SUM(C9:S9)</f>
        <v>0</v>
      </c>
    </row>
    <row r="10" spans="1:22" s="94" customFormat="1">
      <c r="A10" s="95">
        <v>4</v>
      </c>
      <c r="B10" s="100" t="s">
        <v>126</v>
      </c>
      <c r="C10" s="168"/>
      <c r="D10" s="166"/>
      <c r="E10" s="166"/>
      <c r="F10" s="166"/>
      <c r="G10" s="166"/>
      <c r="H10" s="166"/>
      <c r="I10" s="166"/>
      <c r="J10" s="166"/>
      <c r="K10" s="166"/>
      <c r="L10" s="169"/>
      <c r="M10" s="168"/>
      <c r="N10" s="166"/>
      <c r="O10" s="166"/>
      <c r="P10" s="166"/>
      <c r="Q10" s="166"/>
      <c r="R10" s="166"/>
      <c r="S10" s="169"/>
      <c r="T10" s="180"/>
      <c r="U10" s="180"/>
      <c r="V10" s="170">
        <f t="shared" si="0"/>
        <v>0</v>
      </c>
    </row>
    <row r="11" spans="1:22" s="94" customFormat="1">
      <c r="A11" s="95">
        <v>5</v>
      </c>
      <c r="B11" s="100" t="s">
        <v>911</v>
      </c>
      <c r="C11" s="168"/>
      <c r="D11" s="166"/>
      <c r="E11" s="166"/>
      <c r="F11" s="166"/>
      <c r="G11" s="166"/>
      <c r="H11" s="166"/>
      <c r="I11" s="166"/>
      <c r="J11" s="166"/>
      <c r="K11" s="166"/>
      <c r="L11" s="169"/>
      <c r="M11" s="168"/>
      <c r="N11" s="166"/>
      <c r="O11" s="166"/>
      <c r="P11" s="166"/>
      <c r="Q11" s="166"/>
      <c r="R11" s="166"/>
      <c r="S11" s="169"/>
      <c r="T11" s="180"/>
      <c r="U11" s="180"/>
      <c r="V11" s="170">
        <f t="shared" si="0"/>
        <v>0</v>
      </c>
    </row>
    <row r="12" spans="1:22" s="94" customFormat="1">
      <c r="A12" s="95">
        <v>6</v>
      </c>
      <c r="B12" s="100" t="s">
        <v>127</v>
      </c>
      <c r="C12" s="168"/>
      <c r="D12" s="166"/>
      <c r="E12" s="166"/>
      <c r="F12" s="166"/>
      <c r="G12" s="166"/>
      <c r="H12" s="166"/>
      <c r="I12" s="166"/>
      <c r="J12" s="166"/>
      <c r="K12" s="166"/>
      <c r="L12" s="169"/>
      <c r="M12" s="168"/>
      <c r="N12" s="166"/>
      <c r="O12" s="166"/>
      <c r="P12" s="166"/>
      <c r="Q12" s="166"/>
      <c r="R12" s="166"/>
      <c r="S12" s="169"/>
      <c r="T12" s="180"/>
      <c r="U12" s="180"/>
      <c r="V12" s="170">
        <f t="shared" si="0"/>
        <v>0</v>
      </c>
    </row>
    <row r="13" spans="1:22" s="94" customFormat="1">
      <c r="A13" s="95">
        <v>7</v>
      </c>
      <c r="B13" s="100" t="s">
        <v>71</v>
      </c>
      <c r="C13" s="168"/>
      <c r="D13" s="166"/>
      <c r="E13" s="166"/>
      <c r="F13" s="166"/>
      <c r="G13" s="166"/>
      <c r="H13" s="166"/>
      <c r="I13" s="166"/>
      <c r="J13" s="166"/>
      <c r="K13" s="166"/>
      <c r="L13" s="169"/>
      <c r="M13" s="168"/>
      <c r="N13" s="166"/>
      <c r="O13" s="166"/>
      <c r="P13" s="166"/>
      <c r="Q13" s="166"/>
      <c r="R13" s="166"/>
      <c r="S13" s="169"/>
      <c r="T13" s="180"/>
      <c r="U13" s="180"/>
      <c r="V13" s="170">
        <f t="shared" si="0"/>
        <v>0</v>
      </c>
    </row>
    <row r="14" spans="1:22" s="94" customFormat="1">
      <c r="A14" s="95">
        <v>8</v>
      </c>
      <c r="B14" s="100" t="s">
        <v>72</v>
      </c>
      <c r="C14" s="168"/>
      <c r="D14" s="166"/>
      <c r="E14" s="166"/>
      <c r="F14" s="166"/>
      <c r="G14" s="166"/>
      <c r="H14" s="166"/>
      <c r="I14" s="166"/>
      <c r="J14" s="166"/>
      <c r="K14" s="166"/>
      <c r="L14" s="169"/>
      <c r="M14" s="168"/>
      <c r="N14" s="166"/>
      <c r="O14" s="166"/>
      <c r="P14" s="166"/>
      <c r="Q14" s="166"/>
      <c r="R14" s="166"/>
      <c r="S14" s="169"/>
      <c r="T14" s="180"/>
      <c r="U14" s="180"/>
      <c r="V14" s="170">
        <f t="shared" si="0"/>
        <v>0</v>
      </c>
    </row>
    <row r="15" spans="1:22" s="94" customFormat="1">
      <c r="A15" s="95">
        <v>9</v>
      </c>
      <c r="B15" s="100" t="s">
        <v>912</v>
      </c>
      <c r="C15" s="168"/>
      <c r="D15" s="166"/>
      <c r="E15" s="166"/>
      <c r="F15" s="166"/>
      <c r="G15" s="166"/>
      <c r="H15" s="166"/>
      <c r="I15" s="166"/>
      <c r="J15" s="166"/>
      <c r="K15" s="166"/>
      <c r="L15" s="169"/>
      <c r="M15" s="168"/>
      <c r="N15" s="166"/>
      <c r="O15" s="166"/>
      <c r="P15" s="166"/>
      <c r="Q15" s="166"/>
      <c r="R15" s="166"/>
      <c r="S15" s="169"/>
      <c r="T15" s="180"/>
      <c r="U15" s="180"/>
      <c r="V15" s="170">
        <f t="shared" si="0"/>
        <v>0</v>
      </c>
    </row>
    <row r="16" spans="1:22" s="94" customFormat="1">
      <c r="A16" s="95">
        <v>10</v>
      </c>
      <c r="B16" s="100" t="s">
        <v>67</v>
      </c>
      <c r="C16" s="168"/>
      <c r="D16" s="166"/>
      <c r="E16" s="166"/>
      <c r="F16" s="166"/>
      <c r="G16" s="166"/>
      <c r="H16" s="166"/>
      <c r="I16" s="166"/>
      <c r="J16" s="166"/>
      <c r="K16" s="166"/>
      <c r="L16" s="169"/>
      <c r="M16" s="168"/>
      <c r="N16" s="166"/>
      <c r="O16" s="166"/>
      <c r="P16" s="166"/>
      <c r="Q16" s="166"/>
      <c r="R16" s="166"/>
      <c r="S16" s="169"/>
      <c r="T16" s="180"/>
      <c r="U16" s="180"/>
      <c r="V16" s="170">
        <f t="shared" si="0"/>
        <v>0</v>
      </c>
    </row>
    <row r="17" spans="1:22" s="94" customFormat="1">
      <c r="A17" s="95">
        <v>11</v>
      </c>
      <c r="B17" s="100" t="s">
        <v>68</v>
      </c>
      <c r="C17" s="168"/>
      <c r="D17" s="166"/>
      <c r="E17" s="166"/>
      <c r="F17" s="166"/>
      <c r="G17" s="166"/>
      <c r="H17" s="166"/>
      <c r="I17" s="166"/>
      <c r="J17" s="166"/>
      <c r="K17" s="166"/>
      <c r="L17" s="169"/>
      <c r="M17" s="168"/>
      <c r="N17" s="166"/>
      <c r="O17" s="166"/>
      <c r="P17" s="166"/>
      <c r="Q17" s="166"/>
      <c r="R17" s="166"/>
      <c r="S17" s="169"/>
      <c r="T17" s="180"/>
      <c r="U17" s="180"/>
      <c r="V17" s="170">
        <f t="shared" si="0"/>
        <v>0</v>
      </c>
    </row>
    <row r="18" spans="1:22" s="94" customFormat="1">
      <c r="A18" s="95">
        <v>12</v>
      </c>
      <c r="B18" s="100" t="s">
        <v>69</v>
      </c>
      <c r="C18" s="168"/>
      <c r="D18" s="166"/>
      <c r="E18" s="166"/>
      <c r="F18" s="166"/>
      <c r="G18" s="166"/>
      <c r="H18" s="166"/>
      <c r="I18" s="166"/>
      <c r="J18" s="166"/>
      <c r="K18" s="166"/>
      <c r="L18" s="169"/>
      <c r="M18" s="168"/>
      <c r="N18" s="166"/>
      <c r="O18" s="166"/>
      <c r="P18" s="166"/>
      <c r="Q18" s="166"/>
      <c r="R18" s="166"/>
      <c r="S18" s="169"/>
      <c r="T18" s="180"/>
      <c r="U18" s="180"/>
      <c r="V18" s="170">
        <f t="shared" si="0"/>
        <v>0</v>
      </c>
    </row>
    <row r="19" spans="1:22" s="94" customFormat="1">
      <c r="A19" s="95">
        <v>13</v>
      </c>
      <c r="B19" s="100" t="s">
        <v>70</v>
      </c>
      <c r="C19" s="168"/>
      <c r="D19" s="166"/>
      <c r="E19" s="166"/>
      <c r="F19" s="166"/>
      <c r="G19" s="166"/>
      <c r="H19" s="166"/>
      <c r="I19" s="166"/>
      <c r="J19" s="166"/>
      <c r="K19" s="166"/>
      <c r="L19" s="169"/>
      <c r="M19" s="168"/>
      <c r="N19" s="166"/>
      <c r="O19" s="166"/>
      <c r="P19" s="166"/>
      <c r="Q19" s="166"/>
      <c r="R19" s="166"/>
      <c r="S19" s="169"/>
      <c r="T19" s="180"/>
      <c r="U19" s="180"/>
      <c r="V19" s="170">
        <f t="shared" si="0"/>
        <v>0</v>
      </c>
    </row>
    <row r="20" spans="1:22" s="94" customFormat="1">
      <c r="A20" s="95">
        <v>14</v>
      </c>
      <c r="B20" s="100" t="s">
        <v>143</v>
      </c>
      <c r="C20" s="168"/>
      <c r="D20" s="166"/>
      <c r="E20" s="166"/>
      <c r="F20" s="166"/>
      <c r="G20" s="166"/>
      <c r="H20" s="166"/>
      <c r="I20" s="166"/>
      <c r="J20" s="166"/>
      <c r="K20" s="166"/>
      <c r="L20" s="169"/>
      <c r="M20" s="168"/>
      <c r="N20" s="166"/>
      <c r="O20" s="166"/>
      <c r="P20" s="166"/>
      <c r="Q20" s="166"/>
      <c r="R20" s="166"/>
      <c r="S20" s="169"/>
      <c r="T20" s="180"/>
      <c r="U20" s="180"/>
      <c r="V20" s="170">
        <f t="shared" si="0"/>
        <v>0</v>
      </c>
    </row>
    <row r="21" spans="1:22" ht="13.5" thickBot="1">
      <c r="A21" s="63"/>
      <c r="B21" s="64" t="s">
        <v>66</v>
      </c>
      <c r="C21" s="171">
        <f>SUM(C7:C20)</f>
        <v>0</v>
      </c>
      <c r="D21" s="167">
        <f t="shared" ref="D21:V21" si="1">SUM(D7:D20)</f>
        <v>0</v>
      </c>
      <c r="E21" s="167">
        <f t="shared" si="1"/>
        <v>0</v>
      </c>
      <c r="F21" s="167">
        <f t="shared" si="1"/>
        <v>0</v>
      </c>
      <c r="G21" s="167">
        <f t="shared" si="1"/>
        <v>0</v>
      </c>
      <c r="H21" s="167">
        <f t="shared" si="1"/>
        <v>0</v>
      </c>
      <c r="I21" s="167">
        <f t="shared" si="1"/>
        <v>0</v>
      </c>
      <c r="J21" s="167">
        <f t="shared" si="1"/>
        <v>0</v>
      </c>
      <c r="K21" s="167">
        <f t="shared" si="1"/>
        <v>0</v>
      </c>
      <c r="L21" s="172">
        <f t="shared" si="1"/>
        <v>0</v>
      </c>
      <c r="M21" s="171">
        <f t="shared" si="1"/>
        <v>0</v>
      </c>
      <c r="N21" s="167">
        <f t="shared" si="1"/>
        <v>0</v>
      </c>
      <c r="O21" s="167">
        <f t="shared" si="1"/>
        <v>0</v>
      </c>
      <c r="P21" s="167">
        <f t="shared" si="1"/>
        <v>0</v>
      </c>
      <c r="Q21" s="167">
        <f t="shared" si="1"/>
        <v>0</v>
      </c>
      <c r="R21" s="167">
        <f t="shared" si="1"/>
        <v>0</v>
      </c>
      <c r="S21" s="172">
        <f t="shared" si="1"/>
        <v>0</v>
      </c>
      <c r="T21" s="172">
        <f>SUM(T7:T20)</f>
        <v>0</v>
      </c>
      <c r="U21" s="172">
        <f t="shared" si="1"/>
        <v>0</v>
      </c>
      <c r="V21" s="173">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2" sqref="B2"/>
    </sheetView>
  </sheetViews>
  <sheetFormatPr defaultColWidth="9.1796875" defaultRowHeight="13"/>
  <cols>
    <col min="1" max="1" width="10.54296875" style="2" bestFit="1" customWidth="1"/>
    <col min="2" max="2" width="101.81640625" style="2" customWidth="1"/>
    <col min="3" max="3" width="13.81640625" style="2" customWidth="1"/>
    <col min="4" max="4" width="14.81640625" style="2" bestFit="1" customWidth="1"/>
    <col min="5" max="5" width="17.81640625" style="2" customWidth="1"/>
    <col min="6" max="6" width="15.81640625" style="2" customWidth="1"/>
    <col min="7" max="7" width="17.453125" style="2" customWidth="1"/>
    <col min="8" max="8" width="15.1796875" style="2" customWidth="1"/>
    <col min="9" max="16384" width="9.1796875" style="12"/>
  </cols>
  <sheetData>
    <row r="1" spans="1:9">
      <c r="A1" s="2" t="s">
        <v>97</v>
      </c>
      <c r="B1" s="223" t="str">
        <f>Info!C2</f>
        <v>სს ზირაათ ბანკი საქართველო</v>
      </c>
    </row>
    <row r="2" spans="1:9">
      <c r="A2" s="2" t="s">
        <v>98</v>
      </c>
      <c r="B2" s="334">
        <f>'1. key ratios'!B2</f>
        <v>45747</v>
      </c>
    </row>
    <row r="4" spans="1:9" ht="13.5" thickBot="1">
      <c r="A4" s="2" t="s">
        <v>249</v>
      </c>
      <c r="B4" s="183" t="s">
        <v>283</v>
      </c>
    </row>
    <row r="5" spans="1:9">
      <c r="A5" s="61"/>
      <c r="B5" s="92"/>
      <c r="C5" s="97" t="s">
        <v>0</v>
      </c>
      <c r="D5" s="97" t="s">
        <v>1</v>
      </c>
      <c r="E5" s="97" t="s">
        <v>2</v>
      </c>
      <c r="F5" s="97" t="s">
        <v>3</v>
      </c>
      <c r="G5" s="178" t="s">
        <v>4</v>
      </c>
      <c r="H5" s="98" t="s">
        <v>5</v>
      </c>
      <c r="I5" s="24"/>
    </row>
    <row r="6" spans="1:9" ht="15" customHeight="1">
      <c r="A6" s="91"/>
      <c r="B6" s="22"/>
      <c r="C6" s="835" t="s">
        <v>275</v>
      </c>
      <c r="D6" s="839" t="s">
        <v>296</v>
      </c>
      <c r="E6" s="840"/>
      <c r="F6" s="835" t="s">
        <v>302</v>
      </c>
      <c r="G6" s="835" t="s">
        <v>303</v>
      </c>
      <c r="H6" s="837" t="s">
        <v>277</v>
      </c>
      <c r="I6" s="24"/>
    </row>
    <row r="7" spans="1:9" ht="65">
      <c r="A7" s="91"/>
      <c r="B7" s="22"/>
      <c r="C7" s="836"/>
      <c r="D7" s="182" t="s">
        <v>278</v>
      </c>
      <c r="E7" s="182" t="s">
        <v>276</v>
      </c>
      <c r="F7" s="836"/>
      <c r="G7" s="836"/>
      <c r="H7" s="838"/>
      <c r="I7" s="24"/>
    </row>
    <row r="8" spans="1:9">
      <c r="A8" s="53">
        <v>1</v>
      </c>
      <c r="B8" s="100" t="s">
        <v>123</v>
      </c>
      <c r="C8" s="174">
        <v>54808302.761299998</v>
      </c>
      <c r="D8" s="175">
        <v>0</v>
      </c>
      <c r="E8" s="174">
        <v>0</v>
      </c>
      <c r="F8" s="174">
        <v>38402748.953299999</v>
      </c>
      <c r="G8" s="179">
        <v>38402748.953299999</v>
      </c>
      <c r="H8" s="188">
        <f>G8/(C8+E8)</f>
        <v>0.70067393111132936</v>
      </c>
    </row>
    <row r="9" spans="1:9" ht="15" customHeight="1">
      <c r="A9" s="53">
        <v>2</v>
      </c>
      <c r="B9" s="100" t="s">
        <v>124</v>
      </c>
      <c r="C9" s="174">
        <v>0</v>
      </c>
      <c r="D9" s="175">
        <v>0</v>
      </c>
      <c r="E9" s="174">
        <v>0</v>
      </c>
      <c r="F9" s="174">
        <v>0</v>
      </c>
      <c r="G9" s="179">
        <v>0</v>
      </c>
      <c r="H9" s="188" t="e">
        <f t="shared" ref="H9:H21" si="0">G9/(C9+E9)</f>
        <v>#DIV/0!</v>
      </c>
    </row>
    <row r="10" spans="1:9">
      <c r="A10" s="53">
        <v>3</v>
      </c>
      <c r="B10" s="100" t="s">
        <v>125</v>
      </c>
      <c r="C10" s="174">
        <v>0</v>
      </c>
      <c r="D10" s="175">
        <v>0</v>
      </c>
      <c r="E10" s="174">
        <v>0</v>
      </c>
      <c r="F10" s="174">
        <v>0</v>
      </c>
      <c r="G10" s="179">
        <v>0</v>
      </c>
      <c r="H10" s="188" t="e">
        <f t="shared" si="0"/>
        <v>#DIV/0!</v>
      </c>
    </row>
    <row r="11" spans="1:9">
      <c r="A11" s="53">
        <v>4</v>
      </c>
      <c r="B11" s="100" t="s">
        <v>126</v>
      </c>
      <c r="C11" s="174">
        <v>0</v>
      </c>
      <c r="D11" s="175">
        <v>0</v>
      </c>
      <c r="E11" s="174">
        <v>0</v>
      </c>
      <c r="F11" s="174">
        <v>0</v>
      </c>
      <c r="G11" s="179">
        <v>0</v>
      </c>
      <c r="H11" s="188" t="e">
        <f t="shared" si="0"/>
        <v>#DIV/0!</v>
      </c>
    </row>
    <row r="12" spans="1:9">
      <c r="A12" s="53">
        <v>5</v>
      </c>
      <c r="B12" s="100" t="s">
        <v>911</v>
      </c>
      <c r="C12" s="174">
        <v>0</v>
      </c>
      <c r="D12" s="175">
        <v>0</v>
      </c>
      <c r="E12" s="174">
        <v>0</v>
      </c>
      <c r="F12" s="174">
        <v>0</v>
      </c>
      <c r="G12" s="179">
        <v>0</v>
      </c>
      <c r="H12" s="188" t="e">
        <f t="shared" si="0"/>
        <v>#DIV/0!</v>
      </c>
    </row>
    <row r="13" spans="1:9">
      <c r="A13" s="53">
        <v>6</v>
      </c>
      <c r="B13" s="100" t="s">
        <v>127</v>
      </c>
      <c r="C13" s="174">
        <v>21627043.631699998</v>
      </c>
      <c r="D13" s="175">
        <v>0</v>
      </c>
      <c r="E13" s="174">
        <v>0</v>
      </c>
      <c r="F13" s="174">
        <v>10805857.93485</v>
      </c>
      <c r="G13" s="179">
        <v>10805857.93485</v>
      </c>
      <c r="H13" s="188">
        <f t="shared" si="0"/>
        <v>0.49964563436729903</v>
      </c>
    </row>
    <row r="14" spans="1:9">
      <c r="A14" s="53">
        <v>7</v>
      </c>
      <c r="B14" s="100" t="s">
        <v>71</v>
      </c>
      <c r="C14" s="174">
        <v>69860696.805800006</v>
      </c>
      <c r="D14" s="175">
        <v>51148444.006560102</v>
      </c>
      <c r="E14" s="174">
        <v>24419258.803920049</v>
      </c>
      <c r="F14" s="175">
        <v>94279955.609720051</v>
      </c>
      <c r="G14" s="239">
        <v>94279955.609720051</v>
      </c>
      <c r="H14" s="188">
        <f>G14/(C14+E14)</f>
        <v>1</v>
      </c>
    </row>
    <row r="15" spans="1:9">
      <c r="A15" s="53">
        <v>8</v>
      </c>
      <c r="B15" s="100" t="s">
        <v>72</v>
      </c>
      <c r="C15" s="174">
        <v>96060889.521500006</v>
      </c>
      <c r="D15" s="175">
        <v>9450494.990189489</v>
      </c>
      <c r="E15" s="174">
        <v>4268121.3274947451</v>
      </c>
      <c r="F15" s="175">
        <v>100329010.84899475</v>
      </c>
      <c r="G15" s="239">
        <v>100329010.84899475</v>
      </c>
      <c r="H15" s="188">
        <f t="shared" si="0"/>
        <v>1</v>
      </c>
    </row>
    <row r="16" spans="1:9">
      <c r="A16" s="53">
        <v>9</v>
      </c>
      <c r="B16" s="100" t="s">
        <v>912</v>
      </c>
      <c r="C16" s="174">
        <v>0</v>
      </c>
      <c r="D16" s="175">
        <v>0</v>
      </c>
      <c r="E16" s="174">
        <v>0</v>
      </c>
      <c r="F16" s="175">
        <v>0</v>
      </c>
      <c r="G16" s="239">
        <v>0</v>
      </c>
      <c r="H16" s="188" t="e">
        <f t="shared" si="0"/>
        <v>#DIV/0!</v>
      </c>
    </row>
    <row r="17" spans="1:8">
      <c r="A17" s="53">
        <v>10</v>
      </c>
      <c r="B17" s="100" t="s">
        <v>67</v>
      </c>
      <c r="C17" s="174">
        <v>0</v>
      </c>
      <c r="D17" s="175">
        <v>0</v>
      </c>
      <c r="E17" s="174">
        <v>0</v>
      </c>
      <c r="F17" s="175">
        <v>0</v>
      </c>
      <c r="G17" s="239">
        <v>0</v>
      </c>
      <c r="H17" s="188" t="e">
        <f t="shared" si="0"/>
        <v>#DIV/0!</v>
      </c>
    </row>
    <row r="18" spans="1:8">
      <c r="A18" s="53">
        <v>11</v>
      </c>
      <c r="B18" s="100" t="s">
        <v>68</v>
      </c>
      <c r="C18" s="174">
        <v>0</v>
      </c>
      <c r="D18" s="175">
        <v>0</v>
      </c>
      <c r="E18" s="174">
        <v>0</v>
      </c>
      <c r="F18" s="175">
        <v>0</v>
      </c>
      <c r="G18" s="239">
        <v>0</v>
      </c>
      <c r="H18" s="188" t="e">
        <f t="shared" si="0"/>
        <v>#DIV/0!</v>
      </c>
    </row>
    <row r="19" spans="1:8">
      <c r="A19" s="53">
        <v>12</v>
      </c>
      <c r="B19" s="100" t="s">
        <v>69</v>
      </c>
      <c r="C19" s="174">
        <v>0</v>
      </c>
      <c r="D19" s="175">
        <v>0</v>
      </c>
      <c r="E19" s="174">
        <v>0</v>
      </c>
      <c r="F19" s="175">
        <v>0</v>
      </c>
      <c r="G19" s="239">
        <v>0</v>
      </c>
      <c r="H19" s="188" t="e">
        <f t="shared" si="0"/>
        <v>#DIV/0!</v>
      </c>
    </row>
    <row r="20" spans="1:8">
      <c r="A20" s="53">
        <v>13</v>
      </c>
      <c r="B20" s="100" t="s">
        <v>70</v>
      </c>
      <c r="C20" s="174">
        <v>0</v>
      </c>
      <c r="D20" s="175">
        <v>0</v>
      </c>
      <c r="E20" s="174">
        <v>0</v>
      </c>
      <c r="F20" s="175">
        <v>0</v>
      </c>
      <c r="G20" s="239">
        <v>0</v>
      </c>
      <c r="H20" s="188" t="e">
        <f t="shared" si="0"/>
        <v>#DIV/0!</v>
      </c>
    </row>
    <row r="21" spans="1:8">
      <c r="A21" s="53">
        <v>14</v>
      </c>
      <c r="B21" s="100" t="s">
        <v>143</v>
      </c>
      <c r="C21" s="174">
        <v>17412161.3506</v>
      </c>
      <c r="D21" s="175">
        <v>0</v>
      </c>
      <c r="E21" s="174">
        <v>0</v>
      </c>
      <c r="F21" s="175">
        <v>7043887.3679</v>
      </c>
      <c r="G21" s="239">
        <v>7043887.3679</v>
      </c>
      <c r="H21" s="188">
        <f t="shared" si="0"/>
        <v>0.40453836982490843</v>
      </c>
    </row>
    <row r="22" spans="1:8" ht="13.5" thickBot="1">
      <c r="A22" s="93"/>
      <c r="B22" s="99" t="s">
        <v>66</v>
      </c>
      <c r="C22" s="167">
        <v>259769094.07090002</v>
      </c>
      <c r="D22" s="167">
        <f>SUM(D8:D21)</f>
        <v>60598938.996749595</v>
      </c>
      <c r="E22" s="167">
        <f>SUM(E8:E21)</f>
        <v>28687380.131414793</v>
      </c>
      <c r="F22" s="167">
        <f>SUM(F8:F21)</f>
        <v>250861460.71476483</v>
      </c>
      <c r="G22" s="167">
        <f>SUM(G8:G21)</f>
        <v>250861460.71476483</v>
      </c>
      <c r="H22" s="189">
        <f>G22/(C22+E22)</f>
        <v>0.86966833179420355</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25" sqref="F25:K25"/>
    </sheetView>
  </sheetViews>
  <sheetFormatPr defaultColWidth="9.1796875" defaultRowHeight="13"/>
  <cols>
    <col min="1" max="1" width="10.54296875" style="223" bestFit="1" customWidth="1"/>
    <col min="2" max="2" width="104.1796875" style="223" customWidth="1"/>
    <col min="3" max="11" width="12.81640625" style="223" customWidth="1"/>
    <col min="12" max="16384" width="9.1796875" style="223"/>
  </cols>
  <sheetData>
    <row r="1" spans="1:11">
      <c r="A1" s="223" t="s">
        <v>97</v>
      </c>
      <c r="B1" s="223" t="str">
        <f>Info!C2</f>
        <v>სს ზირაათ ბანკი საქართველო</v>
      </c>
    </row>
    <row r="2" spans="1:11">
      <c r="A2" s="223" t="s">
        <v>98</v>
      </c>
      <c r="B2" s="334">
        <f>'1. key ratios'!B2</f>
        <v>45747</v>
      </c>
      <c r="C2" s="224"/>
      <c r="D2" s="224"/>
    </row>
    <row r="3" spans="1:11">
      <c r="B3" s="224"/>
      <c r="C3" s="224"/>
      <c r="D3" s="224"/>
    </row>
    <row r="4" spans="1:11" ht="13.5" thickBot="1">
      <c r="A4" s="223" t="s">
        <v>339</v>
      </c>
      <c r="B4" s="183" t="s">
        <v>338</v>
      </c>
      <c r="C4" s="224"/>
      <c r="D4" s="224"/>
    </row>
    <row r="5" spans="1:11" ht="30" customHeight="1">
      <c r="A5" s="844"/>
      <c r="B5" s="845"/>
      <c r="C5" s="842" t="s">
        <v>371</v>
      </c>
      <c r="D5" s="842"/>
      <c r="E5" s="842"/>
      <c r="F5" s="842" t="s">
        <v>372</v>
      </c>
      <c r="G5" s="842"/>
      <c r="H5" s="842"/>
      <c r="I5" s="842" t="s">
        <v>373</v>
      </c>
      <c r="J5" s="842"/>
      <c r="K5" s="843"/>
    </row>
    <row r="6" spans="1:11">
      <c r="A6" s="221"/>
      <c r="B6" s="222"/>
      <c r="C6" s="225" t="s">
        <v>26</v>
      </c>
      <c r="D6" s="225" t="s">
        <v>79</v>
      </c>
      <c r="E6" s="225" t="s">
        <v>66</v>
      </c>
      <c r="F6" s="225" t="s">
        <v>26</v>
      </c>
      <c r="G6" s="225" t="s">
        <v>79</v>
      </c>
      <c r="H6" s="225" t="s">
        <v>66</v>
      </c>
      <c r="I6" s="225" t="s">
        <v>26</v>
      </c>
      <c r="J6" s="225" t="s">
        <v>79</v>
      </c>
      <c r="K6" s="227" t="s">
        <v>66</v>
      </c>
    </row>
    <row r="7" spans="1:11">
      <c r="A7" s="228" t="s">
        <v>309</v>
      </c>
      <c r="B7" s="220"/>
      <c r="C7" s="220"/>
      <c r="D7" s="220"/>
      <c r="E7" s="220"/>
      <c r="F7" s="220"/>
      <c r="G7" s="220"/>
      <c r="H7" s="220"/>
      <c r="I7" s="220"/>
      <c r="J7" s="220"/>
      <c r="K7" s="229"/>
    </row>
    <row r="8" spans="1:11">
      <c r="A8" s="219">
        <v>1</v>
      </c>
      <c r="B8" s="197" t="s">
        <v>309</v>
      </c>
      <c r="C8" s="195"/>
      <c r="D8" s="195"/>
      <c r="E8" s="195"/>
      <c r="F8" s="198">
        <v>17479319.160333402</v>
      </c>
      <c r="G8" s="198">
        <v>62181438.343105398</v>
      </c>
      <c r="H8" s="198">
        <v>79660757.503438801</v>
      </c>
      <c r="I8" s="198">
        <v>8009190.2997780005</v>
      </c>
      <c r="J8" s="198">
        <v>41564935.547182292</v>
      </c>
      <c r="K8" s="207">
        <v>49574125.846960291</v>
      </c>
    </row>
    <row r="9" spans="1:11">
      <c r="A9" s="228" t="s">
        <v>310</v>
      </c>
      <c r="B9" s="220"/>
      <c r="C9" s="220"/>
      <c r="D9" s="220"/>
      <c r="E9" s="220"/>
      <c r="F9" s="220"/>
      <c r="G9" s="220"/>
      <c r="H9" s="220"/>
      <c r="I9" s="220"/>
      <c r="J9" s="220"/>
      <c r="K9" s="229"/>
    </row>
    <row r="10" spans="1:11">
      <c r="A10" s="230">
        <v>2</v>
      </c>
      <c r="B10" s="199" t="s">
        <v>311</v>
      </c>
      <c r="C10" s="199">
        <v>6760957.5004420998</v>
      </c>
      <c r="D10" s="200">
        <v>35221439.874712504</v>
      </c>
      <c r="E10" s="200">
        <v>41982397.375154607</v>
      </c>
      <c r="F10" s="200">
        <v>2407820.728443759</v>
      </c>
      <c r="G10" s="200">
        <v>13573849.645375175</v>
      </c>
      <c r="H10" s="200">
        <v>15981670.373818934</v>
      </c>
      <c r="I10" s="200">
        <v>535713.72529427498</v>
      </c>
      <c r="J10" s="200">
        <v>3011015.6120838104</v>
      </c>
      <c r="K10" s="231">
        <v>3546729.3373780856</v>
      </c>
    </row>
    <row r="11" spans="1:11">
      <c r="A11" s="230">
        <v>3</v>
      </c>
      <c r="B11" s="199" t="s">
        <v>312</v>
      </c>
      <c r="C11" s="199">
        <v>25485948.261663001</v>
      </c>
      <c r="D11" s="200">
        <v>93486106.790787905</v>
      </c>
      <c r="E11" s="200">
        <v>118972055.05245091</v>
      </c>
      <c r="F11" s="200">
        <v>9280046.0580681916</v>
      </c>
      <c r="G11" s="200">
        <v>35966253.672800213</v>
      </c>
      <c r="H11" s="200">
        <v>45246299.730868407</v>
      </c>
      <c r="I11" s="200">
        <v>7698303.6643044138</v>
      </c>
      <c r="J11" s="200">
        <v>49728042.563968159</v>
      </c>
      <c r="K11" s="231">
        <v>57426346.228272572</v>
      </c>
    </row>
    <row r="12" spans="1:11">
      <c r="A12" s="230">
        <v>4</v>
      </c>
      <c r="B12" s="199" t="s">
        <v>313</v>
      </c>
      <c r="C12" s="199">
        <v>0</v>
      </c>
      <c r="D12" s="200">
        <v>0</v>
      </c>
      <c r="E12" s="200">
        <v>0</v>
      </c>
      <c r="F12" s="200">
        <v>0</v>
      </c>
      <c r="G12" s="200">
        <v>0</v>
      </c>
      <c r="H12" s="200">
        <v>0</v>
      </c>
      <c r="I12" s="200">
        <v>0</v>
      </c>
      <c r="J12" s="200">
        <v>0</v>
      </c>
      <c r="K12" s="231">
        <v>0</v>
      </c>
    </row>
    <row r="13" spans="1:11">
      <c r="A13" s="230">
        <v>5</v>
      </c>
      <c r="B13" s="199" t="s">
        <v>314</v>
      </c>
      <c r="C13" s="199">
        <v>22212914.707777396</v>
      </c>
      <c r="D13" s="200">
        <v>29454736.8586137</v>
      </c>
      <c r="E13" s="200">
        <v>51667651.566391096</v>
      </c>
      <c r="F13" s="200">
        <v>3158292.8868243592</v>
      </c>
      <c r="G13" s="200">
        <v>3606855.8592898403</v>
      </c>
      <c r="H13" s="200">
        <v>6765148.7461142</v>
      </c>
      <c r="I13" s="200">
        <v>1297508.7035721953</v>
      </c>
      <c r="J13" s="200">
        <v>1590037.2862395151</v>
      </c>
      <c r="K13" s="231">
        <v>2887545.9898117101</v>
      </c>
    </row>
    <row r="14" spans="1:11">
      <c r="A14" s="230">
        <v>6</v>
      </c>
      <c r="B14" s="199" t="s">
        <v>329</v>
      </c>
      <c r="C14" s="199"/>
      <c r="D14" s="200"/>
      <c r="E14" s="200"/>
      <c r="F14" s="200">
        <v>0</v>
      </c>
      <c r="G14" s="200">
        <v>0</v>
      </c>
      <c r="H14" s="200">
        <v>0</v>
      </c>
      <c r="I14" s="200"/>
      <c r="J14" s="200"/>
      <c r="K14" s="231"/>
    </row>
    <row r="15" spans="1:11">
      <c r="A15" s="230">
        <v>7</v>
      </c>
      <c r="B15" s="199" t="s">
        <v>316</v>
      </c>
      <c r="C15" s="199">
        <v>680082.88099929993</v>
      </c>
      <c r="D15" s="200">
        <v>1448924.3146160999</v>
      </c>
      <c r="E15" s="200">
        <v>2129007.1956153996</v>
      </c>
      <c r="F15" s="200">
        <v>4257.9455555000004</v>
      </c>
      <c r="G15" s="200">
        <v>0</v>
      </c>
      <c r="H15" s="200">
        <v>4257.9455555000004</v>
      </c>
      <c r="I15" s="200">
        <v>4257.9455555000004</v>
      </c>
      <c r="J15" s="200">
        <v>0</v>
      </c>
      <c r="K15" s="231">
        <v>4257.9455555000004</v>
      </c>
    </row>
    <row r="16" spans="1:11">
      <c r="A16" s="230">
        <v>8</v>
      </c>
      <c r="B16" s="201" t="s">
        <v>317</v>
      </c>
      <c r="C16" s="199">
        <v>55139903.350881793</v>
      </c>
      <c r="D16" s="200">
        <v>159611207.83873022</v>
      </c>
      <c r="E16" s="200">
        <v>214751111.18961203</v>
      </c>
      <c r="F16" s="200">
        <v>14850417.618891809</v>
      </c>
      <c r="G16" s="200">
        <v>53146959.17746523</v>
      </c>
      <c r="H16" s="200">
        <v>67997376.796357036</v>
      </c>
      <c r="I16" s="200">
        <v>9535784.0387263857</v>
      </c>
      <c r="J16" s="200">
        <v>54329095.462291479</v>
      </c>
      <c r="K16" s="231">
        <v>63864879.501017869</v>
      </c>
    </row>
    <row r="17" spans="1:11">
      <c r="A17" s="228" t="s">
        <v>318</v>
      </c>
      <c r="B17" s="220"/>
      <c r="C17" s="220"/>
      <c r="D17" s="220"/>
      <c r="E17" s="220"/>
      <c r="F17" s="220"/>
      <c r="G17" s="220"/>
      <c r="H17" s="220"/>
      <c r="I17" s="220"/>
      <c r="J17" s="220"/>
      <c r="K17" s="229"/>
    </row>
    <row r="18" spans="1:11">
      <c r="A18" s="230">
        <v>9</v>
      </c>
      <c r="B18" s="199" t="s">
        <v>319</v>
      </c>
      <c r="C18" s="199">
        <v>0</v>
      </c>
      <c r="D18" s="200">
        <v>0</v>
      </c>
      <c r="E18" s="200">
        <v>0</v>
      </c>
      <c r="F18" s="200"/>
      <c r="G18" s="200"/>
      <c r="H18" s="200">
        <v>0</v>
      </c>
      <c r="I18" s="200">
        <v>0</v>
      </c>
      <c r="J18" s="200">
        <v>0</v>
      </c>
      <c r="K18" s="231">
        <v>0</v>
      </c>
    </row>
    <row r="19" spans="1:11">
      <c r="A19" s="230">
        <v>10</v>
      </c>
      <c r="B19" s="199" t="s">
        <v>320</v>
      </c>
      <c r="C19" s="199">
        <v>81229338.396421701</v>
      </c>
      <c r="D19" s="200">
        <v>77030709.856241807</v>
      </c>
      <c r="E19" s="200">
        <v>158260048.25266349</v>
      </c>
      <c r="F19" s="200">
        <v>923091.06256989995</v>
      </c>
      <c r="G19" s="200">
        <v>812893.79880130012</v>
      </c>
      <c r="H19" s="200">
        <v>1735984.8613712001</v>
      </c>
      <c r="I19" s="200">
        <v>10393219.923125301</v>
      </c>
      <c r="J19" s="200">
        <v>22153844.373859897</v>
      </c>
      <c r="K19" s="231">
        <v>32547064.296985198</v>
      </c>
    </row>
    <row r="20" spans="1:11">
      <c r="A20" s="230">
        <v>11</v>
      </c>
      <c r="B20" s="199" t="s">
        <v>321</v>
      </c>
      <c r="C20" s="199">
        <v>19407.946221999999</v>
      </c>
      <c r="D20" s="200">
        <v>13045.193876400001</v>
      </c>
      <c r="E20" s="200">
        <v>32453.140098399999</v>
      </c>
      <c r="F20" s="200">
        <v>0</v>
      </c>
      <c r="G20" s="200">
        <v>0</v>
      </c>
      <c r="H20" s="200">
        <v>0</v>
      </c>
      <c r="I20" s="200">
        <v>0</v>
      </c>
      <c r="J20" s="200">
        <v>0</v>
      </c>
      <c r="K20" s="231">
        <v>0</v>
      </c>
    </row>
    <row r="21" spans="1:11" ht="13.5" thickBot="1">
      <c r="A21" s="135">
        <v>12</v>
      </c>
      <c r="B21" s="232" t="s">
        <v>322</v>
      </c>
      <c r="C21" s="233">
        <v>81248746.342643708</v>
      </c>
      <c r="D21" s="234">
        <v>77043755.050118208</v>
      </c>
      <c r="E21" s="233">
        <v>158292501.39276189</v>
      </c>
      <c r="F21" s="234">
        <v>923091.06256989995</v>
      </c>
      <c r="G21" s="234">
        <v>812893.79880130012</v>
      </c>
      <c r="H21" s="234">
        <v>1735984.8613712001</v>
      </c>
      <c r="I21" s="234">
        <v>10393219.923125301</v>
      </c>
      <c r="J21" s="234">
        <v>22153844.373859897</v>
      </c>
      <c r="K21" s="235">
        <v>32547064.296985198</v>
      </c>
    </row>
    <row r="22" spans="1:11" ht="38.25" customHeight="1" thickBot="1">
      <c r="A22" s="217"/>
      <c r="B22" s="218"/>
      <c r="C22" s="218"/>
      <c r="D22" s="218"/>
      <c r="E22" s="218"/>
      <c r="F22" s="841" t="s">
        <v>323</v>
      </c>
      <c r="G22" s="842"/>
      <c r="H22" s="842"/>
      <c r="I22" s="841" t="s">
        <v>324</v>
      </c>
      <c r="J22" s="842"/>
      <c r="K22" s="843"/>
    </row>
    <row r="23" spans="1:11">
      <c r="A23" s="208">
        <v>13</v>
      </c>
      <c r="B23" s="202" t="s">
        <v>309</v>
      </c>
      <c r="C23" s="216"/>
      <c r="D23" s="216"/>
      <c r="E23" s="216"/>
      <c r="F23" s="203">
        <v>17479319.160333402</v>
      </c>
      <c r="G23" s="203">
        <v>62181438.343105398</v>
      </c>
      <c r="H23" s="203">
        <v>79660757.503438801</v>
      </c>
      <c r="I23" s="203">
        <v>8009190.2997780005</v>
      </c>
      <c r="J23" s="203">
        <v>41564935.547182292</v>
      </c>
      <c r="K23" s="209">
        <v>49574125.846960291</v>
      </c>
    </row>
    <row r="24" spans="1:11" ht="13.5" thickBot="1">
      <c r="A24" s="210">
        <v>14</v>
      </c>
      <c r="B24" s="204" t="s">
        <v>325</v>
      </c>
      <c r="C24" s="236"/>
      <c r="D24" s="214"/>
      <c r="E24" s="215"/>
      <c r="F24" s="205">
        <v>13927326.55632191</v>
      </c>
      <c r="G24" s="205">
        <v>52334065.378663927</v>
      </c>
      <c r="H24" s="205">
        <v>66261391.934985839</v>
      </c>
      <c r="I24" s="205">
        <v>2383946.009681596</v>
      </c>
      <c r="J24" s="205">
        <v>32175251.088431582</v>
      </c>
      <c r="K24" s="211">
        <v>31317815.204032663</v>
      </c>
    </row>
    <row r="25" spans="1:11" ht="13.5" thickBot="1">
      <c r="A25" s="212">
        <v>15</v>
      </c>
      <c r="B25" s="206" t="s">
        <v>326</v>
      </c>
      <c r="C25" s="213"/>
      <c r="D25" s="213"/>
      <c r="E25" s="213"/>
      <c r="F25" s="768">
        <v>1.2550376477242267</v>
      </c>
      <c r="G25" s="768">
        <v>1.1881637303196428</v>
      </c>
      <c r="H25" s="768">
        <v>1.2022198021677557</v>
      </c>
      <c r="I25" s="768">
        <v>3.3596357749929591</v>
      </c>
      <c r="J25" s="768">
        <v>1.2918294074207464</v>
      </c>
      <c r="K25" s="769">
        <v>1.5829369170227698</v>
      </c>
    </row>
    <row r="28" spans="1:11" ht="39">
      <c r="B28" s="23"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43" sqref="B43"/>
    </sheetView>
  </sheetViews>
  <sheetFormatPr defaultColWidth="9.1796875" defaultRowHeight="13.5"/>
  <cols>
    <col min="1" max="1" width="10.54296875" style="38" bestFit="1" customWidth="1"/>
    <col min="2" max="2" width="95" style="38" customWidth="1"/>
    <col min="3" max="9" width="15" style="38" customWidth="1"/>
    <col min="10" max="14" width="18.54296875" style="38" customWidth="1"/>
    <col min="15" max="17" width="18.54296875" style="12" customWidth="1"/>
    <col min="18" max="16384" width="9.1796875" style="12"/>
  </cols>
  <sheetData>
    <row r="1" spans="1:17">
      <c r="A1" s="743" t="s">
        <v>97</v>
      </c>
      <c r="B1" s="38">
        <f>[4]Info!C2</f>
        <v>0</v>
      </c>
    </row>
    <row r="2" spans="1:17">
      <c r="A2" s="38" t="s">
        <v>98</v>
      </c>
      <c r="B2" s="334">
        <v>45747</v>
      </c>
    </row>
    <row r="3" spans="1:17">
      <c r="B3" s="12"/>
      <c r="C3" s="12"/>
      <c r="D3" s="12"/>
      <c r="E3" s="12"/>
      <c r="F3" s="12"/>
      <c r="G3" s="12"/>
      <c r="H3" s="12"/>
      <c r="I3" s="12"/>
      <c r="J3" s="12"/>
      <c r="K3" s="12"/>
      <c r="L3" s="12"/>
      <c r="M3" s="12"/>
      <c r="N3" s="12"/>
    </row>
    <row r="4" spans="1:17" ht="14.5">
      <c r="B4" s="744" t="s">
        <v>979</v>
      </c>
      <c r="C4" s="12"/>
      <c r="D4" s="12"/>
      <c r="E4" s="12"/>
      <c r="F4" s="12"/>
      <c r="G4" s="12"/>
      <c r="H4" s="12"/>
      <c r="I4" s="12"/>
      <c r="J4" s="12"/>
      <c r="K4" s="12"/>
      <c r="L4" s="12"/>
      <c r="M4" s="12"/>
      <c r="N4" s="12"/>
    </row>
    <row r="5" spans="1:17" ht="87">
      <c r="B5" s="745" t="s">
        <v>980</v>
      </c>
      <c r="C5" s="746" t="s">
        <v>981</v>
      </c>
      <c r="D5" s="746" t="s">
        <v>982</v>
      </c>
      <c r="E5" s="746" t="s">
        <v>983</v>
      </c>
      <c r="F5" s="746" t="s">
        <v>984</v>
      </c>
      <c r="G5" s="746" t="s">
        <v>985</v>
      </c>
      <c r="H5" s="746" t="s">
        <v>986</v>
      </c>
      <c r="I5" s="747" t="s">
        <v>987</v>
      </c>
      <c r="J5" s="748">
        <v>0.02</v>
      </c>
      <c r="K5" s="748">
        <v>0.2</v>
      </c>
      <c r="L5" s="748">
        <v>0.35</v>
      </c>
      <c r="M5" s="748">
        <v>0.5</v>
      </c>
      <c r="N5" s="748">
        <v>0.75</v>
      </c>
      <c r="O5" s="748">
        <v>1</v>
      </c>
      <c r="P5" s="748">
        <v>1.5</v>
      </c>
      <c r="Q5" s="749" t="s">
        <v>73</v>
      </c>
    </row>
    <row r="6" spans="1:17" ht="14.5">
      <c r="B6" s="750"/>
      <c r="C6" s="715" t="b">
        <f>IF(C7&gt;0,C7,IF(C8&gt;0,C8,IF(C9&gt;0,C9)))</f>
        <v>0</v>
      </c>
      <c r="D6" s="715" t="b">
        <f t="shared" ref="D6:Q6" si="0">IF(D7&gt;0,D7,IF(D8&gt;0,D8,IF(D9&gt;0,D9)))</f>
        <v>0</v>
      </c>
      <c r="E6" s="715" t="b">
        <f t="shared" si="0"/>
        <v>0</v>
      </c>
      <c r="F6" s="715" t="b">
        <f t="shared" si="0"/>
        <v>0</v>
      </c>
      <c r="G6" s="715" t="b">
        <f t="shared" si="0"/>
        <v>0</v>
      </c>
      <c r="H6" s="715"/>
      <c r="I6" s="715" t="b">
        <f t="shared" si="0"/>
        <v>0</v>
      </c>
      <c r="J6" s="715" t="b">
        <f t="shared" si="0"/>
        <v>0</v>
      </c>
      <c r="K6" s="715" t="b">
        <f t="shared" si="0"/>
        <v>0</v>
      </c>
      <c r="L6" s="715" t="b">
        <f t="shared" si="0"/>
        <v>0</v>
      </c>
      <c r="M6" s="715" t="b">
        <f t="shared" si="0"/>
        <v>0</v>
      </c>
      <c r="N6" s="715" t="b">
        <f t="shared" si="0"/>
        <v>0</v>
      </c>
      <c r="O6" s="715" t="b">
        <f t="shared" si="0"/>
        <v>0</v>
      </c>
      <c r="P6" s="715" t="b">
        <f t="shared" si="0"/>
        <v>0</v>
      </c>
      <c r="Q6" s="715" t="b">
        <f t="shared" si="0"/>
        <v>0</v>
      </c>
    </row>
    <row r="7" spans="1:17" ht="14.5">
      <c r="B7" s="751" t="s">
        <v>975</v>
      </c>
      <c r="C7" s="715">
        <f>C11+C15+C19+C23+C27+C31</f>
        <v>0</v>
      </c>
      <c r="D7" s="715"/>
      <c r="E7" s="715"/>
      <c r="F7" s="715">
        <f t="shared" ref="F7:G9" si="1">F11+F15+F19+F23+F27+F31</f>
        <v>0</v>
      </c>
      <c r="G7" s="715">
        <f t="shared" si="1"/>
        <v>0</v>
      </c>
      <c r="H7" s="752">
        <v>1.4</v>
      </c>
      <c r="I7" s="753">
        <f t="shared" ref="I7:I33" si="2">(F7+G7)*H7</f>
        <v>0</v>
      </c>
      <c r="J7" s="715">
        <f>J11+J15+J19+J23+J27+J31</f>
        <v>0</v>
      </c>
      <c r="K7" s="715">
        <f t="shared" ref="J7:Q9" si="3">K11+K15+K19+K23+K27+K31</f>
        <v>0</v>
      </c>
      <c r="L7" s="715">
        <f t="shared" si="3"/>
        <v>0</v>
      </c>
      <c r="M7" s="715">
        <f t="shared" si="3"/>
        <v>0</v>
      </c>
      <c r="N7" s="715">
        <f t="shared" si="3"/>
        <v>0</v>
      </c>
      <c r="O7" s="715">
        <f t="shared" si="3"/>
        <v>0</v>
      </c>
      <c r="P7" s="715">
        <f t="shared" si="3"/>
        <v>0</v>
      </c>
      <c r="Q7" s="715">
        <f>Q11+Q15+Q19+Q23+Q27+Q31</f>
        <v>0</v>
      </c>
    </row>
    <row r="8" spans="1:17" ht="14.5">
      <c r="B8" s="751" t="s">
        <v>976</v>
      </c>
      <c r="C8" s="715">
        <f>C12+C16+C20+C24+C28+C32</f>
        <v>0</v>
      </c>
      <c r="D8" s="715"/>
      <c r="E8" s="715"/>
      <c r="F8" s="715">
        <f t="shared" si="1"/>
        <v>0</v>
      </c>
      <c r="G8" s="715">
        <f t="shared" si="1"/>
        <v>0</v>
      </c>
      <c r="H8" s="752">
        <v>1.4</v>
      </c>
      <c r="I8" s="753">
        <f t="shared" si="2"/>
        <v>0</v>
      </c>
      <c r="J8" s="715">
        <f t="shared" si="3"/>
        <v>0</v>
      </c>
      <c r="K8" s="715">
        <f t="shared" si="3"/>
        <v>0</v>
      </c>
      <c r="L8" s="715">
        <f t="shared" si="3"/>
        <v>0</v>
      </c>
      <c r="M8" s="715">
        <f t="shared" si="3"/>
        <v>0</v>
      </c>
      <c r="N8" s="715">
        <f t="shared" si="3"/>
        <v>0</v>
      </c>
      <c r="O8" s="715">
        <f t="shared" si="3"/>
        <v>0</v>
      </c>
      <c r="P8" s="715">
        <f t="shared" si="3"/>
        <v>0</v>
      </c>
      <c r="Q8" s="715">
        <f>Q12+Q16+Q20+Q24+Q28+Q32</f>
        <v>0</v>
      </c>
    </row>
    <row r="9" spans="1:17" ht="14.5">
      <c r="B9" s="751" t="s">
        <v>977</v>
      </c>
      <c r="C9" s="715">
        <f>C13+C17+C21+C25+C29+C33</f>
        <v>0</v>
      </c>
      <c r="D9" s="715"/>
      <c r="E9" s="715"/>
      <c r="F9" s="715">
        <f t="shared" si="1"/>
        <v>0</v>
      </c>
      <c r="G9" s="715">
        <f t="shared" si="1"/>
        <v>0</v>
      </c>
      <c r="H9" s="752">
        <v>1.4</v>
      </c>
      <c r="I9" s="753">
        <f t="shared" si="2"/>
        <v>0</v>
      </c>
      <c r="J9" s="715">
        <f t="shared" si="3"/>
        <v>0</v>
      </c>
      <c r="K9" s="715">
        <f t="shared" si="3"/>
        <v>0</v>
      </c>
      <c r="L9" s="715">
        <f t="shared" si="3"/>
        <v>0</v>
      </c>
      <c r="M9" s="715">
        <f t="shared" si="3"/>
        <v>0</v>
      </c>
      <c r="N9" s="715">
        <f t="shared" si="3"/>
        <v>0</v>
      </c>
      <c r="O9" s="715">
        <f t="shared" si="3"/>
        <v>0</v>
      </c>
      <c r="P9" s="715">
        <f t="shared" si="3"/>
        <v>0</v>
      </c>
      <c r="Q9" s="715">
        <f t="shared" si="3"/>
        <v>0</v>
      </c>
    </row>
    <row r="10" spans="1:17" ht="14.5">
      <c r="B10" s="754" t="s">
        <v>988</v>
      </c>
      <c r="C10" s="755"/>
      <c r="D10" s="755"/>
      <c r="E10" s="755"/>
      <c r="F10" s="755"/>
      <c r="G10" s="755"/>
      <c r="H10" s="752">
        <v>1.4</v>
      </c>
      <c r="I10" s="753">
        <f t="shared" si="2"/>
        <v>0</v>
      </c>
      <c r="J10" s="756"/>
      <c r="K10" s="756"/>
      <c r="L10" s="756"/>
      <c r="M10" s="756"/>
      <c r="N10" s="756"/>
      <c r="O10" s="756"/>
      <c r="P10" s="756"/>
      <c r="Q10" s="715">
        <f>SUM(Q11:Q13)</f>
        <v>0</v>
      </c>
    </row>
    <row r="11" spans="1:17" ht="14.5">
      <c r="B11" s="757" t="s">
        <v>975</v>
      </c>
      <c r="C11" s="755"/>
      <c r="D11" s="755"/>
      <c r="E11" s="755"/>
      <c r="F11" s="755"/>
      <c r="G11" s="755"/>
      <c r="H11" s="752">
        <v>1.4</v>
      </c>
      <c r="I11" s="753">
        <f t="shared" si="2"/>
        <v>0</v>
      </c>
      <c r="J11" s="756"/>
      <c r="K11" s="756"/>
      <c r="L11" s="756"/>
      <c r="M11" s="756"/>
      <c r="N11" s="756"/>
      <c r="O11" s="756"/>
      <c r="P11" s="756"/>
      <c r="Q11" s="715">
        <f>SUMPRODUCT($J$5:$P$5,J11:P11)</f>
        <v>0</v>
      </c>
    </row>
    <row r="12" spans="1:17" ht="14.5">
      <c r="B12" s="757" t="s">
        <v>976</v>
      </c>
      <c r="C12" s="755"/>
      <c r="D12" s="755"/>
      <c r="E12" s="755"/>
      <c r="F12" s="755"/>
      <c r="G12" s="755"/>
      <c r="H12" s="752">
        <v>1.4</v>
      </c>
      <c r="I12" s="753">
        <f t="shared" si="2"/>
        <v>0</v>
      </c>
      <c r="J12" s="756"/>
      <c r="K12" s="756"/>
      <c r="L12" s="756"/>
      <c r="M12" s="756"/>
      <c r="N12" s="756"/>
      <c r="O12" s="756"/>
      <c r="P12" s="756"/>
      <c r="Q12" s="715">
        <f t="shared" ref="Q12:Q13" si="4">SUMPRODUCT($J$5:$P$5,J12:P12)</f>
        <v>0</v>
      </c>
    </row>
    <row r="13" spans="1:17" ht="14.5">
      <c r="B13" s="757" t="s">
        <v>977</v>
      </c>
      <c r="C13" s="755"/>
      <c r="D13" s="755"/>
      <c r="E13" s="755"/>
      <c r="F13" s="755"/>
      <c r="G13" s="755"/>
      <c r="H13" s="752">
        <v>1.4</v>
      </c>
      <c r="I13" s="753">
        <f t="shared" si="2"/>
        <v>0</v>
      </c>
      <c r="J13" s="756"/>
      <c r="K13" s="756"/>
      <c r="L13" s="756"/>
      <c r="M13" s="756"/>
      <c r="N13" s="756"/>
      <c r="O13" s="756"/>
      <c r="P13" s="756"/>
      <c r="Q13" s="715">
        <f t="shared" si="4"/>
        <v>0</v>
      </c>
    </row>
    <row r="14" spans="1:17" ht="14.5">
      <c r="B14" s="754" t="s">
        <v>989</v>
      </c>
      <c r="C14" s="755"/>
      <c r="D14" s="755"/>
      <c r="E14" s="755"/>
      <c r="F14" s="755"/>
      <c r="G14" s="755"/>
      <c r="H14" s="752">
        <v>1.4</v>
      </c>
      <c r="I14" s="753">
        <f t="shared" si="2"/>
        <v>0</v>
      </c>
      <c r="J14" s="756"/>
      <c r="K14" s="756"/>
      <c r="L14" s="756"/>
      <c r="M14" s="756"/>
      <c r="N14" s="756"/>
      <c r="O14" s="756"/>
      <c r="P14" s="756"/>
      <c r="Q14" s="715">
        <f>SUM(Q15:Q17)</f>
        <v>0</v>
      </c>
    </row>
    <row r="15" spans="1:17" ht="14.5">
      <c r="B15" s="757" t="s">
        <v>975</v>
      </c>
      <c r="C15" s="755"/>
      <c r="D15" s="755"/>
      <c r="E15" s="755"/>
      <c r="F15" s="755"/>
      <c r="G15" s="755"/>
      <c r="H15" s="752">
        <v>1.4</v>
      </c>
      <c r="I15" s="753">
        <f t="shared" si="2"/>
        <v>0</v>
      </c>
      <c r="J15" s="756"/>
      <c r="K15" s="756"/>
      <c r="L15" s="756"/>
      <c r="M15" s="756"/>
      <c r="N15" s="756"/>
      <c r="O15" s="756"/>
      <c r="P15" s="756"/>
      <c r="Q15" s="715">
        <f>SUMPRODUCT($J$5:$P$5,J15:P15)</f>
        <v>0</v>
      </c>
    </row>
    <row r="16" spans="1:17" ht="14.5">
      <c r="B16" s="757" t="s">
        <v>976</v>
      </c>
      <c r="C16" s="755"/>
      <c r="D16" s="755"/>
      <c r="E16" s="755"/>
      <c r="F16" s="755"/>
      <c r="G16" s="755"/>
      <c r="H16" s="752">
        <v>1.4</v>
      </c>
      <c r="I16" s="753">
        <f t="shared" si="2"/>
        <v>0</v>
      </c>
      <c r="J16" s="756"/>
      <c r="K16" s="756"/>
      <c r="L16" s="756"/>
      <c r="M16" s="756"/>
      <c r="N16" s="756"/>
      <c r="O16" s="756"/>
      <c r="P16" s="756"/>
      <c r="Q16" s="715">
        <f t="shared" ref="Q16:Q17" si="5">SUMPRODUCT($J$5:$P$5,J16:P16)</f>
        <v>0</v>
      </c>
    </row>
    <row r="17" spans="2:17" ht="14.5">
      <c r="B17" s="757" t="s">
        <v>977</v>
      </c>
      <c r="C17" s="755"/>
      <c r="D17" s="755"/>
      <c r="E17" s="755"/>
      <c r="F17" s="755"/>
      <c r="G17" s="755"/>
      <c r="H17" s="752">
        <v>1.4</v>
      </c>
      <c r="I17" s="753">
        <f t="shared" si="2"/>
        <v>0</v>
      </c>
      <c r="J17" s="756"/>
      <c r="K17" s="756"/>
      <c r="L17" s="756"/>
      <c r="M17" s="756"/>
      <c r="N17" s="756"/>
      <c r="O17" s="756"/>
      <c r="P17" s="756"/>
      <c r="Q17" s="715">
        <f t="shared" si="5"/>
        <v>0</v>
      </c>
    </row>
    <row r="18" spans="2:17" ht="14.5">
      <c r="B18" s="754" t="s">
        <v>990</v>
      </c>
      <c r="C18" s="755"/>
      <c r="D18" s="755"/>
      <c r="E18" s="755"/>
      <c r="F18" s="755"/>
      <c r="G18" s="755"/>
      <c r="H18" s="752">
        <v>1.4</v>
      </c>
      <c r="I18" s="753">
        <f t="shared" si="2"/>
        <v>0</v>
      </c>
      <c r="J18" s="756"/>
      <c r="K18" s="756"/>
      <c r="L18" s="756"/>
      <c r="M18" s="756"/>
      <c r="N18" s="756"/>
      <c r="O18" s="756"/>
      <c r="P18" s="756"/>
      <c r="Q18" s="715">
        <f>SUM(Q19:Q21)</f>
        <v>0</v>
      </c>
    </row>
    <row r="19" spans="2:17" ht="14.5">
      <c r="B19" s="757" t="s">
        <v>975</v>
      </c>
      <c r="C19" s="755"/>
      <c r="D19" s="755"/>
      <c r="E19" s="755"/>
      <c r="F19" s="755"/>
      <c r="G19" s="755"/>
      <c r="H19" s="752">
        <v>1.4</v>
      </c>
      <c r="I19" s="753">
        <f t="shared" si="2"/>
        <v>0</v>
      </c>
      <c r="J19" s="756"/>
      <c r="K19" s="756"/>
      <c r="L19" s="756"/>
      <c r="M19" s="756"/>
      <c r="N19" s="756"/>
      <c r="O19" s="756"/>
      <c r="P19" s="756"/>
      <c r="Q19" s="715">
        <f>SUMPRODUCT($J$5:$P$5,J19:P19)</f>
        <v>0</v>
      </c>
    </row>
    <row r="20" spans="2:17" ht="14.5">
      <c r="B20" s="757" t="s">
        <v>976</v>
      </c>
      <c r="C20" s="755"/>
      <c r="D20" s="755"/>
      <c r="E20" s="755"/>
      <c r="F20" s="755"/>
      <c r="G20" s="755"/>
      <c r="H20" s="752">
        <v>1.4</v>
      </c>
      <c r="I20" s="753">
        <f t="shared" si="2"/>
        <v>0</v>
      </c>
      <c r="J20" s="756"/>
      <c r="K20" s="756"/>
      <c r="L20" s="756"/>
      <c r="M20" s="756"/>
      <c r="N20" s="756"/>
      <c r="O20" s="756"/>
      <c r="P20" s="756"/>
      <c r="Q20" s="715">
        <f t="shared" ref="Q20:Q21" si="6">SUMPRODUCT($J$5:$P$5,J20:P20)</f>
        <v>0</v>
      </c>
    </row>
    <row r="21" spans="2:17" ht="14.5">
      <c r="B21" s="757" t="s">
        <v>977</v>
      </c>
      <c r="C21" s="755"/>
      <c r="D21" s="755"/>
      <c r="E21" s="755"/>
      <c r="F21" s="755"/>
      <c r="G21" s="755"/>
      <c r="H21" s="752">
        <v>1.4</v>
      </c>
      <c r="I21" s="753">
        <f t="shared" si="2"/>
        <v>0</v>
      </c>
      <c r="J21" s="756"/>
      <c r="K21" s="756"/>
      <c r="L21" s="756"/>
      <c r="M21" s="756"/>
      <c r="N21" s="756"/>
      <c r="O21" s="756"/>
      <c r="P21" s="756"/>
      <c r="Q21" s="715">
        <f t="shared" si="6"/>
        <v>0</v>
      </c>
    </row>
    <row r="22" spans="2:17" ht="14.5">
      <c r="B22" s="754" t="s">
        <v>991</v>
      </c>
      <c r="C22" s="755"/>
      <c r="D22" s="755"/>
      <c r="E22" s="755"/>
      <c r="F22" s="755"/>
      <c r="G22" s="755"/>
      <c r="H22" s="752">
        <v>1.4</v>
      </c>
      <c r="I22" s="753">
        <f t="shared" si="2"/>
        <v>0</v>
      </c>
      <c r="J22" s="756"/>
      <c r="K22" s="756"/>
      <c r="L22" s="756"/>
      <c r="M22" s="756"/>
      <c r="N22" s="756"/>
      <c r="O22" s="756"/>
      <c r="P22" s="756"/>
      <c r="Q22" s="715">
        <f>SUM(Q23:Q25)</f>
        <v>0</v>
      </c>
    </row>
    <row r="23" spans="2:17" ht="14.5">
      <c r="B23" s="757" t="s">
        <v>975</v>
      </c>
      <c r="C23" s="755"/>
      <c r="D23" s="755"/>
      <c r="E23" s="755"/>
      <c r="F23" s="755"/>
      <c r="G23" s="755"/>
      <c r="H23" s="752">
        <v>1.4</v>
      </c>
      <c r="I23" s="753">
        <f t="shared" si="2"/>
        <v>0</v>
      </c>
      <c r="J23" s="756"/>
      <c r="K23" s="756"/>
      <c r="L23" s="756"/>
      <c r="M23" s="756"/>
      <c r="N23" s="756"/>
      <c r="O23" s="756"/>
      <c r="P23" s="756"/>
      <c r="Q23" s="715">
        <f>SUMPRODUCT($J$5:$P$5,J23:P23)</f>
        <v>0</v>
      </c>
    </row>
    <row r="24" spans="2:17" ht="14.5">
      <c r="B24" s="757" t="s">
        <v>976</v>
      </c>
      <c r="C24" s="755"/>
      <c r="D24" s="755"/>
      <c r="E24" s="755"/>
      <c r="F24" s="755"/>
      <c r="G24" s="755"/>
      <c r="H24" s="752">
        <v>1.4</v>
      </c>
      <c r="I24" s="753">
        <f t="shared" si="2"/>
        <v>0</v>
      </c>
      <c r="J24" s="756"/>
      <c r="K24" s="756"/>
      <c r="L24" s="756"/>
      <c r="M24" s="756"/>
      <c r="N24" s="756"/>
      <c r="O24" s="756"/>
      <c r="P24" s="756"/>
      <c r="Q24" s="715">
        <f t="shared" ref="Q24:Q25" si="7">SUMPRODUCT($J$5:$P$5,J24:P24)</f>
        <v>0</v>
      </c>
    </row>
    <row r="25" spans="2:17" ht="14.5">
      <c r="B25" s="757" t="s">
        <v>977</v>
      </c>
      <c r="C25" s="755"/>
      <c r="D25" s="755"/>
      <c r="E25" s="755"/>
      <c r="F25" s="755"/>
      <c r="G25" s="755"/>
      <c r="H25" s="752">
        <v>1.4</v>
      </c>
      <c r="I25" s="753">
        <f t="shared" si="2"/>
        <v>0</v>
      </c>
      <c r="J25" s="756"/>
      <c r="K25" s="756"/>
      <c r="L25" s="756"/>
      <c r="M25" s="756"/>
      <c r="N25" s="756"/>
      <c r="O25" s="756"/>
      <c r="P25" s="756"/>
      <c r="Q25" s="715">
        <f t="shared" si="7"/>
        <v>0</v>
      </c>
    </row>
    <row r="26" spans="2:17" ht="14.5">
      <c r="B26" s="754" t="s">
        <v>992</v>
      </c>
      <c r="C26" s="755"/>
      <c r="D26" s="755"/>
      <c r="E26" s="755"/>
      <c r="F26" s="755"/>
      <c r="G26" s="755"/>
      <c r="H26" s="752">
        <v>1.4</v>
      </c>
      <c r="I26" s="753">
        <f t="shared" si="2"/>
        <v>0</v>
      </c>
      <c r="J26" s="756"/>
      <c r="K26" s="756"/>
      <c r="L26" s="756"/>
      <c r="M26" s="756"/>
      <c r="N26" s="756"/>
      <c r="O26" s="756"/>
      <c r="P26" s="756"/>
      <c r="Q26" s="715">
        <f>SUM(Q27:Q29)</f>
        <v>0</v>
      </c>
    </row>
    <row r="27" spans="2:17" ht="14.5">
      <c r="B27" s="757" t="s">
        <v>975</v>
      </c>
      <c r="C27" s="755"/>
      <c r="D27" s="755"/>
      <c r="E27" s="755"/>
      <c r="F27" s="755"/>
      <c r="G27" s="755"/>
      <c r="H27" s="752">
        <v>1.4</v>
      </c>
      <c r="I27" s="753">
        <f t="shared" si="2"/>
        <v>0</v>
      </c>
      <c r="J27" s="756"/>
      <c r="K27" s="756"/>
      <c r="L27" s="756"/>
      <c r="M27" s="756"/>
      <c r="N27" s="756"/>
      <c r="O27" s="756"/>
      <c r="P27" s="756"/>
      <c r="Q27" s="715">
        <f>SUMPRODUCT($J$5:$P$5,J27:P27)</f>
        <v>0</v>
      </c>
    </row>
    <row r="28" spans="2:17" ht="14.5">
      <c r="B28" s="757" t="s">
        <v>976</v>
      </c>
      <c r="C28" s="755"/>
      <c r="D28" s="755"/>
      <c r="E28" s="755"/>
      <c r="F28" s="755"/>
      <c r="G28" s="755"/>
      <c r="H28" s="752">
        <v>1.4</v>
      </c>
      <c r="I28" s="753">
        <f t="shared" si="2"/>
        <v>0</v>
      </c>
      <c r="J28" s="756"/>
      <c r="K28" s="756"/>
      <c r="L28" s="756"/>
      <c r="M28" s="756"/>
      <c r="N28" s="756"/>
      <c r="O28" s="756"/>
      <c r="P28" s="756"/>
      <c r="Q28" s="715">
        <f t="shared" ref="Q28:Q29" si="8">SUMPRODUCT($J$5:$P$5,J28:P28)</f>
        <v>0</v>
      </c>
    </row>
    <row r="29" spans="2:17" ht="14.5">
      <c r="B29" s="757" t="s">
        <v>977</v>
      </c>
      <c r="C29" s="755"/>
      <c r="D29" s="755"/>
      <c r="E29" s="755"/>
      <c r="F29" s="755"/>
      <c r="G29" s="755"/>
      <c r="H29" s="752">
        <v>1.4</v>
      </c>
      <c r="I29" s="753">
        <f t="shared" si="2"/>
        <v>0</v>
      </c>
      <c r="J29" s="756"/>
      <c r="K29" s="756"/>
      <c r="L29" s="756"/>
      <c r="M29" s="756"/>
      <c r="N29" s="756"/>
      <c r="O29" s="756"/>
      <c r="P29" s="756"/>
      <c r="Q29" s="715">
        <f t="shared" si="8"/>
        <v>0</v>
      </c>
    </row>
    <row r="30" spans="2:17" ht="14.5">
      <c r="B30" s="758" t="s">
        <v>993</v>
      </c>
      <c r="C30" s="755"/>
      <c r="D30" s="755"/>
      <c r="E30" s="755"/>
      <c r="F30" s="755"/>
      <c r="G30" s="755"/>
      <c r="H30" s="752">
        <v>1.4</v>
      </c>
      <c r="I30" s="753">
        <f t="shared" si="2"/>
        <v>0</v>
      </c>
      <c r="J30" s="756"/>
      <c r="K30" s="756"/>
      <c r="L30" s="756"/>
      <c r="M30" s="756"/>
      <c r="N30" s="756"/>
      <c r="O30" s="756"/>
      <c r="P30" s="756"/>
      <c r="Q30" s="715">
        <f>SUM(Q31:Q33)</f>
        <v>0</v>
      </c>
    </row>
    <row r="31" spans="2:17" ht="14.5">
      <c r="B31" s="757" t="s">
        <v>975</v>
      </c>
      <c r="C31" s="755"/>
      <c r="D31" s="755"/>
      <c r="E31" s="755"/>
      <c r="F31" s="755"/>
      <c r="G31" s="755"/>
      <c r="H31" s="752">
        <v>1.4</v>
      </c>
      <c r="I31" s="753">
        <f t="shared" si="2"/>
        <v>0</v>
      </c>
      <c r="J31" s="756"/>
      <c r="K31" s="756"/>
      <c r="L31" s="756"/>
      <c r="M31" s="756"/>
      <c r="N31" s="756"/>
      <c r="O31" s="756"/>
      <c r="P31" s="756"/>
      <c r="Q31" s="715">
        <f>SUMPRODUCT($J$5:$P$5,J31:P31)</f>
        <v>0</v>
      </c>
    </row>
    <row r="32" spans="2:17" ht="14.5">
      <c r="B32" s="757" t="s">
        <v>976</v>
      </c>
      <c r="C32" s="755"/>
      <c r="D32" s="755"/>
      <c r="E32" s="755"/>
      <c r="F32" s="755"/>
      <c r="G32" s="755"/>
      <c r="H32" s="752">
        <v>1.4</v>
      </c>
      <c r="I32" s="753">
        <f t="shared" si="2"/>
        <v>0</v>
      </c>
      <c r="J32" s="756"/>
      <c r="K32" s="756"/>
      <c r="L32" s="756"/>
      <c r="M32" s="756"/>
      <c r="N32" s="756"/>
      <c r="O32" s="756"/>
      <c r="P32" s="756"/>
      <c r="Q32" s="715">
        <f t="shared" ref="Q32:Q33" si="9">SUMPRODUCT($J$5:$P$5,J32:P32)</f>
        <v>0</v>
      </c>
    </row>
    <row r="33" spans="2:17" ht="14.5">
      <c r="B33" s="757" t="s">
        <v>977</v>
      </c>
      <c r="C33" s="755"/>
      <c r="D33" s="755"/>
      <c r="E33" s="755"/>
      <c r="F33" s="755"/>
      <c r="G33" s="755"/>
      <c r="H33" s="752">
        <v>1.4</v>
      </c>
      <c r="I33" s="753">
        <f t="shared" si="2"/>
        <v>0</v>
      </c>
      <c r="J33" s="756"/>
      <c r="K33" s="756"/>
      <c r="L33" s="756"/>
      <c r="M33" s="756"/>
      <c r="N33" s="756"/>
      <c r="O33" s="756"/>
      <c r="P33" s="756"/>
      <c r="Q33" s="715">
        <f t="shared" si="9"/>
        <v>0</v>
      </c>
    </row>
    <row r="34" spans="2:17" ht="14.5">
      <c r="B34" s="759" t="s">
        <v>66</v>
      </c>
      <c r="C34" s="760" t="b">
        <f>C6</f>
        <v>0</v>
      </c>
      <c r="D34" s="760" t="b">
        <f t="shared" ref="D34:G34" si="10">D6</f>
        <v>0</v>
      </c>
      <c r="E34" s="760" t="b">
        <f t="shared" si="10"/>
        <v>0</v>
      </c>
      <c r="F34" s="760" t="b">
        <f t="shared" si="10"/>
        <v>0</v>
      </c>
      <c r="G34" s="760" t="b">
        <f t="shared" si="10"/>
        <v>0</v>
      </c>
      <c r="H34" s="752">
        <v>1.4</v>
      </c>
      <c r="I34" s="753">
        <f>(F34+G34)*H34</f>
        <v>0</v>
      </c>
      <c r="J34" s="760" t="b">
        <f t="shared" ref="J34:Q34" si="11">J6</f>
        <v>0</v>
      </c>
      <c r="K34" s="760" t="b">
        <f t="shared" si="11"/>
        <v>0</v>
      </c>
      <c r="L34" s="760" t="b">
        <f t="shared" si="11"/>
        <v>0</v>
      </c>
      <c r="M34" s="760" t="b">
        <f t="shared" si="11"/>
        <v>0</v>
      </c>
      <c r="N34" s="760" t="b">
        <f t="shared" si="11"/>
        <v>0</v>
      </c>
      <c r="O34" s="760" t="b">
        <f t="shared" si="11"/>
        <v>0</v>
      </c>
      <c r="P34" s="760" t="b">
        <f t="shared" si="11"/>
        <v>0</v>
      </c>
      <c r="Q34" s="760"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24" activePane="bottomRight" state="frozen"/>
      <selection pane="topRight" activeCell="B1" sqref="B1"/>
      <selection pane="bottomLeft" activeCell="A6" sqref="A6"/>
      <selection pane="bottomRight" activeCell="C44" sqref="C44"/>
    </sheetView>
  </sheetViews>
  <sheetFormatPr defaultRowHeight="14.5"/>
  <cols>
    <col min="1" max="1" width="9.54296875" style="19" bestFit="1" customWidth="1"/>
    <col min="2" max="2" width="88.453125" style="16" customWidth="1"/>
    <col min="3" max="3" width="12.81640625" style="16" customWidth="1"/>
    <col min="4" max="7" width="12.81640625" style="2" customWidth="1"/>
    <col min="8" max="8" width="6.81640625" customWidth="1"/>
  </cols>
  <sheetData>
    <row r="1" spans="1:8">
      <c r="A1" s="17" t="s">
        <v>97</v>
      </c>
      <c r="B1" s="293" t="str">
        <f>Info!C2</f>
        <v>სს ზირაათ ბანკი საქართველო</v>
      </c>
    </row>
    <row r="2" spans="1:8">
      <c r="A2" s="17" t="s">
        <v>98</v>
      </c>
      <c r="B2" s="334">
        <v>45747</v>
      </c>
      <c r="C2" s="28"/>
      <c r="D2" s="18"/>
      <c r="E2" s="18"/>
      <c r="F2" s="18"/>
      <c r="G2" s="18"/>
      <c r="H2" s="1"/>
    </row>
    <row r="3" spans="1:8" ht="15" thickBot="1">
      <c r="A3" s="17"/>
      <c r="C3" s="28"/>
      <c r="D3" s="18"/>
      <c r="E3" s="18"/>
      <c r="F3" s="18"/>
      <c r="G3" s="18"/>
      <c r="H3" s="1"/>
    </row>
    <row r="4" spans="1:8" ht="15" customHeight="1" thickBot="1">
      <c r="A4" s="39" t="s">
        <v>240</v>
      </c>
      <c r="B4" s="128" t="s">
        <v>128</v>
      </c>
      <c r="C4" s="129"/>
      <c r="D4" s="785" t="s">
        <v>903</v>
      </c>
      <c r="E4" s="786"/>
      <c r="F4" s="786"/>
      <c r="G4" s="787"/>
      <c r="H4" s="1"/>
    </row>
    <row r="5" spans="1:8">
      <c r="A5" s="193" t="s">
        <v>25</v>
      </c>
      <c r="B5" s="194"/>
      <c r="C5" s="317" t="str">
        <f>INT((MONTH($B$2))/3)&amp;"Q"&amp;"-"&amp;YEAR($B$2)</f>
        <v>1Q-2025</v>
      </c>
      <c r="D5" s="317" t="str">
        <f>IF(INT(MONTH($B$2))=3, "4"&amp;"Q"&amp;"-"&amp;YEAR($B$2)-1, IF(INT(MONTH($B$2))=6, "1"&amp;"Q"&amp;"-"&amp;YEAR($B$2), IF(INT(MONTH($B$2))=9, "2"&amp;"Q"&amp;"-"&amp;YEAR($B$2),IF(INT(MONTH($B$2))=12, "3"&amp;"Q"&amp;"-"&amp;YEAR($B$2), 0))))</f>
        <v>4Q-2024</v>
      </c>
      <c r="E5" s="317" t="str">
        <f>IF(INT(MONTH($B$2))=3, "3"&amp;"Q"&amp;"-"&amp;YEAR($B$2)-1, IF(INT(MONTH($B$2))=6, "4"&amp;"Q"&amp;"-"&amp;YEAR($B$2)-1, IF(INT(MONTH($B$2))=9, "1"&amp;"Q"&amp;"-"&amp;YEAR($B$2),IF(INT(MONTH($B$2))=12, "2"&amp;"Q"&amp;"-"&amp;YEAR($B$2), 0))))</f>
        <v>3Q-2024</v>
      </c>
      <c r="F5" s="317" t="str">
        <f>IF(INT(MONTH($B$2))=3, "2"&amp;"Q"&amp;"-"&amp;YEAR($B$2)-1, IF(INT(MONTH($B$2))=6, "3"&amp;"Q"&amp;"-"&amp;YEAR($B$2)-1, IF(INT(MONTH($B$2))=9, "4"&amp;"Q"&amp;"-"&amp;YEAR($B$2)-1,IF(INT(MONTH($B$2))=12, "1"&amp;"Q"&amp;"-"&amp;YEAR($B$2), 0))))</f>
        <v>2Q-2024</v>
      </c>
      <c r="G5" s="318" t="str">
        <f>IF(INT(MONTH($B$2))=3, "1"&amp;"Q"&amp;"-"&amp;YEAR($B$2)-1, IF(INT(MONTH($B$2))=6, "2"&amp;"Q"&amp;"-"&amp;YEAR($B$2)-1, IF(INT(MONTH($B$2))=9, "3"&amp;"Q"&amp;"-"&amp;YEAR($B$2)-1,IF(INT(MONTH($B$2))=12, "4"&amp;"Q"&amp;"-"&amp;YEAR($B$2)-1, 0))))</f>
        <v>1Q-2024</v>
      </c>
    </row>
    <row r="6" spans="1:8">
      <c r="A6" s="319"/>
      <c r="B6" s="320" t="s">
        <v>95</v>
      </c>
      <c r="C6" s="195"/>
      <c r="D6" s="195"/>
      <c r="E6" s="195"/>
      <c r="F6" s="195"/>
      <c r="G6" s="196"/>
    </row>
    <row r="7" spans="1:8">
      <c r="A7" s="319"/>
      <c r="B7" s="321" t="s">
        <v>99</v>
      </c>
      <c r="C7" s="195"/>
      <c r="D7" s="195"/>
      <c r="E7" s="195"/>
      <c r="F7" s="195"/>
      <c r="G7" s="196"/>
    </row>
    <row r="8" spans="1:8">
      <c r="A8" s="298">
        <v>1</v>
      </c>
      <c r="B8" s="299" t="s">
        <v>22</v>
      </c>
      <c r="C8" s="322">
        <v>82711736.182599992</v>
      </c>
      <c r="D8" s="323">
        <v>76177762.47709997</v>
      </c>
      <c r="E8" s="323">
        <v>75063474.130399972</v>
      </c>
      <c r="F8" s="323">
        <v>71048290.556800008</v>
      </c>
      <c r="G8" s="324">
        <v>68701450.83510001</v>
      </c>
    </row>
    <row r="9" spans="1:8">
      <c r="A9" s="298">
        <v>2</v>
      </c>
      <c r="B9" s="299" t="s">
        <v>75</v>
      </c>
      <c r="C9" s="322">
        <v>82711736.182599992</v>
      </c>
      <c r="D9" s="323">
        <v>76177762.47709997</v>
      </c>
      <c r="E9" s="323">
        <v>75063474.130399972</v>
      </c>
      <c r="F9" s="323">
        <v>71048290.556800008</v>
      </c>
      <c r="G9" s="324">
        <v>68701450.83510001</v>
      </c>
    </row>
    <row r="10" spans="1:8">
      <c r="A10" s="298">
        <v>3</v>
      </c>
      <c r="B10" s="299" t="s">
        <v>74</v>
      </c>
      <c r="C10" s="322">
        <v>82711736.182599992</v>
      </c>
      <c r="D10" s="323">
        <v>76177762.47709997</v>
      </c>
      <c r="E10" s="323">
        <v>75063474.130399972</v>
      </c>
      <c r="F10" s="323">
        <v>71048290.556800008</v>
      </c>
      <c r="G10" s="324">
        <v>68701450.83510001</v>
      </c>
    </row>
    <row r="11" spans="1:8">
      <c r="A11" s="298">
        <v>4</v>
      </c>
      <c r="B11" s="299" t="s">
        <v>413</v>
      </c>
      <c r="C11" s="322">
        <v>33944594.280566171</v>
      </c>
      <c r="D11" s="323">
        <v>21699033.186707731</v>
      </c>
      <c r="E11" s="323">
        <v>21030106.739732388</v>
      </c>
      <c r="F11" s="323">
        <v>17937153.35541575</v>
      </c>
      <c r="G11" s="324">
        <v>17696645.905731201</v>
      </c>
    </row>
    <row r="12" spans="1:8">
      <c r="A12" s="298">
        <v>5</v>
      </c>
      <c r="B12" s="299" t="s">
        <v>414</v>
      </c>
      <c r="C12" s="322">
        <v>41407832.271970101</v>
      </c>
      <c r="D12" s="323">
        <v>27720734.446571756</v>
      </c>
      <c r="E12" s="323">
        <v>27189002.942214493</v>
      </c>
      <c r="F12" s="323">
        <v>23390988.858489901</v>
      </c>
      <c r="G12" s="324">
        <v>23009259.350178763</v>
      </c>
    </row>
    <row r="13" spans="1:8">
      <c r="A13" s="298">
        <v>6</v>
      </c>
      <c r="B13" s="299" t="s">
        <v>415</v>
      </c>
      <c r="C13" s="322">
        <v>51301458.393304296</v>
      </c>
      <c r="D13" s="323">
        <v>35703312.595429011</v>
      </c>
      <c r="E13" s="323">
        <v>35351893.256285988</v>
      </c>
      <c r="F13" s="323">
        <v>30619732.47798647</v>
      </c>
      <c r="G13" s="324">
        <v>30050820.466905016</v>
      </c>
    </row>
    <row r="14" spans="1:8">
      <c r="A14" s="319"/>
      <c r="B14" s="320" t="s">
        <v>417</v>
      </c>
      <c r="C14" s="195"/>
      <c r="D14" s="195"/>
      <c r="E14" s="195"/>
      <c r="F14" s="195"/>
      <c r="G14" s="196"/>
    </row>
    <row r="15" spans="1:8" ht="22" customHeight="1">
      <c r="A15" s="298">
        <v>7</v>
      </c>
      <c r="B15" s="299" t="s">
        <v>416</v>
      </c>
      <c r="C15" s="325">
        <v>279589304.05021703</v>
      </c>
      <c r="D15" s="323">
        <v>225290666.33743203</v>
      </c>
      <c r="E15" s="323">
        <v>224502181.061167</v>
      </c>
      <c r="F15" s="323">
        <v>200048238.71663296</v>
      </c>
      <c r="G15" s="324">
        <v>194865021.32186204</v>
      </c>
    </row>
    <row r="16" spans="1:8">
      <c r="A16" s="319"/>
      <c r="B16" s="320" t="s">
        <v>420</v>
      </c>
      <c r="C16" s="195"/>
      <c r="D16" s="195"/>
      <c r="E16" s="195"/>
      <c r="F16" s="195"/>
      <c r="G16" s="196"/>
    </row>
    <row r="17" spans="1:7" s="3" customFormat="1">
      <c r="A17" s="298"/>
      <c r="B17" s="321" t="s">
        <v>966</v>
      </c>
      <c r="C17" s="195"/>
      <c r="D17" s="195"/>
      <c r="E17" s="195"/>
      <c r="F17" s="195"/>
      <c r="G17" s="196"/>
    </row>
    <row r="18" spans="1:7">
      <c r="A18" s="297">
        <v>8</v>
      </c>
      <c r="B18" s="326" t="s">
        <v>411</v>
      </c>
      <c r="C18" s="335">
        <v>0.29583297710038342</v>
      </c>
      <c r="D18" s="336">
        <v>0.3381310185438563</v>
      </c>
      <c r="E18" s="336">
        <v>0.33435521105226351</v>
      </c>
      <c r="F18" s="336">
        <v>0.35515579148606979</v>
      </c>
      <c r="G18" s="337">
        <v>0.3525591733655708</v>
      </c>
    </row>
    <row r="19" spans="1:7" ht="15" customHeight="1">
      <c r="A19" s="297">
        <v>9</v>
      </c>
      <c r="B19" s="326" t="s">
        <v>410</v>
      </c>
      <c r="C19" s="335">
        <v>0.29583297710038342</v>
      </c>
      <c r="D19" s="336">
        <v>0.3381310185438563</v>
      </c>
      <c r="E19" s="336">
        <v>0.33435521105226351</v>
      </c>
      <c r="F19" s="336">
        <v>0.35515579148606979</v>
      </c>
      <c r="G19" s="337">
        <v>0.3525591733655708</v>
      </c>
    </row>
    <row r="20" spans="1:7">
      <c r="A20" s="297">
        <v>10</v>
      </c>
      <c r="B20" s="326" t="s">
        <v>412</v>
      </c>
      <c r="C20" s="335">
        <v>0.29583297710038342</v>
      </c>
      <c r="D20" s="336">
        <v>0.3381310185438563</v>
      </c>
      <c r="E20" s="336">
        <v>0.33435521105226351</v>
      </c>
      <c r="F20" s="336">
        <v>0.35515579148606979</v>
      </c>
      <c r="G20" s="337">
        <v>0.3525591733655708</v>
      </c>
    </row>
    <row r="21" spans="1:7">
      <c r="A21" s="297">
        <v>11</v>
      </c>
      <c r="B21" s="299" t="s">
        <v>413</v>
      </c>
      <c r="C21" s="335">
        <v>0.12140877275644774</v>
      </c>
      <c r="D21" s="336">
        <v>9.6315721993594366E-2</v>
      </c>
      <c r="E21" s="336">
        <v>9.3674398352515814E-2</v>
      </c>
      <c r="F21" s="336">
        <v>8.9664140361783495E-2</v>
      </c>
      <c r="G21" s="337">
        <v>9.0814892204287997E-2</v>
      </c>
    </row>
    <row r="22" spans="1:7">
      <c r="A22" s="297">
        <v>12</v>
      </c>
      <c r="B22" s="299" t="s">
        <v>414</v>
      </c>
      <c r="C22" s="335">
        <v>0.14810234752232454</v>
      </c>
      <c r="D22" s="336">
        <v>0.12304430936811499</v>
      </c>
      <c r="E22" s="336">
        <v>0.12110796792128573</v>
      </c>
      <c r="F22" s="336">
        <v>0.11692674231250312</v>
      </c>
      <c r="G22" s="337">
        <v>0.11807793514760126</v>
      </c>
    </row>
    <row r="23" spans="1:7">
      <c r="A23" s="297">
        <v>13</v>
      </c>
      <c r="B23" s="299" t="s">
        <v>415</v>
      </c>
      <c r="C23" s="335">
        <v>0.1834886301090046</v>
      </c>
      <c r="D23" s="336">
        <v>0.15847666117669476</v>
      </c>
      <c r="E23" s="336">
        <v>0.15746792788019351</v>
      </c>
      <c r="F23" s="336">
        <v>0.15306174487923946</v>
      </c>
      <c r="G23" s="337">
        <v>0.15421351796775029</v>
      </c>
    </row>
    <row r="24" spans="1:7">
      <c r="A24" s="319"/>
      <c r="B24" s="320" t="s">
        <v>951</v>
      </c>
      <c r="C24" s="195"/>
      <c r="D24" s="195"/>
      <c r="E24" s="195"/>
      <c r="F24" s="195"/>
      <c r="G24" s="196"/>
    </row>
    <row r="25" spans="1:7" ht="26">
      <c r="A25" s="297">
        <v>14</v>
      </c>
      <c r="B25" s="326" t="s">
        <v>952</v>
      </c>
      <c r="C25" s="335">
        <v>0</v>
      </c>
      <c r="D25" s="336">
        <v>0</v>
      </c>
      <c r="E25" s="336">
        <v>0</v>
      </c>
      <c r="F25" s="336">
        <v>0</v>
      </c>
      <c r="G25" s="337">
        <v>0</v>
      </c>
    </row>
    <row r="26" spans="1:7">
      <c r="A26" s="319"/>
      <c r="B26" s="320" t="s">
        <v>6</v>
      </c>
      <c r="C26" s="195"/>
      <c r="D26" s="195"/>
      <c r="E26" s="195"/>
      <c r="F26" s="195"/>
      <c r="G26" s="196"/>
    </row>
    <row r="27" spans="1:7" ht="15" customHeight="1">
      <c r="A27" s="327">
        <v>15</v>
      </c>
      <c r="B27" s="328" t="s">
        <v>7</v>
      </c>
      <c r="C27" s="335">
        <v>8.4104466990907234E-2</v>
      </c>
      <c r="D27" s="336">
        <v>8.1437324244582943E-2</v>
      </c>
      <c r="E27" s="336">
        <v>8.1010872777489265E-2</v>
      </c>
      <c r="F27" s="336">
        <v>7.9446283521211081E-2</v>
      </c>
      <c r="G27" s="337">
        <v>7.5128832760441494E-2</v>
      </c>
    </row>
    <row r="28" spans="1:7">
      <c r="A28" s="327">
        <v>16</v>
      </c>
      <c r="B28" s="328" t="s">
        <v>8</v>
      </c>
      <c r="C28" s="335">
        <v>1.6892696818830391E-2</v>
      </c>
      <c r="D28" s="336">
        <v>1.440445356990961E-2</v>
      </c>
      <c r="E28" s="336">
        <v>1.3841594093088511E-2</v>
      </c>
      <c r="F28" s="336">
        <v>1.2984945659887993E-2</v>
      </c>
      <c r="G28" s="337">
        <v>1.1166288166905004E-2</v>
      </c>
    </row>
    <row r="29" spans="1:7">
      <c r="A29" s="327">
        <v>17</v>
      </c>
      <c r="B29" s="328" t="s">
        <v>9</v>
      </c>
      <c r="C29" s="335">
        <v>3.7631933038507259E-2</v>
      </c>
      <c r="D29" s="336">
        <v>4.179938541579159E-2</v>
      </c>
      <c r="E29" s="336">
        <v>4.4296984077796496E-2</v>
      </c>
      <c r="F29" s="336">
        <v>4.3453625103633826E-2</v>
      </c>
      <c r="G29" s="337">
        <v>4.3440700572582536E-2</v>
      </c>
    </row>
    <row r="30" spans="1:7">
      <c r="A30" s="327">
        <v>18</v>
      </c>
      <c r="B30" s="328" t="s">
        <v>129</v>
      </c>
      <c r="C30" s="335">
        <v>5.9280149030221378E-2</v>
      </c>
      <c r="D30" s="336">
        <v>6.7032870674673325E-2</v>
      </c>
      <c r="E30" s="336">
        <v>6.7169278684400743E-2</v>
      </c>
      <c r="F30" s="336">
        <v>6.6461337861323078E-2</v>
      </c>
      <c r="G30" s="337">
        <v>6.3962544593536494E-2</v>
      </c>
    </row>
    <row r="31" spans="1:7">
      <c r="A31" s="327">
        <v>19</v>
      </c>
      <c r="B31" s="328" t="s">
        <v>10</v>
      </c>
      <c r="C31" s="335">
        <v>2.8413607347274585E-2</v>
      </c>
      <c r="D31" s="336">
        <v>3.797745041860788E-2</v>
      </c>
      <c r="E31" s="336">
        <v>4.408522604481125E-2</v>
      </c>
      <c r="F31" s="336">
        <v>2.7148736847027954E-2</v>
      </c>
      <c r="G31" s="337">
        <v>7.0760627124492213E-3</v>
      </c>
    </row>
    <row r="32" spans="1:7">
      <c r="A32" s="327">
        <v>20</v>
      </c>
      <c r="B32" s="328" t="s">
        <v>11</v>
      </c>
      <c r="C32" s="335">
        <v>8.6318986282517121E-2</v>
      </c>
      <c r="D32" s="336">
        <v>0.10748477263757225</v>
      </c>
      <c r="E32" s="336">
        <v>0.12570749388390506</v>
      </c>
      <c r="F32" s="336">
        <v>7.6536527754367575E-2</v>
      </c>
      <c r="G32" s="337">
        <v>1.9895039356463664E-2</v>
      </c>
    </row>
    <row r="33" spans="1:7">
      <c r="A33" s="319"/>
      <c r="B33" s="320" t="s">
        <v>12</v>
      </c>
      <c r="C33" s="195"/>
      <c r="D33" s="195"/>
      <c r="E33" s="195"/>
      <c r="F33" s="195"/>
      <c r="G33" s="196"/>
    </row>
    <row r="34" spans="1:7">
      <c r="A34" s="327">
        <v>21</v>
      </c>
      <c r="B34" s="328" t="s">
        <v>13</v>
      </c>
      <c r="C34" s="335">
        <v>4.7299601415697515E-2</v>
      </c>
      <c r="D34" s="336">
        <v>2.8347691852669932E-2</v>
      </c>
      <c r="E34" s="336">
        <v>3.261294793781648E-2</v>
      </c>
      <c r="F34" s="336">
        <v>7.8493545978047155E-2</v>
      </c>
      <c r="G34" s="337">
        <v>0.11645621465138611</v>
      </c>
    </row>
    <row r="35" spans="1:7" ht="15" customHeight="1">
      <c r="A35" s="327">
        <v>22</v>
      </c>
      <c r="B35" s="328" t="s">
        <v>916</v>
      </c>
      <c r="C35" s="335">
        <v>2.5221539704719152E-2</v>
      </c>
      <c r="D35" s="336">
        <v>1.1290398856642276E-2</v>
      </c>
      <c r="E35" s="336">
        <v>1.7015828833038486E-2</v>
      </c>
      <c r="F35" s="336">
        <v>3.4162225050559811E-2</v>
      </c>
      <c r="G35" s="337">
        <v>3.9199282699205321E-2</v>
      </c>
    </row>
    <row r="36" spans="1:7">
      <c r="A36" s="327">
        <v>23</v>
      </c>
      <c r="B36" s="328" t="s">
        <v>14</v>
      </c>
      <c r="C36" s="335">
        <v>0.41501028912525811</v>
      </c>
      <c r="D36" s="336">
        <v>0.37684304003871782</v>
      </c>
      <c r="E36" s="336">
        <v>0.3989408031909974</v>
      </c>
      <c r="F36" s="336">
        <v>0.43631044629868593</v>
      </c>
      <c r="G36" s="337">
        <v>0.44420106194890874</v>
      </c>
    </row>
    <row r="37" spans="1:7" ht="15" customHeight="1">
      <c r="A37" s="327">
        <v>24</v>
      </c>
      <c r="B37" s="328" t="s">
        <v>15</v>
      </c>
      <c r="C37" s="335">
        <v>0.50930935627475382</v>
      </c>
      <c r="D37" s="336">
        <v>0.49870356083246287</v>
      </c>
      <c r="E37" s="336">
        <v>0.46871340562573605</v>
      </c>
      <c r="F37" s="336">
        <v>0.45498688174399993</v>
      </c>
      <c r="G37" s="337">
        <v>0.47265038389922714</v>
      </c>
    </row>
    <row r="38" spans="1:7">
      <c r="A38" s="327">
        <v>25</v>
      </c>
      <c r="B38" s="328" t="s">
        <v>16</v>
      </c>
      <c r="C38" s="335">
        <v>2.426358599185701E-2</v>
      </c>
      <c r="D38" s="336">
        <v>0.32639339724172506</v>
      </c>
      <c r="E38" s="336">
        <v>0.27755397728330855</v>
      </c>
      <c r="F38" s="336">
        <v>0.13340761661516087</v>
      </c>
      <c r="G38" s="337">
        <v>6.9736573609740823E-2</v>
      </c>
    </row>
    <row r="39" spans="1:7" ht="15" customHeight="1">
      <c r="A39" s="319"/>
      <c r="B39" s="320" t="s">
        <v>17</v>
      </c>
      <c r="C39" s="195"/>
      <c r="D39" s="195"/>
      <c r="E39" s="195"/>
      <c r="F39" s="195"/>
      <c r="G39" s="196"/>
    </row>
    <row r="40" spans="1:7" ht="15" customHeight="1">
      <c r="A40" s="327">
        <v>26</v>
      </c>
      <c r="B40" s="328" t="s">
        <v>18</v>
      </c>
      <c r="C40" s="761">
        <v>0.32845011758266879</v>
      </c>
      <c r="D40" s="761">
        <v>0.25955351878304062</v>
      </c>
      <c r="E40" s="761">
        <v>0.39757865586735636</v>
      </c>
      <c r="F40" s="761">
        <v>0.37839951933595622</v>
      </c>
      <c r="G40" s="762">
        <v>0.37083524983533761</v>
      </c>
    </row>
    <row r="41" spans="1:7" ht="15" customHeight="1">
      <c r="A41" s="327">
        <v>27</v>
      </c>
      <c r="B41" s="328" t="s">
        <v>19</v>
      </c>
      <c r="C41" s="761">
        <v>0.75237141933598639</v>
      </c>
      <c r="D41" s="761">
        <v>0.79541976740772169</v>
      </c>
      <c r="E41" s="761">
        <v>0.7170239980493055</v>
      </c>
      <c r="F41" s="761">
        <v>0.72435374096194627</v>
      </c>
      <c r="G41" s="762">
        <v>0.75311389577040544</v>
      </c>
    </row>
    <row r="42" spans="1:7" ht="15" customHeight="1">
      <c r="A42" s="327">
        <v>28</v>
      </c>
      <c r="B42" s="329" t="s">
        <v>20</v>
      </c>
      <c r="C42" s="761">
        <v>0.3311463287092743</v>
      </c>
      <c r="D42" s="761">
        <v>0.3295695765671311</v>
      </c>
      <c r="E42" s="761">
        <v>0.37361183129130909</v>
      </c>
      <c r="F42" s="761">
        <v>0.37649355014935948</v>
      </c>
      <c r="G42" s="762">
        <v>0.35535394678899951</v>
      </c>
    </row>
    <row r="43" spans="1:7" ht="15" customHeight="1">
      <c r="A43" s="333"/>
      <c r="B43" s="320" t="s">
        <v>343</v>
      </c>
      <c r="C43" s="195"/>
      <c r="D43" s="195"/>
      <c r="E43" s="195"/>
      <c r="F43" s="195"/>
      <c r="G43" s="196"/>
    </row>
    <row r="44" spans="1:7" ht="15" customHeight="1">
      <c r="A44" s="327">
        <v>29</v>
      </c>
      <c r="B44" s="378" t="s">
        <v>327</v>
      </c>
      <c r="C44" s="329">
        <v>79660757.503438801</v>
      </c>
      <c r="D44" s="329">
        <v>67272216.408699989</v>
      </c>
      <c r="E44" s="329">
        <v>81162044.067545295</v>
      </c>
      <c r="F44" s="329">
        <v>84379704.891293287</v>
      </c>
      <c r="G44" s="332">
        <v>84740539.316252604</v>
      </c>
    </row>
    <row r="45" spans="1:7">
      <c r="A45" s="327">
        <v>30</v>
      </c>
      <c r="B45" s="328" t="s">
        <v>328</v>
      </c>
      <c r="C45" s="329">
        <v>66261391.934985839</v>
      </c>
      <c r="D45" s="330">
        <v>52796636.371018492</v>
      </c>
      <c r="E45" s="330">
        <v>53729727.161729351</v>
      </c>
      <c r="F45" s="330">
        <v>51329268.201091357</v>
      </c>
      <c r="G45" s="331">
        <v>55039573.042716958</v>
      </c>
    </row>
    <row r="46" spans="1:7">
      <c r="A46" s="373">
        <v>31</v>
      </c>
      <c r="B46" s="374" t="s">
        <v>326</v>
      </c>
      <c r="C46" s="761">
        <v>1.2022198021677557</v>
      </c>
      <c r="D46" s="761">
        <v>1.2741761792542439</v>
      </c>
      <c r="E46" s="761">
        <v>1.5105612545405862</v>
      </c>
      <c r="F46" s="761">
        <v>1.6438906660566655</v>
      </c>
      <c r="G46" s="762">
        <v>1.5396293000035506</v>
      </c>
    </row>
    <row r="47" spans="1:7">
      <c r="A47" s="373"/>
      <c r="B47" s="320" t="s">
        <v>421</v>
      </c>
      <c r="C47" s="195"/>
      <c r="D47" s="195"/>
      <c r="E47" s="195"/>
      <c r="F47" s="195"/>
      <c r="G47" s="196"/>
    </row>
    <row r="48" spans="1:7">
      <c r="A48" s="373">
        <v>32</v>
      </c>
      <c r="B48" s="374" t="s">
        <v>428</v>
      </c>
      <c r="C48" s="375">
        <v>155438533.43875998</v>
      </c>
      <c r="D48" s="376">
        <v>128754129.63356999</v>
      </c>
      <c r="E48" s="376">
        <v>134294831.10849997</v>
      </c>
      <c r="F48" s="376">
        <v>124389091.95397502</v>
      </c>
      <c r="G48" s="377">
        <v>117031452.54327002</v>
      </c>
    </row>
    <row r="49" spans="1:7">
      <c r="A49" s="373">
        <v>33</v>
      </c>
      <c r="B49" s="374" t="s">
        <v>441</v>
      </c>
      <c r="C49" s="375">
        <v>134706649.78280425</v>
      </c>
      <c r="D49" s="376">
        <v>105450190.7387791</v>
      </c>
      <c r="E49" s="376">
        <v>102461071.57417408</v>
      </c>
      <c r="F49" s="376">
        <v>88735548.829287559</v>
      </c>
      <c r="G49" s="377">
        <v>84850062.149581909</v>
      </c>
    </row>
    <row r="50" spans="1:7" ht="15" thickBot="1">
      <c r="A50" s="71">
        <v>34</v>
      </c>
      <c r="B50" s="151" t="s">
        <v>455</v>
      </c>
      <c r="C50" s="763">
        <v>1.1539039363638173</v>
      </c>
      <c r="D50" s="764">
        <v>1.2209947533667278</v>
      </c>
      <c r="E50" s="764">
        <v>1.3106912610344961</v>
      </c>
      <c r="F50" s="764">
        <v>1.4017954877732142</v>
      </c>
      <c r="G50" s="765">
        <v>1.379273621944503</v>
      </c>
    </row>
    <row r="51" spans="1:7">
      <c r="A51" s="20"/>
      <c r="C51" s="766"/>
      <c r="D51" s="767"/>
      <c r="E51" s="767"/>
      <c r="F51" s="767"/>
      <c r="G51" s="767"/>
    </row>
    <row r="52" spans="1:7">
      <c r="B52" s="23"/>
    </row>
    <row r="53" spans="1:7" ht="65.5">
      <c r="B53" s="247" t="s">
        <v>342</v>
      </c>
      <c r="D53" s="223"/>
      <c r="E53" s="223"/>
      <c r="F53" s="223"/>
      <c r="G53" s="22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zoomScale="80" zoomScaleNormal="80" workbookViewId="0">
      <selection activeCell="F24" sqref="F24:G34"/>
    </sheetView>
  </sheetViews>
  <sheetFormatPr defaultRowHeight="14.5"/>
  <cols>
    <col min="1" max="1" width="11.453125" customWidth="1"/>
    <col min="2" max="2" width="76.81640625" style="4" customWidth="1"/>
    <col min="3" max="3" width="22.81640625" customWidth="1"/>
  </cols>
  <sheetData>
    <row r="1" spans="1:3">
      <c r="A1" s="223" t="s">
        <v>97</v>
      </c>
      <c r="B1" t="str">
        <f>Info!C2</f>
        <v>სს ზირაათ ბანკი საქართველო</v>
      </c>
    </row>
    <row r="2" spans="1:3">
      <c r="A2" s="223" t="s">
        <v>98</v>
      </c>
      <c r="B2" s="334">
        <f>'1. key ratios'!B2</f>
        <v>45747</v>
      </c>
    </row>
    <row r="3" spans="1:3">
      <c r="A3" s="223"/>
      <c r="B3"/>
    </row>
    <row r="4" spans="1:3">
      <c r="A4" s="223" t="s">
        <v>405</v>
      </c>
      <c r="B4" t="s">
        <v>374</v>
      </c>
    </row>
    <row r="5" spans="1:3">
      <c r="A5" s="719"/>
      <c r="B5" s="719" t="s">
        <v>375</v>
      </c>
      <c r="C5" s="720"/>
    </row>
    <row r="6" spans="1:3">
      <c r="A6" s="721">
        <v>1</v>
      </c>
      <c r="B6" s="722" t="s">
        <v>375</v>
      </c>
      <c r="C6" s="723">
        <v>260813342.79090002</v>
      </c>
    </row>
    <row r="7" spans="1:3">
      <c r="A7" s="721">
        <v>2</v>
      </c>
      <c r="B7" s="722" t="s">
        <v>376</v>
      </c>
      <c r="C7" s="723">
        <v>-1044248.72</v>
      </c>
    </row>
    <row r="8" spans="1:3">
      <c r="A8" s="724">
        <v>3</v>
      </c>
      <c r="B8" s="725" t="s">
        <v>377</v>
      </c>
      <c r="C8" s="726">
        <f>C6+C7</f>
        <v>259769094.07090002</v>
      </c>
    </row>
    <row r="9" spans="1:3">
      <c r="A9" s="727"/>
      <c r="B9" s="727" t="s">
        <v>378</v>
      </c>
      <c r="C9" s="728"/>
    </row>
    <row r="10" spans="1:3">
      <c r="A10" s="729">
        <v>4</v>
      </c>
      <c r="B10" s="730" t="s">
        <v>379</v>
      </c>
      <c r="C10" s="723" t="b">
        <f>'15. CCR'!F34</f>
        <v>0</v>
      </c>
    </row>
    <row r="11" spans="1:3">
      <c r="A11" s="729">
        <v>5</v>
      </c>
      <c r="B11" s="731" t="s">
        <v>380</v>
      </c>
      <c r="C11" s="723" t="b">
        <f>'15. CCR'!G34</f>
        <v>0</v>
      </c>
    </row>
    <row r="12" spans="1:3">
      <c r="A12" s="729">
        <v>6</v>
      </c>
      <c r="B12" s="732" t="s">
        <v>978</v>
      </c>
      <c r="C12" s="726">
        <f>'15. CCR'!I34</f>
        <v>0</v>
      </c>
    </row>
    <row r="13" spans="1:3">
      <c r="A13" s="733">
        <v>7</v>
      </c>
      <c r="B13" s="734" t="s">
        <v>381</v>
      </c>
      <c r="C13" s="723" t="b">
        <f>'15. CCR'!E34</f>
        <v>0</v>
      </c>
    </row>
    <row r="14" spans="1:3">
      <c r="A14" s="735">
        <v>8</v>
      </c>
      <c r="B14" s="736" t="s">
        <v>382</v>
      </c>
      <c r="C14" s="726">
        <f>C12</f>
        <v>0</v>
      </c>
    </row>
    <row r="15" spans="1:3">
      <c r="A15" s="727"/>
      <c r="B15" s="727" t="s">
        <v>383</v>
      </c>
      <c r="C15" s="737"/>
    </row>
    <row r="16" spans="1:3">
      <c r="A16" s="733">
        <v>9</v>
      </c>
      <c r="B16" s="738" t="s">
        <v>384</v>
      </c>
      <c r="C16" s="723"/>
    </row>
    <row r="17" spans="1:3">
      <c r="A17" s="729">
        <v>10</v>
      </c>
      <c r="B17" s="722" t="s">
        <v>385</v>
      </c>
      <c r="C17" s="723"/>
    </row>
    <row r="18" spans="1:3">
      <c r="A18" s="729">
        <v>11</v>
      </c>
      <c r="B18" s="722" t="s">
        <v>386</v>
      </c>
      <c r="C18" s="723"/>
    </row>
    <row r="19" spans="1:3" ht="23">
      <c r="A19" s="733">
        <v>12</v>
      </c>
      <c r="B19" s="738" t="s">
        <v>387</v>
      </c>
      <c r="C19" s="723"/>
    </row>
    <row r="20" spans="1:3">
      <c r="A20" s="733">
        <v>13</v>
      </c>
      <c r="B20" s="738" t="s">
        <v>388</v>
      </c>
      <c r="C20" s="723"/>
    </row>
    <row r="21" spans="1:3">
      <c r="A21" s="733">
        <v>14</v>
      </c>
      <c r="B21" s="722" t="s">
        <v>389</v>
      </c>
      <c r="C21" s="723"/>
    </row>
    <row r="22" spans="1:3">
      <c r="A22" s="735">
        <v>15</v>
      </c>
      <c r="B22" s="736" t="s">
        <v>390</v>
      </c>
      <c r="C22" s="726">
        <f>SUM(C16:C21)</f>
        <v>0</v>
      </c>
    </row>
    <row r="23" spans="1:3">
      <c r="A23" s="727"/>
      <c r="B23" s="727" t="s">
        <v>391</v>
      </c>
      <c r="C23" s="728"/>
    </row>
    <row r="24" spans="1:3">
      <c r="A24" s="729">
        <v>16</v>
      </c>
      <c r="B24" s="722" t="s">
        <v>392</v>
      </c>
      <c r="C24" s="723">
        <v>60598939.029500008</v>
      </c>
    </row>
    <row r="25" spans="1:3">
      <c r="A25" s="729">
        <v>17</v>
      </c>
      <c r="B25" s="722" t="s">
        <v>393</v>
      </c>
      <c r="C25" s="723">
        <v>-31911558.881710004</v>
      </c>
    </row>
    <row r="26" spans="1:3">
      <c r="A26" s="735">
        <v>18</v>
      </c>
      <c r="B26" s="736" t="s">
        <v>394</v>
      </c>
      <c r="C26" s="726">
        <f>C24+C25</f>
        <v>28687380.147790004</v>
      </c>
    </row>
    <row r="27" spans="1:3">
      <c r="A27" s="727"/>
      <c r="B27" s="727" t="s">
        <v>395</v>
      </c>
      <c r="C27" s="737"/>
    </row>
    <row r="28" spans="1:3">
      <c r="A28" s="729">
        <v>19</v>
      </c>
      <c r="B28" s="722" t="s">
        <v>396</v>
      </c>
      <c r="C28" s="723"/>
    </row>
    <row r="29" spans="1:3">
      <c r="A29" s="729">
        <v>20</v>
      </c>
      <c r="B29" s="722" t="s">
        <v>397</v>
      </c>
      <c r="C29" s="723"/>
    </row>
    <row r="30" spans="1:3">
      <c r="A30" s="727"/>
      <c r="B30" s="727" t="s">
        <v>398</v>
      </c>
      <c r="C30" s="728"/>
    </row>
    <row r="31" spans="1:3">
      <c r="A31" s="735">
        <v>21</v>
      </c>
      <c r="B31" s="736" t="s">
        <v>75</v>
      </c>
      <c r="C31" s="726">
        <v>82711736.182600006</v>
      </c>
    </row>
    <row r="32" spans="1:3">
      <c r="A32" s="735">
        <v>22</v>
      </c>
      <c r="B32" s="736" t="s">
        <v>399</v>
      </c>
      <c r="C32" s="726">
        <f>C8+C14+C22+C26</f>
        <v>288456474.21869004</v>
      </c>
    </row>
    <row r="33" spans="1:3">
      <c r="A33" s="739"/>
      <c r="B33" s="739" t="s">
        <v>374</v>
      </c>
      <c r="C33" s="728"/>
    </row>
    <row r="34" spans="1:3">
      <c r="A34" s="735">
        <v>23</v>
      </c>
      <c r="B34" s="736" t="s">
        <v>374</v>
      </c>
      <c r="C34" s="770">
        <f>IFERROR(C31/C32,0)</f>
        <v>0.28673905276916417</v>
      </c>
    </row>
    <row r="35" spans="1:3">
      <c r="A35" s="739"/>
      <c r="B35" s="739" t="s">
        <v>400</v>
      </c>
      <c r="C35" s="728"/>
    </row>
    <row r="36" spans="1:3">
      <c r="A36" s="733" t="s">
        <v>401</v>
      </c>
      <c r="B36" s="738" t="s">
        <v>402</v>
      </c>
      <c r="C36" s="740"/>
    </row>
    <row r="37" spans="1:3">
      <c r="A37" s="741" t="s">
        <v>403</v>
      </c>
      <c r="B37" s="742" t="s">
        <v>404</v>
      </c>
      <c r="C37" s="740"/>
    </row>
    <row r="39" spans="1:3">
      <c r="B39" s="294"/>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heetViews>
  <sheetFormatPr defaultRowHeight="14.5"/>
  <cols>
    <col min="1" max="1" width="11.453125" customWidth="1"/>
    <col min="2" max="2" width="76.81640625" style="4" customWidth="1"/>
    <col min="3" max="6" width="24.453125" customWidth="1"/>
  </cols>
  <sheetData>
    <row r="1" spans="1:6">
      <c r="A1" s="16" t="s">
        <v>97</v>
      </c>
      <c r="B1">
        <v>0</v>
      </c>
    </row>
    <row r="2" spans="1:6">
      <c r="A2" s="223" t="s">
        <v>98</v>
      </c>
      <c r="B2" s="334">
        <v>45747</v>
      </c>
    </row>
    <row r="3" spans="1:6">
      <c r="A3" s="223"/>
      <c r="B3"/>
    </row>
    <row r="4" spans="1:6">
      <c r="A4" s="718" t="s">
        <v>970</v>
      </c>
    </row>
    <row r="5" spans="1:6" ht="87">
      <c r="B5" s="712"/>
      <c r="C5" s="713" t="s">
        <v>971</v>
      </c>
      <c r="D5" s="713" t="s">
        <v>972</v>
      </c>
      <c r="E5" s="713" t="s">
        <v>973</v>
      </c>
      <c r="F5" s="713" t="s">
        <v>974</v>
      </c>
    </row>
    <row r="6" spans="1:6">
      <c r="B6" s="714" t="s">
        <v>969</v>
      </c>
      <c r="C6" s="715" t="b">
        <f>IF(C7&gt;0,C7,IF(C8&gt;0,C8,IF(C9&gt;0,C9)))</f>
        <v>0</v>
      </c>
      <c r="D6" s="715" t="b">
        <f>IF(D7&gt;0,D7,IF(D8&gt;0,D8,IF(D9&gt;0,D9)))</f>
        <v>0</v>
      </c>
      <c r="E6" s="715" t="b">
        <f>IF(E7&gt;0,E7,IF(E8&gt;0,E8,IF(E9&gt;0,E9)))</f>
        <v>0</v>
      </c>
      <c r="F6" s="715" t="b">
        <f>IF(F7&gt;0,F7,IF(F8&gt;0,F8,IF(F9&gt;0,F9)))</f>
        <v>0</v>
      </c>
    </row>
    <row r="7" spans="1:6">
      <c r="B7" s="716" t="s">
        <v>975</v>
      </c>
      <c r="C7" s="717"/>
      <c r="D7" s="717"/>
      <c r="E7" s="717"/>
      <c r="F7" s="717"/>
    </row>
    <row r="8" spans="1:6">
      <c r="B8" s="716" t="s">
        <v>976</v>
      </c>
      <c r="C8" s="717"/>
      <c r="D8" s="717"/>
      <c r="E8" s="717"/>
      <c r="F8" s="717"/>
    </row>
    <row r="9" spans="1:6">
      <c r="B9" s="716" t="s">
        <v>977</v>
      </c>
      <c r="C9" s="717"/>
      <c r="D9" s="717"/>
      <c r="E9" s="717"/>
      <c r="F9" s="71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16" activePane="bottomRight" state="frozen"/>
      <selection pane="topRight" activeCell="C1" sqref="C1"/>
      <selection pane="bottomLeft" activeCell="A7" sqref="A7"/>
      <selection pane="bottomRight" activeCell="C8" sqref="C8:G39"/>
    </sheetView>
  </sheetViews>
  <sheetFormatPr defaultRowHeight="14.5"/>
  <cols>
    <col min="1" max="1" width="9.81640625" style="223" bestFit="1" customWidth="1"/>
    <col min="2" max="2" width="82.54296875" style="23" customWidth="1"/>
    <col min="3" max="7" width="17.54296875" style="223" customWidth="1"/>
  </cols>
  <sheetData>
    <row r="1" spans="1:7">
      <c r="A1" s="223" t="s">
        <v>97</v>
      </c>
      <c r="B1" s="223" t="str">
        <f>Info!C2</f>
        <v>სს ზირაათ ბანკი საქართველო</v>
      </c>
    </row>
    <row r="2" spans="1:7">
      <c r="A2" s="223" t="s">
        <v>98</v>
      </c>
      <c r="B2" s="334">
        <f>'1. key ratios'!B2</f>
        <v>45747</v>
      </c>
    </row>
    <row r="3" spans="1:7">
      <c r="B3" s="334"/>
    </row>
    <row r="4" spans="1:7" ht="15" thickBot="1">
      <c r="A4" s="223" t="s">
        <v>456</v>
      </c>
      <c r="B4" s="338" t="s">
        <v>421</v>
      </c>
    </row>
    <row r="5" spans="1:7">
      <c r="A5" s="339"/>
      <c r="B5" s="340"/>
      <c r="C5" s="846" t="s">
        <v>422</v>
      </c>
      <c r="D5" s="846"/>
      <c r="E5" s="846"/>
      <c r="F5" s="846"/>
      <c r="G5" s="847" t="s">
        <v>423</v>
      </c>
    </row>
    <row r="6" spans="1:7">
      <c r="A6" s="341"/>
      <c r="B6" s="342"/>
      <c r="C6" s="343" t="s">
        <v>424</v>
      </c>
      <c r="D6" s="344" t="s">
        <v>425</v>
      </c>
      <c r="E6" s="344" t="s">
        <v>426</v>
      </c>
      <c r="F6" s="344" t="s">
        <v>427</v>
      </c>
      <c r="G6" s="848"/>
    </row>
    <row r="7" spans="1:7">
      <c r="A7" s="345"/>
      <c r="B7" s="346" t="s">
        <v>428</v>
      </c>
      <c r="C7" s="347"/>
      <c r="D7" s="347"/>
      <c r="E7" s="347"/>
      <c r="F7" s="347"/>
      <c r="G7" s="348"/>
    </row>
    <row r="8" spans="1:7">
      <c r="A8" s="349">
        <v>1</v>
      </c>
      <c r="B8" s="350" t="s">
        <v>429</v>
      </c>
      <c r="C8" s="351">
        <v>82711736.182599992</v>
      </c>
      <c r="D8" s="351">
        <v>0</v>
      </c>
      <c r="E8" s="351">
        <v>0</v>
      </c>
      <c r="F8" s="351">
        <v>2770634.0350000011</v>
      </c>
      <c r="G8" s="352">
        <v>85482370.217599988</v>
      </c>
    </row>
    <row r="9" spans="1:7">
      <c r="A9" s="349">
        <v>2</v>
      </c>
      <c r="B9" s="353" t="s">
        <v>74</v>
      </c>
      <c r="C9" s="351">
        <v>82711736.182599992</v>
      </c>
      <c r="D9" s="351">
        <v>0</v>
      </c>
      <c r="E9" s="351">
        <v>0</v>
      </c>
      <c r="F9" s="351">
        <v>0</v>
      </c>
      <c r="G9" s="352">
        <v>82711736.182599992</v>
      </c>
    </row>
    <row r="10" spans="1:7">
      <c r="A10" s="349">
        <v>3</v>
      </c>
      <c r="B10" s="353" t="s">
        <v>430</v>
      </c>
      <c r="C10" s="354"/>
      <c r="D10" s="354"/>
      <c r="E10" s="354"/>
      <c r="F10" s="351">
        <v>2770634.0350000011</v>
      </c>
      <c r="G10" s="352">
        <v>2770634.0350000011</v>
      </c>
    </row>
    <row r="11" spans="1:7" ht="26.5">
      <c r="A11" s="349">
        <v>4</v>
      </c>
      <c r="B11" s="350" t="s">
        <v>431</v>
      </c>
      <c r="C11" s="351">
        <v>13977492.539399998</v>
      </c>
      <c r="D11" s="351">
        <v>20824983.915100001</v>
      </c>
      <c r="E11" s="351">
        <v>3937404.3892000001</v>
      </c>
      <c r="F11" s="351">
        <v>4860965.4417000003</v>
      </c>
      <c r="G11" s="352">
        <v>27328064.297109999</v>
      </c>
    </row>
    <row r="12" spans="1:7">
      <c r="A12" s="349">
        <v>5</v>
      </c>
      <c r="B12" s="353" t="s">
        <v>432</v>
      </c>
      <c r="C12" s="351">
        <v>4238196.3147999998</v>
      </c>
      <c r="D12" s="355">
        <v>5552652.7298000008</v>
      </c>
      <c r="E12" s="351">
        <v>2481728.7651999998</v>
      </c>
      <c r="F12" s="351">
        <v>11069.2</v>
      </c>
      <c r="G12" s="352">
        <v>11669464.65931</v>
      </c>
    </row>
    <row r="13" spans="1:7">
      <c r="A13" s="349">
        <v>6</v>
      </c>
      <c r="B13" s="353" t="s">
        <v>433</v>
      </c>
      <c r="C13" s="351">
        <v>9739296.2245999984</v>
      </c>
      <c r="D13" s="355">
        <v>15272331.1853</v>
      </c>
      <c r="E13" s="351">
        <v>1455675.6240000001</v>
      </c>
      <c r="F13" s="351">
        <v>4849896.2417000001</v>
      </c>
      <c r="G13" s="352">
        <v>15658599.637800001</v>
      </c>
    </row>
    <row r="14" spans="1:7">
      <c r="A14" s="349">
        <v>7</v>
      </c>
      <c r="B14" s="350" t="s">
        <v>434</v>
      </c>
      <c r="C14" s="351">
        <v>72358985.377399996</v>
      </c>
      <c r="D14" s="351">
        <v>5443466.0957000107</v>
      </c>
      <c r="E14" s="351">
        <v>7464806.25</v>
      </c>
      <c r="F14" s="351">
        <v>-11059.875000000931</v>
      </c>
      <c r="G14" s="352">
        <v>42628098.924050003</v>
      </c>
    </row>
    <row r="15" spans="1:7" ht="52.5">
      <c r="A15" s="349">
        <v>8</v>
      </c>
      <c r="B15" s="353" t="s">
        <v>435</v>
      </c>
      <c r="C15" s="351">
        <v>72358985.377399996</v>
      </c>
      <c r="D15" s="355">
        <v>5443466.0957000107</v>
      </c>
      <c r="E15" s="351">
        <v>7464806.25</v>
      </c>
      <c r="F15" s="351">
        <v>-11059.875000000931</v>
      </c>
      <c r="G15" s="352">
        <v>42628098.924050003</v>
      </c>
    </row>
    <row r="16" spans="1:7" ht="26.5">
      <c r="A16" s="349">
        <v>9</v>
      </c>
      <c r="B16" s="353" t="s">
        <v>436</v>
      </c>
      <c r="C16" s="351">
        <v>0</v>
      </c>
      <c r="D16" s="355">
        <v>0</v>
      </c>
      <c r="E16" s="351">
        <v>0</v>
      </c>
      <c r="F16" s="351">
        <v>0</v>
      </c>
      <c r="G16" s="352">
        <v>0</v>
      </c>
    </row>
    <row r="17" spans="1:7">
      <c r="A17" s="349">
        <v>10</v>
      </c>
      <c r="B17" s="350" t="s">
        <v>437</v>
      </c>
      <c r="C17" s="351"/>
      <c r="D17" s="355"/>
      <c r="E17" s="351"/>
      <c r="F17" s="351"/>
      <c r="G17" s="352">
        <v>0</v>
      </c>
    </row>
    <row r="18" spans="1:7">
      <c r="A18" s="349">
        <v>11</v>
      </c>
      <c r="B18" s="350" t="s">
        <v>78</v>
      </c>
      <c r="C18" s="351">
        <v>0</v>
      </c>
      <c r="D18" s="355">
        <v>1759222.4625999997</v>
      </c>
      <c r="E18" s="351">
        <v>767210.10869999998</v>
      </c>
      <c r="F18" s="351">
        <v>42903247.148499995</v>
      </c>
      <c r="G18" s="352">
        <v>0</v>
      </c>
    </row>
    <row r="19" spans="1:7">
      <c r="A19" s="349">
        <v>12</v>
      </c>
      <c r="B19" s="353" t="s">
        <v>438</v>
      </c>
      <c r="C19" s="354"/>
      <c r="D19" s="355"/>
      <c r="E19" s="351"/>
      <c r="F19" s="351"/>
      <c r="G19" s="352"/>
    </row>
    <row r="20" spans="1:7" ht="26.5">
      <c r="A20" s="349">
        <v>13</v>
      </c>
      <c r="B20" s="353" t="s">
        <v>439</v>
      </c>
      <c r="C20" s="351">
        <v>0</v>
      </c>
      <c r="D20" s="351">
        <v>1759222.4625999997</v>
      </c>
      <c r="E20" s="351">
        <v>767210.10869999998</v>
      </c>
      <c r="F20" s="351">
        <v>42903247.148499995</v>
      </c>
      <c r="G20" s="352">
        <v>0</v>
      </c>
    </row>
    <row r="21" spans="1:7">
      <c r="A21" s="356">
        <v>14</v>
      </c>
      <c r="B21" s="357" t="s">
        <v>440</v>
      </c>
      <c r="C21" s="354"/>
      <c r="D21" s="354"/>
      <c r="E21" s="354"/>
      <c r="F21" s="354"/>
      <c r="G21" s="358">
        <v>155438533.43875998</v>
      </c>
    </row>
    <row r="22" spans="1:7">
      <c r="A22" s="359"/>
      <c r="B22" s="379" t="s">
        <v>441</v>
      </c>
      <c r="C22" s="360"/>
      <c r="D22" s="361"/>
      <c r="E22" s="360"/>
      <c r="F22" s="360"/>
      <c r="G22" s="362"/>
    </row>
    <row r="23" spans="1:7">
      <c r="A23" s="349">
        <v>15</v>
      </c>
      <c r="B23" s="350" t="s">
        <v>309</v>
      </c>
      <c r="C23" s="363">
        <v>85673093.956699997</v>
      </c>
      <c r="D23" s="364">
        <v>0</v>
      </c>
      <c r="E23" s="363">
        <v>0</v>
      </c>
      <c r="F23" s="363">
        <v>0</v>
      </c>
      <c r="G23" s="352">
        <v>1081352.1815849999</v>
      </c>
    </row>
    <row r="24" spans="1:7">
      <c r="A24" s="349">
        <v>16</v>
      </c>
      <c r="B24" s="350" t="s">
        <v>442</v>
      </c>
      <c r="C24" s="351">
        <v>0</v>
      </c>
      <c r="D24" s="355">
        <v>30915895.787698071</v>
      </c>
      <c r="E24" s="351">
        <v>34129567.503232606</v>
      </c>
      <c r="F24" s="351">
        <v>80198927.608599991</v>
      </c>
      <c r="G24" s="352">
        <v>100717470.22907533</v>
      </c>
    </row>
    <row r="25" spans="1:7" ht="26.5">
      <c r="A25" s="349">
        <v>17</v>
      </c>
      <c r="B25" s="353" t="s">
        <v>443</v>
      </c>
      <c r="C25" s="351">
        <v>0</v>
      </c>
      <c r="D25" s="355">
        <v>0</v>
      </c>
      <c r="E25" s="351">
        <v>0</v>
      </c>
      <c r="F25" s="351">
        <v>0</v>
      </c>
      <c r="G25" s="352">
        <v>0</v>
      </c>
    </row>
    <row r="26" spans="1:7" ht="26.5">
      <c r="A26" s="349">
        <v>18</v>
      </c>
      <c r="B26" s="353" t="s">
        <v>444</v>
      </c>
      <c r="C26" s="351">
        <v>0</v>
      </c>
      <c r="D26" s="355">
        <v>0</v>
      </c>
      <c r="E26" s="351">
        <v>0</v>
      </c>
      <c r="F26" s="351">
        <v>0</v>
      </c>
      <c r="G26" s="352">
        <v>0</v>
      </c>
    </row>
    <row r="27" spans="1:7">
      <c r="A27" s="349">
        <v>19</v>
      </c>
      <c r="B27" s="353" t="s">
        <v>445</v>
      </c>
      <c r="C27" s="351">
        <v>0</v>
      </c>
      <c r="D27" s="355">
        <v>30915895.787698071</v>
      </c>
      <c r="E27" s="351">
        <v>34129567.503232606</v>
      </c>
      <c r="F27" s="351">
        <v>80198927.608599991</v>
      </c>
      <c r="G27" s="352">
        <v>100717470.22907533</v>
      </c>
    </row>
    <row r="28" spans="1:7">
      <c r="A28" s="349">
        <v>20</v>
      </c>
      <c r="B28" s="365" t="s">
        <v>446</v>
      </c>
      <c r="C28" s="351">
        <v>0</v>
      </c>
      <c r="D28" s="355">
        <v>0</v>
      </c>
      <c r="E28" s="351">
        <v>0</v>
      </c>
      <c r="F28" s="351">
        <v>0</v>
      </c>
      <c r="G28" s="352">
        <v>0</v>
      </c>
    </row>
    <row r="29" spans="1:7">
      <c r="A29" s="349">
        <v>21</v>
      </c>
      <c r="B29" s="353" t="s">
        <v>447</v>
      </c>
      <c r="C29" s="351">
        <v>0</v>
      </c>
      <c r="D29" s="355">
        <v>0</v>
      </c>
      <c r="E29" s="351">
        <v>0</v>
      </c>
      <c r="F29" s="351">
        <v>0</v>
      </c>
      <c r="G29" s="352">
        <v>0</v>
      </c>
    </row>
    <row r="30" spans="1:7">
      <c r="A30" s="349">
        <v>22</v>
      </c>
      <c r="B30" s="365" t="s">
        <v>446</v>
      </c>
      <c r="C30" s="351">
        <v>0</v>
      </c>
      <c r="D30" s="355">
        <v>0</v>
      </c>
      <c r="E30" s="351">
        <v>0</v>
      </c>
      <c r="F30" s="351">
        <v>0</v>
      </c>
      <c r="G30" s="352">
        <v>0</v>
      </c>
    </row>
    <row r="31" spans="1:7">
      <c r="A31" s="349">
        <v>23</v>
      </c>
      <c r="B31" s="353" t="s">
        <v>448</v>
      </c>
      <c r="C31" s="351">
        <v>0</v>
      </c>
      <c r="D31" s="355">
        <v>0</v>
      </c>
      <c r="E31" s="351">
        <v>0</v>
      </c>
      <c r="F31" s="351">
        <v>0</v>
      </c>
      <c r="G31" s="352">
        <v>0</v>
      </c>
    </row>
    <row r="32" spans="1:7">
      <c r="A32" s="349">
        <v>24</v>
      </c>
      <c r="B32" s="350" t="s">
        <v>449</v>
      </c>
      <c r="C32" s="351">
        <v>0</v>
      </c>
      <c r="D32" s="355">
        <v>0</v>
      </c>
      <c r="E32" s="351">
        <v>0</v>
      </c>
      <c r="F32" s="351">
        <v>0</v>
      </c>
      <c r="G32" s="352">
        <v>0</v>
      </c>
    </row>
    <row r="33" spans="1:7">
      <c r="A33" s="349">
        <v>25</v>
      </c>
      <c r="B33" s="350" t="s">
        <v>88</v>
      </c>
      <c r="C33" s="351">
        <v>9218662.5069000013</v>
      </c>
      <c r="D33" s="351">
        <v>4623701.5542339245</v>
      </c>
      <c r="E33" s="351">
        <v>2313014.3385633999</v>
      </c>
      <c r="F33" s="351">
        <v>12696230.639168501</v>
      </c>
      <c r="G33" s="352">
        <v>25357600.976167165</v>
      </c>
    </row>
    <row r="34" spans="1:7">
      <c r="A34" s="349">
        <v>26</v>
      </c>
      <c r="B34" s="353" t="s">
        <v>450</v>
      </c>
      <c r="C34" s="354"/>
      <c r="D34" s="355">
        <v>0</v>
      </c>
      <c r="E34" s="351">
        <v>0</v>
      </c>
      <c r="F34" s="351">
        <v>0</v>
      </c>
      <c r="G34" s="352">
        <v>0</v>
      </c>
    </row>
    <row r="35" spans="1:7">
      <c r="A35" s="349">
        <v>27</v>
      </c>
      <c r="B35" s="353" t="s">
        <v>451</v>
      </c>
      <c r="C35" s="351">
        <v>9218662.5069000013</v>
      </c>
      <c r="D35" s="355">
        <v>4623701.5542339245</v>
      </c>
      <c r="E35" s="351">
        <v>2313014.3385633999</v>
      </c>
      <c r="F35" s="351">
        <v>12696230.639168501</v>
      </c>
      <c r="G35" s="352">
        <v>25357600.976167165</v>
      </c>
    </row>
    <row r="36" spans="1:7">
      <c r="A36" s="349">
        <v>28</v>
      </c>
      <c r="B36" s="350" t="s">
        <v>452</v>
      </c>
      <c r="C36" s="351">
        <v>0</v>
      </c>
      <c r="D36" s="355">
        <v>13536663.74584711</v>
      </c>
      <c r="E36" s="351">
        <v>11066306.459266808</v>
      </c>
      <c r="F36" s="351">
        <v>36033880.43173568</v>
      </c>
      <c r="G36" s="352">
        <v>7550226.3959767446</v>
      </c>
    </row>
    <row r="37" spans="1:7">
      <c r="A37" s="356">
        <v>29</v>
      </c>
      <c r="B37" s="357" t="s">
        <v>453</v>
      </c>
      <c r="C37" s="354"/>
      <c r="D37" s="354"/>
      <c r="E37" s="354"/>
      <c r="F37" s="354"/>
      <c r="G37" s="358">
        <v>134706649.78280425</v>
      </c>
    </row>
    <row r="38" spans="1:7">
      <c r="A38" s="345"/>
      <c r="B38" s="366"/>
      <c r="C38" s="367"/>
      <c r="D38" s="367"/>
      <c r="E38" s="367"/>
      <c r="F38" s="367"/>
      <c r="G38" s="368"/>
    </row>
    <row r="39" spans="1:7" ht="15" thickBot="1">
      <c r="A39" s="369">
        <v>30</v>
      </c>
      <c r="B39" s="370" t="s">
        <v>421</v>
      </c>
      <c r="C39" s="236"/>
      <c r="D39" s="214"/>
      <c r="E39" s="214"/>
      <c r="F39" s="371"/>
      <c r="G39" s="372">
        <v>1.1539039363638173</v>
      </c>
    </row>
    <row r="42" spans="1:7" ht="39.5">
      <c r="B42" s="23"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8" sqref="C8:H22"/>
    </sheetView>
  </sheetViews>
  <sheetFormatPr defaultColWidth="9.1796875" defaultRowHeight="12"/>
  <cols>
    <col min="1" max="1" width="11.81640625" style="384" bestFit="1" customWidth="1"/>
    <col min="2" max="2" width="105.1796875" style="384" bestFit="1" customWidth="1"/>
    <col min="3" max="3" width="18.1796875" style="384" customWidth="1"/>
    <col min="4" max="4" width="15" style="384" customWidth="1"/>
    <col min="5" max="5" width="17.453125" style="384" bestFit="1" customWidth="1"/>
    <col min="6" max="6" width="17.26953125" style="384" customWidth="1"/>
    <col min="7" max="7" width="21.54296875" style="384" customWidth="1"/>
    <col min="8" max="8" width="14.54296875" style="384" customWidth="1"/>
    <col min="9" max="16384" width="9.1796875" style="384"/>
  </cols>
  <sheetData>
    <row r="1" spans="1:8" ht="13">
      <c r="A1" s="383" t="s">
        <v>97</v>
      </c>
      <c r="B1" s="293" t="str">
        <f>Info!C2</f>
        <v>სს ზირაათ ბანკი საქართველო</v>
      </c>
    </row>
    <row r="2" spans="1:8">
      <c r="A2" s="385" t="s">
        <v>98</v>
      </c>
      <c r="B2" s="387">
        <f>'1. key ratios'!B2</f>
        <v>45747</v>
      </c>
    </row>
    <row r="3" spans="1:8">
      <c r="A3" s="386" t="s">
        <v>461</v>
      </c>
    </row>
    <row r="5" spans="1:8">
      <c r="A5" s="849" t="s">
        <v>462</v>
      </c>
      <c r="B5" s="850"/>
      <c r="C5" s="855" t="s">
        <v>463</v>
      </c>
      <c r="D5" s="856"/>
      <c r="E5" s="856"/>
      <c r="F5" s="856"/>
      <c r="G5" s="856"/>
      <c r="H5" s="857"/>
    </row>
    <row r="6" spans="1:8">
      <c r="A6" s="851"/>
      <c r="B6" s="852"/>
      <c r="C6" s="858"/>
      <c r="D6" s="859"/>
      <c r="E6" s="859"/>
      <c r="F6" s="859"/>
      <c r="G6" s="859"/>
      <c r="H6" s="860"/>
    </row>
    <row r="7" spans="1:8" ht="24">
      <c r="A7" s="853"/>
      <c r="B7" s="854"/>
      <c r="C7" s="513" t="s">
        <v>464</v>
      </c>
      <c r="D7" s="513" t="s">
        <v>465</v>
      </c>
      <c r="E7" s="513" t="s">
        <v>466</v>
      </c>
      <c r="F7" s="513" t="s">
        <v>467</v>
      </c>
      <c r="G7" s="514" t="s">
        <v>647</v>
      </c>
      <c r="H7" s="513" t="s">
        <v>66</v>
      </c>
    </row>
    <row r="8" spans="1:8">
      <c r="A8" s="509">
        <v>1</v>
      </c>
      <c r="B8" s="508" t="s">
        <v>123</v>
      </c>
      <c r="C8" s="780">
        <v>54808302.761299998</v>
      </c>
      <c r="D8" s="780"/>
      <c r="E8" s="780"/>
      <c r="F8" s="780"/>
      <c r="G8" s="780"/>
      <c r="H8" s="780">
        <f t="shared" ref="H8:H20" si="0">SUM(C8:G8)</f>
        <v>54808302.761299998</v>
      </c>
    </row>
    <row r="9" spans="1:8">
      <c r="A9" s="509">
        <v>2</v>
      </c>
      <c r="B9" s="508" t="s">
        <v>124</v>
      </c>
      <c r="C9" s="780"/>
      <c r="D9" s="780"/>
      <c r="E9" s="780"/>
      <c r="F9" s="780"/>
      <c r="G9" s="780"/>
      <c r="H9" s="780">
        <f t="shared" si="0"/>
        <v>0</v>
      </c>
    </row>
    <row r="10" spans="1:8">
      <c r="A10" s="509">
        <v>3</v>
      </c>
      <c r="B10" s="508" t="s">
        <v>125</v>
      </c>
      <c r="C10" s="780"/>
      <c r="D10" s="780"/>
      <c r="E10" s="780"/>
      <c r="F10" s="780"/>
      <c r="G10" s="780"/>
      <c r="H10" s="780">
        <f t="shared" si="0"/>
        <v>0</v>
      </c>
    </row>
    <row r="11" spans="1:8">
      <c r="A11" s="509">
        <v>4</v>
      </c>
      <c r="B11" s="508" t="s">
        <v>126</v>
      </c>
      <c r="C11" s="780"/>
      <c r="D11" s="780"/>
      <c r="E11" s="780"/>
      <c r="F11" s="780"/>
      <c r="G11" s="780"/>
      <c r="H11" s="780">
        <f t="shared" si="0"/>
        <v>0</v>
      </c>
    </row>
    <row r="12" spans="1:8">
      <c r="A12" s="509">
        <v>5</v>
      </c>
      <c r="B12" s="508" t="s">
        <v>911</v>
      </c>
      <c r="C12" s="780"/>
      <c r="D12" s="780"/>
      <c r="E12" s="780"/>
      <c r="F12" s="780"/>
      <c r="G12" s="780"/>
      <c r="H12" s="780">
        <f t="shared" si="0"/>
        <v>0</v>
      </c>
    </row>
    <row r="13" spans="1:8">
      <c r="A13" s="509">
        <v>6</v>
      </c>
      <c r="B13" s="508" t="s">
        <v>127</v>
      </c>
      <c r="C13" s="780">
        <v>21627043.631700002</v>
      </c>
      <c r="D13" s="780"/>
      <c r="E13" s="780"/>
      <c r="F13" s="780"/>
      <c r="G13" s="780"/>
      <c r="H13" s="780">
        <f t="shared" si="0"/>
        <v>21627043.631700002</v>
      </c>
    </row>
    <row r="14" spans="1:8">
      <c r="A14" s="509">
        <v>7</v>
      </c>
      <c r="B14" s="508" t="s">
        <v>71</v>
      </c>
      <c r="C14" s="780"/>
      <c r="D14" s="780">
        <v>15181960.138699999</v>
      </c>
      <c r="E14" s="780">
        <v>51332271.644199997</v>
      </c>
      <c r="F14" s="780">
        <v>3338541.78</v>
      </c>
      <c r="G14" s="780">
        <v>7923.1243000000004</v>
      </c>
      <c r="H14" s="780">
        <f t="shared" si="0"/>
        <v>69860696.687199995</v>
      </c>
    </row>
    <row r="15" spans="1:8">
      <c r="A15" s="509">
        <v>8</v>
      </c>
      <c r="B15" s="510" t="s">
        <v>72</v>
      </c>
      <c r="C15" s="780"/>
      <c r="D15" s="780">
        <v>28318463.982799999</v>
      </c>
      <c r="E15" s="780">
        <v>36727648.471900001</v>
      </c>
      <c r="F15" s="780">
        <v>31018951.296100002</v>
      </c>
      <c r="G15" s="780">
        <v>-4174.24</v>
      </c>
      <c r="H15" s="780">
        <f t="shared" si="0"/>
        <v>96060889.510800004</v>
      </c>
    </row>
    <row r="16" spans="1:8">
      <c r="A16" s="509">
        <v>9</v>
      </c>
      <c r="B16" s="508" t="s">
        <v>912</v>
      </c>
      <c r="C16" s="780"/>
      <c r="D16" s="780"/>
      <c r="E16" s="780"/>
      <c r="F16" s="780"/>
      <c r="G16" s="780"/>
      <c r="H16" s="780">
        <f t="shared" si="0"/>
        <v>0</v>
      </c>
    </row>
    <row r="17" spans="1:8">
      <c r="A17" s="509">
        <v>10</v>
      </c>
      <c r="B17" s="512" t="s">
        <v>482</v>
      </c>
      <c r="C17" s="780"/>
      <c r="D17" s="780"/>
      <c r="E17" s="780"/>
      <c r="F17" s="780"/>
      <c r="G17" s="780"/>
      <c r="H17" s="780">
        <f t="shared" si="0"/>
        <v>0</v>
      </c>
    </row>
    <row r="18" spans="1:8">
      <c r="A18" s="509">
        <v>11</v>
      </c>
      <c r="B18" s="508" t="s">
        <v>68</v>
      </c>
      <c r="C18" s="780"/>
      <c r="D18" s="780"/>
      <c r="E18" s="780"/>
      <c r="F18" s="780"/>
      <c r="G18" s="780"/>
      <c r="H18" s="780">
        <f t="shared" si="0"/>
        <v>0</v>
      </c>
    </row>
    <row r="19" spans="1:8">
      <c r="A19" s="509">
        <v>12</v>
      </c>
      <c r="B19" s="508" t="s">
        <v>69</v>
      </c>
      <c r="C19" s="780"/>
      <c r="D19" s="780"/>
      <c r="E19" s="780"/>
      <c r="F19" s="780"/>
      <c r="G19" s="780"/>
      <c r="H19" s="780">
        <f t="shared" si="0"/>
        <v>0</v>
      </c>
    </row>
    <row r="20" spans="1:8">
      <c r="A20" s="511">
        <v>13</v>
      </c>
      <c r="B20" s="510" t="s">
        <v>70</v>
      </c>
      <c r="C20" s="780"/>
      <c r="D20" s="780"/>
      <c r="E20" s="780"/>
      <c r="F20" s="780"/>
      <c r="G20" s="780"/>
      <c r="H20" s="780">
        <f t="shared" si="0"/>
        <v>0</v>
      </c>
    </row>
    <row r="21" spans="1:8">
      <c r="A21" s="509">
        <v>14</v>
      </c>
      <c r="B21" s="508" t="s">
        <v>468</v>
      </c>
      <c r="C21" s="780">
        <v>9237747.5636999998</v>
      </c>
      <c r="D21" s="780">
        <v>1605008.1902000001</v>
      </c>
      <c r="E21" s="780"/>
      <c r="F21" s="780">
        <v>2770247.3867000001</v>
      </c>
      <c r="G21" s="780">
        <v>3799158.21</v>
      </c>
      <c r="H21" s="780">
        <f>SUM(C21:G21)</f>
        <v>17412161.3506</v>
      </c>
    </row>
    <row r="22" spans="1:8">
      <c r="A22" s="507">
        <v>15</v>
      </c>
      <c r="B22" s="506" t="s">
        <v>66</v>
      </c>
      <c r="C22" s="780">
        <f>SUM(C18:C21)+SUM(C8:C16)</f>
        <v>85673093.956700012</v>
      </c>
      <c r="D22" s="780">
        <f t="shared" ref="D22:H22" si="1">SUM(D18:D21)+SUM(D8:D16)</f>
        <v>45105432.311700001</v>
      </c>
      <c r="E22" s="780">
        <f t="shared" si="1"/>
        <v>88059920.116099998</v>
      </c>
      <c r="F22" s="780">
        <f t="shared" si="1"/>
        <v>37127740.462799996</v>
      </c>
      <c r="G22" s="780">
        <f t="shared" si="1"/>
        <v>3802907.0943</v>
      </c>
      <c r="H22" s="780">
        <f t="shared" si="1"/>
        <v>259769093.94160002</v>
      </c>
    </row>
    <row r="26" spans="1:8" ht="36">
      <c r="B26" s="404" t="s">
        <v>646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H20" sqref="H20"/>
    </sheetView>
  </sheetViews>
  <sheetFormatPr defaultColWidth="9.1796875" defaultRowHeight="12"/>
  <cols>
    <col min="1" max="1" width="11.81640625" style="388" bestFit="1" customWidth="1"/>
    <col min="2" max="2" width="86.81640625" style="384" customWidth="1"/>
    <col min="3" max="4" width="31.54296875" style="384" customWidth="1"/>
    <col min="5" max="5" width="16.453125" style="390" bestFit="1" customWidth="1"/>
    <col min="6" max="6" width="14.1796875" style="390" bestFit="1" customWidth="1"/>
    <col min="7" max="7" width="20" style="384" bestFit="1" customWidth="1"/>
    <col min="8" max="8" width="25.1796875" style="384" bestFit="1" customWidth="1"/>
    <col min="9" max="16384" width="9.1796875" style="384"/>
  </cols>
  <sheetData>
    <row r="1" spans="1:8" ht="13">
      <c r="A1" s="383" t="s">
        <v>97</v>
      </c>
      <c r="B1" s="293" t="str">
        <f>Info!C2</f>
        <v>სს ზირაათ ბანკი საქართველო</v>
      </c>
      <c r="C1" s="527"/>
      <c r="D1" s="527"/>
      <c r="E1" s="527"/>
      <c r="F1" s="527"/>
      <c r="G1" s="527"/>
      <c r="H1" s="527"/>
    </row>
    <row r="2" spans="1:8">
      <c r="A2" s="385" t="s">
        <v>98</v>
      </c>
      <c r="B2" s="387">
        <f>'1. key ratios'!B2</f>
        <v>45747</v>
      </c>
      <c r="C2" s="527"/>
      <c r="D2" s="527"/>
      <c r="E2" s="527"/>
      <c r="F2" s="527"/>
      <c r="G2" s="527"/>
      <c r="H2" s="527"/>
    </row>
    <row r="3" spans="1:8">
      <c r="A3" s="386" t="s">
        <v>469</v>
      </c>
      <c r="B3" s="527"/>
      <c r="C3" s="527"/>
      <c r="D3" s="527"/>
      <c r="E3" s="527"/>
      <c r="F3" s="527"/>
      <c r="G3" s="527"/>
      <c r="H3" s="527"/>
    </row>
    <row r="4" spans="1:8">
      <c r="A4" s="528"/>
      <c r="B4" s="527"/>
      <c r="C4" s="526" t="s">
        <v>470</v>
      </c>
      <c r="D4" s="526" t="s">
        <v>471</v>
      </c>
      <c r="E4" s="526" t="s">
        <v>472</v>
      </c>
      <c r="F4" s="526" t="s">
        <v>473</v>
      </c>
      <c r="G4" s="526" t="s">
        <v>474</v>
      </c>
      <c r="H4" s="526" t="s">
        <v>475</v>
      </c>
    </row>
    <row r="5" spans="1:8" ht="34" customHeight="1">
      <c r="A5" s="849" t="s">
        <v>834</v>
      </c>
      <c r="B5" s="850"/>
      <c r="C5" s="863" t="s">
        <v>564</v>
      </c>
      <c r="D5" s="863"/>
      <c r="E5" s="863" t="s">
        <v>833</v>
      </c>
      <c r="F5" s="861" t="s">
        <v>832</v>
      </c>
      <c r="G5" s="861" t="s">
        <v>479</v>
      </c>
      <c r="H5" s="524" t="s">
        <v>831</v>
      </c>
    </row>
    <row r="6" spans="1:8" ht="24">
      <c r="A6" s="853"/>
      <c r="B6" s="854"/>
      <c r="C6" s="525" t="s">
        <v>480</v>
      </c>
      <c r="D6" s="525" t="s">
        <v>481</v>
      </c>
      <c r="E6" s="863"/>
      <c r="F6" s="862"/>
      <c r="G6" s="862"/>
      <c r="H6" s="524" t="s">
        <v>830</v>
      </c>
    </row>
    <row r="7" spans="1:8">
      <c r="A7" s="522">
        <v>1</v>
      </c>
      <c r="B7" s="508" t="s">
        <v>123</v>
      </c>
      <c r="C7" s="516"/>
      <c r="D7" s="516">
        <v>54808302.761299998</v>
      </c>
      <c r="E7" s="517"/>
      <c r="F7" s="517"/>
      <c r="G7" s="516"/>
      <c r="H7" s="515">
        <f t="shared" ref="H7:H20" si="0">C7+D7-E7-F7</f>
        <v>54808302.761299998</v>
      </c>
    </row>
    <row r="8" spans="1:8" ht="14.5" customHeight="1">
      <c r="A8" s="522">
        <v>2</v>
      </c>
      <c r="B8" s="508" t="s">
        <v>124</v>
      </c>
      <c r="C8" s="516"/>
      <c r="D8" s="516"/>
      <c r="E8" s="517"/>
      <c r="F8" s="517"/>
      <c r="G8" s="516"/>
      <c r="H8" s="515">
        <f t="shared" si="0"/>
        <v>0</v>
      </c>
    </row>
    <row r="9" spans="1:8">
      <c r="A9" s="522">
        <v>3</v>
      </c>
      <c r="B9" s="508" t="s">
        <v>125</v>
      </c>
      <c r="C9" s="516"/>
      <c r="D9" s="516"/>
      <c r="E9" s="517"/>
      <c r="F9" s="517"/>
      <c r="G9" s="516"/>
      <c r="H9" s="515">
        <f t="shared" si="0"/>
        <v>0</v>
      </c>
    </row>
    <row r="10" spans="1:8">
      <c r="A10" s="522">
        <v>4</v>
      </c>
      <c r="B10" s="508" t="s">
        <v>126</v>
      </c>
      <c r="C10" s="516"/>
      <c r="D10" s="516"/>
      <c r="E10" s="517"/>
      <c r="F10" s="517"/>
      <c r="G10" s="516"/>
      <c r="H10" s="515">
        <f t="shared" si="0"/>
        <v>0</v>
      </c>
    </row>
    <row r="11" spans="1:8">
      <c r="A11" s="522">
        <v>5</v>
      </c>
      <c r="B11" s="508" t="s">
        <v>911</v>
      </c>
      <c r="C11" s="516"/>
      <c r="D11" s="516"/>
      <c r="E11" s="517"/>
      <c r="F11" s="517"/>
      <c r="G11" s="516"/>
      <c r="H11" s="515">
        <f t="shared" si="0"/>
        <v>0</v>
      </c>
    </row>
    <row r="12" spans="1:8">
      <c r="A12" s="522">
        <v>6</v>
      </c>
      <c r="B12" s="508" t="s">
        <v>127</v>
      </c>
      <c r="C12" s="516"/>
      <c r="D12" s="516">
        <v>21627043.631700002</v>
      </c>
      <c r="E12" s="517"/>
      <c r="F12" s="517"/>
      <c r="G12" s="516"/>
      <c r="H12" s="515">
        <f t="shared" si="0"/>
        <v>21627043.631700002</v>
      </c>
    </row>
    <row r="13" spans="1:8">
      <c r="A13" s="522">
        <v>7</v>
      </c>
      <c r="B13" s="508" t="s">
        <v>71</v>
      </c>
      <c r="C13" s="516">
        <v>4784958.4693</v>
      </c>
      <c r="D13" s="516">
        <v>66976297.977899998</v>
      </c>
      <c r="E13" s="517">
        <v>1900559.76</v>
      </c>
      <c r="F13" s="517"/>
      <c r="G13" s="516"/>
      <c r="H13" s="515">
        <f t="shared" si="0"/>
        <v>69860696.687199995</v>
      </c>
    </row>
    <row r="14" spans="1:8">
      <c r="A14" s="522">
        <v>8</v>
      </c>
      <c r="B14" s="510" t="s">
        <v>72</v>
      </c>
      <c r="C14" s="516">
        <v>3266127.2072999999</v>
      </c>
      <c r="D14" s="516">
        <v>95187278.533500001</v>
      </c>
      <c r="E14" s="517">
        <v>2392516.23</v>
      </c>
      <c r="F14" s="517"/>
      <c r="G14" s="516"/>
      <c r="H14" s="515">
        <f t="shared" si="0"/>
        <v>96060889.510799989</v>
      </c>
    </row>
    <row r="15" spans="1:8">
      <c r="A15" s="522">
        <v>9</v>
      </c>
      <c r="B15" s="508" t="s">
        <v>912</v>
      </c>
      <c r="C15" s="516"/>
      <c r="D15" s="516"/>
      <c r="E15" s="517"/>
      <c r="F15" s="517"/>
      <c r="G15" s="516"/>
      <c r="H15" s="515">
        <f t="shared" si="0"/>
        <v>0</v>
      </c>
    </row>
    <row r="16" spans="1:8">
      <c r="A16" s="522">
        <v>10</v>
      </c>
      <c r="B16" s="512" t="s">
        <v>482</v>
      </c>
      <c r="C16" s="516"/>
      <c r="D16" s="516"/>
      <c r="E16" s="517"/>
      <c r="F16" s="517"/>
      <c r="G16" s="516"/>
      <c r="H16" s="515">
        <f t="shared" si="0"/>
        <v>0</v>
      </c>
    </row>
    <row r="17" spans="1:8">
      <c r="A17" s="522">
        <v>11</v>
      </c>
      <c r="B17" s="508" t="s">
        <v>68</v>
      </c>
      <c r="C17" s="516"/>
      <c r="D17" s="516"/>
      <c r="E17" s="517"/>
      <c r="F17" s="517"/>
      <c r="G17" s="516"/>
      <c r="H17" s="515">
        <f t="shared" si="0"/>
        <v>0</v>
      </c>
    </row>
    <row r="18" spans="1:8">
      <c r="A18" s="522">
        <v>12</v>
      </c>
      <c r="B18" s="508" t="s">
        <v>69</v>
      </c>
      <c r="C18" s="516"/>
      <c r="D18" s="516"/>
      <c r="E18" s="517"/>
      <c r="F18" s="517"/>
      <c r="G18" s="516"/>
      <c r="H18" s="515">
        <f t="shared" si="0"/>
        <v>0</v>
      </c>
    </row>
    <row r="19" spans="1:8">
      <c r="A19" s="523">
        <v>13</v>
      </c>
      <c r="B19" s="510" t="s">
        <v>70</v>
      </c>
      <c r="C19" s="516"/>
      <c r="D19" s="516"/>
      <c r="E19" s="517"/>
      <c r="F19" s="517"/>
      <c r="G19" s="516"/>
      <c r="H19" s="515">
        <f t="shared" si="0"/>
        <v>0</v>
      </c>
    </row>
    <row r="20" spans="1:8">
      <c r="A20" s="522">
        <v>14</v>
      </c>
      <c r="B20" s="508" t="s">
        <v>468</v>
      </c>
      <c r="C20" s="516"/>
      <c r="D20" s="516">
        <v>18456410.070599999</v>
      </c>
      <c r="E20" s="517"/>
      <c r="F20" s="517"/>
      <c r="G20" s="516"/>
      <c r="H20" s="515">
        <f t="shared" si="0"/>
        <v>18456410.070599999</v>
      </c>
    </row>
    <row r="21" spans="1:8" s="389" customFormat="1">
      <c r="A21" s="521">
        <v>15</v>
      </c>
      <c r="B21" s="520" t="s">
        <v>66</v>
      </c>
      <c r="C21" s="520">
        <f t="shared" ref="C21:H21" si="1">SUM(C7:C15)+SUM(C17:C20)</f>
        <v>8051085.6765999999</v>
      </c>
      <c r="D21" s="520">
        <f t="shared" si="1"/>
        <v>257055332.97499999</v>
      </c>
      <c r="E21" s="520">
        <f t="shared" si="1"/>
        <v>4293075.99</v>
      </c>
      <c r="F21" s="520">
        <f t="shared" si="1"/>
        <v>0</v>
      </c>
      <c r="G21" s="520">
        <f t="shared" si="1"/>
        <v>0</v>
      </c>
      <c r="H21" s="515">
        <f t="shared" si="1"/>
        <v>260813342.66160002</v>
      </c>
    </row>
    <row r="22" spans="1:8">
      <c r="A22" s="519">
        <v>16</v>
      </c>
      <c r="B22" s="518" t="s">
        <v>483</v>
      </c>
      <c r="C22" s="516">
        <v>8051085.6765999999</v>
      </c>
      <c r="D22" s="516">
        <v>162163576.51139998</v>
      </c>
      <c r="E22" s="517">
        <v>4293075.99</v>
      </c>
      <c r="F22" s="517">
        <v>0</v>
      </c>
      <c r="G22" s="516">
        <v>0</v>
      </c>
      <c r="H22" s="515">
        <f>C22+D22-E22-F22</f>
        <v>165921586.19799998</v>
      </c>
    </row>
    <row r="23" spans="1:8">
      <c r="A23" s="519">
        <v>17</v>
      </c>
      <c r="B23" s="518" t="s">
        <v>484</v>
      </c>
      <c r="C23" s="516"/>
      <c r="D23" s="516"/>
      <c r="E23" s="517"/>
      <c r="F23" s="517"/>
      <c r="G23" s="516"/>
      <c r="H23" s="515">
        <f>C23+D23-E23-F23</f>
        <v>0</v>
      </c>
    </row>
    <row r="25" spans="1:8">
      <c r="E25" s="384"/>
      <c r="F25" s="384"/>
    </row>
    <row r="26" spans="1:8" ht="42.65" customHeight="1">
      <c r="B26" s="404" t="s">
        <v>646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7" sqref="C7:E33"/>
    </sheetView>
  </sheetViews>
  <sheetFormatPr defaultColWidth="9.1796875" defaultRowHeight="12"/>
  <cols>
    <col min="1" max="1" width="11" style="384" bestFit="1" customWidth="1"/>
    <col min="2" max="2" width="93.453125" style="384" customWidth="1"/>
    <col min="3" max="4" width="35" style="384" customWidth="1"/>
    <col min="5" max="7" width="22" style="384" customWidth="1"/>
    <col min="8" max="8" width="42.1796875" style="384" bestFit="1" customWidth="1"/>
    <col min="9" max="16384" width="9.1796875" style="384"/>
  </cols>
  <sheetData>
    <row r="1" spans="1:8" ht="13">
      <c r="A1" s="383" t="s">
        <v>97</v>
      </c>
      <c r="B1" s="293" t="str">
        <f>Info!C2</f>
        <v>სს ზირაათ ბანკი საქართველო</v>
      </c>
      <c r="C1" s="527"/>
      <c r="D1" s="527"/>
      <c r="E1" s="527"/>
      <c r="F1" s="527"/>
      <c r="G1" s="527"/>
      <c r="H1" s="527"/>
    </row>
    <row r="2" spans="1:8">
      <c r="A2" s="385" t="s">
        <v>98</v>
      </c>
      <c r="B2" s="387">
        <f>'1. key ratios'!B2</f>
        <v>45747</v>
      </c>
      <c r="C2" s="527"/>
      <c r="D2" s="527"/>
      <c r="E2" s="527"/>
      <c r="F2" s="527"/>
      <c r="G2" s="527"/>
      <c r="H2" s="527"/>
    </row>
    <row r="3" spans="1:8">
      <c r="A3" s="386" t="s">
        <v>485</v>
      </c>
      <c r="B3" s="527"/>
      <c r="C3" s="527"/>
      <c r="D3" s="527"/>
      <c r="E3" s="527"/>
      <c r="F3" s="527"/>
      <c r="G3" s="527"/>
      <c r="H3" s="527"/>
    </row>
    <row r="4" spans="1:8">
      <c r="A4" s="527"/>
      <c r="B4" s="527"/>
      <c r="C4" s="526" t="s">
        <v>470</v>
      </c>
      <c r="D4" s="526" t="s">
        <v>471</v>
      </c>
      <c r="E4" s="526" t="s">
        <v>472</v>
      </c>
      <c r="F4" s="526" t="s">
        <v>473</v>
      </c>
      <c r="G4" s="526" t="s">
        <v>474</v>
      </c>
      <c r="H4" s="526" t="s">
        <v>475</v>
      </c>
    </row>
    <row r="5" spans="1:8" ht="41.5" customHeight="1">
      <c r="A5" s="849" t="s">
        <v>836</v>
      </c>
      <c r="B5" s="850"/>
      <c r="C5" s="864" t="s">
        <v>564</v>
      </c>
      <c r="D5" s="865"/>
      <c r="E5" s="861" t="s">
        <v>833</v>
      </c>
      <c r="F5" s="861" t="s">
        <v>832</v>
      </c>
      <c r="G5" s="861" t="s">
        <v>479</v>
      </c>
      <c r="H5" s="524" t="s">
        <v>831</v>
      </c>
    </row>
    <row r="6" spans="1:8" ht="24">
      <c r="A6" s="853"/>
      <c r="B6" s="854"/>
      <c r="C6" s="525" t="s">
        <v>480</v>
      </c>
      <c r="D6" s="525" t="s">
        <v>481</v>
      </c>
      <c r="E6" s="862"/>
      <c r="F6" s="862"/>
      <c r="G6" s="862"/>
      <c r="H6" s="524" t="s">
        <v>830</v>
      </c>
    </row>
    <row r="7" spans="1:8">
      <c r="A7" s="516">
        <v>1</v>
      </c>
      <c r="B7" s="531" t="s">
        <v>486</v>
      </c>
      <c r="C7" s="775">
        <v>411692.82620000001</v>
      </c>
      <c r="D7" s="775">
        <v>60950167.923699997</v>
      </c>
      <c r="E7" s="775">
        <v>251164.15</v>
      </c>
      <c r="F7" s="516"/>
      <c r="G7" s="516"/>
      <c r="H7" s="515">
        <f t="shared" ref="H7:H34" si="0">C7+D7-E7-F7</f>
        <v>61110696.5999</v>
      </c>
    </row>
    <row r="8" spans="1:8">
      <c r="A8" s="516">
        <v>2</v>
      </c>
      <c r="B8" s="531" t="s">
        <v>487</v>
      </c>
      <c r="C8" s="775"/>
      <c r="D8" s="775">
        <v>23927013.9331</v>
      </c>
      <c r="E8" s="775">
        <v>14610.45</v>
      </c>
      <c r="F8" s="516"/>
      <c r="G8" s="516"/>
      <c r="H8" s="515">
        <f t="shared" si="0"/>
        <v>23912403.483100001</v>
      </c>
    </row>
    <row r="9" spans="1:8">
      <c r="A9" s="516">
        <v>3</v>
      </c>
      <c r="B9" s="531" t="s">
        <v>835</v>
      </c>
      <c r="C9" s="775"/>
      <c r="D9" s="775"/>
      <c r="E9" s="775"/>
      <c r="F9" s="516"/>
      <c r="G9" s="516"/>
      <c r="H9" s="515">
        <f t="shared" si="0"/>
        <v>0</v>
      </c>
    </row>
    <row r="10" spans="1:8">
      <c r="A10" s="516">
        <v>4</v>
      </c>
      <c r="B10" s="531" t="s">
        <v>488</v>
      </c>
      <c r="C10" s="775"/>
      <c r="D10" s="775">
        <v>7812332.2958000004</v>
      </c>
      <c r="E10" s="775">
        <v>13436.17</v>
      </c>
      <c r="F10" s="516"/>
      <c r="G10" s="516"/>
      <c r="H10" s="515">
        <f t="shared" si="0"/>
        <v>7798896.1258000005</v>
      </c>
    </row>
    <row r="11" spans="1:8">
      <c r="A11" s="516">
        <v>5</v>
      </c>
      <c r="B11" s="531" t="s">
        <v>489</v>
      </c>
      <c r="C11" s="775">
        <v>2499135.94</v>
      </c>
      <c r="D11" s="775">
        <v>2202467.1891999999</v>
      </c>
      <c r="E11" s="775">
        <v>754192.2</v>
      </c>
      <c r="F11" s="516"/>
      <c r="G11" s="516"/>
      <c r="H11" s="515">
        <f t="shared" si="0"/>
        <v>3947410.9292000001</v>
      </c>
    </row>
    <row r="12" spans="1:8">
      <c r="A12" s="516">
        <v>6</v>
      </c>
      <c r="B12" s="531" t="s">
        <v>490</v>
      </c>
      <c r="C12" s="775">
        <v>551199.53110000002</v>
      </c>
      <c r="D12" s="775">
        <v>17625201.147100002</v>
      </c>
      <c r="E12" s="775">
        <v>312260.18</v>
      </c>
      <c r="F12" s="516"/>
      <c r="G12" s="516"/>
      <c r="H12" s="515">
        <f t="shared" si="0"/>
        <v>17864140.498200003</v>
      </c>
    </row>
    <row r="13" spans="1:8">
      <c r="A13" s="516">
        <v>7</v>
      </c>
      <c r="B13" s="531" t="s">
        <v>491</v>
      </c>
      <c r="C13" s="775"/>
      <c r="D13" s="775">
        <v>17157208.042300001</v>
      </c>
      <c r="E13" s="775">
        <v>422758.78</v>
      </c>
      <c r="F13" s="516"/>
      <c r="G13" s="516"/>
      <c r="H13" s="515">
        <f t="shared" si="0"/>
        <v>16734449.262300001</v>
      </c>
    </row>
    <row r="14" spans="1:8">
      <c r="A14" s="516">
        <v>8</v>
      </c>
      <c r="B14" s="531" t="s">
        <v>492</v>
      </c>
      <c r="C14" s="775">
        <v>476622.98</v>
      </c>
      <c r="D14" s="775">
        <v>1115544.06</v>
      </c>
      <c r="E14" s="775">
        <v>292023.15999999997</v>
      </c>
      <c r="F14" s="516"/>
      <c r="G14" s="516"/>
      <c r="H14" s="515">
        <f t="shared" si="0"/>
        <v>1300143.8800000001</v>
      </c>
    </row>
    <row r="15" spans="1:8">
      <c r="A15" s="516">
        <v>9</v>
      </c>
      <c r="B15" s="531" t="s">
        <v>493</v>
      </c>
      <c r="C15" s="775"/>
      <c r="D15" s="775">
        <v>2197861.2847000002</v>
      </c>
      <c r="E15" s="775">
        <v>10799.14</v>
      </c>
      <c r="F15" s="516"/>
      <c r="G15" s="516"/>
      <c r="H15" s="515">
        <f t="shared" si="0"/>
        <v>2187062.1447000001</v>
      </c>
    </row>
    <row r="16" spans="1:8">
      <c r="A16" s="516">
        <v>10</v>
      </c>
      <c r="B16" s="531" t="s">
        <v>494</v>
      </c>
      <c r="C16" s="775">
        <v>1218810.3792999999</v>
      </c>
      <c r="D16" s="775">
        <v>223337.87830000001</v>
      </c>
      <c r="E16" s="775">
        <v>207942.26</v>
      </c>
      <c r="F16" s="516"/>
      <c r="G16" s="516"/>
      <c r="H16" s="515">
        <f t="shared" si="0"/>
        <v>1234205.9975999999</v>
      </c>
    </row>
    <row r="17" spans="1:9">
      <c r="A17" s="516">
        <v>11</v>
      </c>
      <c r="B17" s="531" t="s">
        <v>495</v>
      </c>
      <c r="C17" s="775"/>
      <c r="D17" s="775">
        <v>11993652.8924</v>
      </c>
      <c r="E17" s="775">
        <v>18095.240000000002</v>
      </c>
      <c r="F17" s="516"/>
      <c r="G17" s="516"/>
      <c r="H17" s="515">
        <f t="shared" si="0"/>
        <v>11975557.6524</v>
      </c>
    </row>
    <row r="18" spans="1:9">
      <c r="A18" s="516">
        <v>12</v>
      </c>
      <c r="B18" s="531" t="s">
        <v>496</v>
      </c>
      <c r="C18" s="775">
        <v>485723.75</v>
      </c>
      <c r="D18" s="775">
        <v>39432852.542400002</v>
      </c>
      <c r="E18" s="775">
        <v>620978.53</v>
      </c>
      <c r="F18" s="516"/>
      <c r="G18" s="516"/>
      <c r="H18" s="515">
        <f t="shared" si="0"/>
        <v>39297597.762400001</v>
      </c>
    </row>
    <row r="19" spans="1:9">
      <c r="A19" s="516">
        <v>13</v>
      </c>
      <c r="B19" s="531" t="s">
        <v>497</v>
      </c>
      <c r="C19" s="775">
        <v>5055.8</v>
      </c>
      <c r="D19" s="775">
        <v>11961569.7983</v>
      </c>
      <c r="E19" s="775">
        <v>185239.98</v>
      </c>
      <c r="F19" s="516"/>
      <c r="G19" s="516"/>
      <c r="H19" s="515">
        <f t="shared" si="0"/>
        <v>11781385.6183</v>
      </c>
    </row>
    <row r="20" spans="1:9">
      <c r="A20" s="516">
        <v>14</v>
      </c>
      <c r="B20" s="531" t="s">
        <v>498</v>
      </c>
      <c r="C20" s="775"/>
      <c r="D20" s="775">
        <v>4653735.55</v>
      </c>
      <c r="E20" s="775">
        <v>163274.73000000001</v>
      </c>
      <c r="F20" s="516"/>
      <c r="G20" s="516"/>
      <c r="H20" s="515">
        <f t="shared" si="0"/>
        <v>4490460.8199999994</v>
      </c>
    </row>
    <row r="21" spans="1:9">
      <c r="A21" s="516">
        <v>15</v>
      </c>
      <c r="B21" s="531" t="s">
        <v>499</v>
      </c>
      <c r="C21" s="775"/>
      <c r="D21" s="775">
        <v>7852918.4755999995</v>
      </c>
      <c r="E21" s="775">
        <v>27080.11</v>
      </c>
      <c r="F21" s="516"/>
      <c r="G21" s="516"/>
      <c r="H21" s="515">
        <f t="shared" si="0"/>
        <v>7825838.3655999992</v>
      </c>
    </row>
    <row r="22" spans="1:9">
      <c r="A22" s="516">
        <v>16</v>
      </c>
      <c r="B22" s="531" t="s">
        <v>500</v>
      </c>
      <c r="C22" s="775"/>
      <c r="D22" s="775"/>
      <c r="E22" s="775"/>
      <c r="F22" s="516"/>
      <c r="G22" s="516"/>
      <c r="H22" s="515">
        <f t="shared" si="0"/>
        <v>0</v>
      </c>
    </row>
    <row r="23" spans="1:9">
      <c r="A23" s="516">
        <v>17</v>
      </c>
      <c r="B23" s="531" t="s">
        <v>501</v>
      </c>
      <c r="C23" s="775">
        <v>614695.01</v>
      </c>
      <c r="D23" s="775">
        <v>1015930.5366</v>
      </c>
      <c r="E23" s="775">
        <v>351439.85</v>
      </c>
      <c r="F23" s="516"/>
      <c r="G23" s="516"/>
      <c r="H23" s="515">
        <f t="shared" si="0"/>
        <v>1279185.6965999999</v>
      </c>
    </row>
    <row r="24" spans="1:9">
      <c r="A24" s="516">
        <v>18</v>
      </c>
      <c r="B24" s="531" t="s">
        <v>502</v>
      </c>
      <c r="C24" s="775"/>
      <c r="D24" s="775"/>
      <c r="E24" s="775"/>
      <c r="F24" s="516"/>
      <c r="G24" s="516"/>
      <c r="H24" s="515">
        <f t="shared" si="0"/>
        <v>0</v>
      </c>
    </row>
    <row r="25" spans="1:9">
      <c r="A25" s="516">
        <v>19</v>
      </c>
      <c r="B25" s="531" t="s">
        <v>503</v>
      </c>
      <c r="C25" s="775"/>
      <c r="D25" s="775"/>
      <c r="E25" s="775"/>
      <c r="F25" s="516"/>
      <c r="G25" s="516"/>
      <c r="H25" s="515">
        <f t="shared" si="0"/>
        <v>0</v>
      </c>
    </row>
    <row r="26" spans="1:9">
      <c r="A26" s="516">
        <v>20</v>
      </c>
      <c r="B26" s="531" t="s">
        <v>504</v>
      </c>
      <c r="C26" s="775"/>
      <c r="D26" s="775">
        <v>530646.02410000004</v>
      </c>
      <c r="E26" s="775">
        <v>8122.83</v>
      </c>
      <c r="F26" s="516"/>
      <c r="G26" s="516"/>
      <c r="H26" s="515">
        <f t="shared" si="0"/>
        <v>522523.19410000002</v>
      </c>
      <c r="I26" s="391"/>
    </row>
    <row r="27" spans="1:9">
      <c r="A27" s="516">
        <v>21</v>
      </c>
      <c r="B27" s="531" t="s">
        <v>505</v>
      </c>
      <c r="C27" s="775"/>
      <c r="D27" s="775">
        <v>123744.53</v>
      </c>
      <c r="E27" s="775">
        <v>547.41999999999996</v>
      </c>
      <c r="F27" s="516"/>
      <c r="G27" s="516"/>
      <c r="H27" s="515">
        <f t="shared" si="0"/>
        <v>123197.11</v>
      </c>
      <c r="I27" s="391"/>
    </row>
    <row r="28" spans="1:9">
      <c r="A28" s="516">
        <v>22</v>
      </c>
      <c r="B28" s="531" t="s">
        <v>506</v>
      </c>
      <c r="C28" s="775"/>
      <c r="D28" s="775"/>
      <c r="E28" s="775"/>
      <c r="F28" s="516"/>
      <c r="G28" s="516"/>
      <c r="H28" s="515">
        <f t="shared" si="0"/>
        <v>0</v>
      </c>
      <c r="I28" s="391"/>
    </row>
    <row r="29" spans="1:9">
      <c r="A29" s="516">
        <v>23</v>
      </c>
      <c r="B29" s="531" t="s">
        <v>507</v>
      </c>
      <c r="C29" s="775">
        <v>1716878.84</v>
      </c>
      <c r="D29" s="775">
        <v>16587037.9825</v>
      </c>
      <c r="E29" s="775">
        <v>545461.14</v>
      </c>
      <c r="F29" s="516"/>
      <c r="G29" s="516"/>
      <c r="H29" s="515">
        <f t="shared" si="0"/>
        <v>17758455.682500001</v>
      </c>
      <c r="I29" s="391"/>
    </row>
    <row r="30" spans="1:9">
      <c r="A30" s="516">
        <v>24</v>
      </c>
      <c r="B30" s="531" t="s">
        <v>508</v>
      </c>
      <c r="C30" s="775"/>
      <c r="D30" s="775">
        <v>1460751.7703</v>
      </c>
      <c r="E30" s="775">
        <v>2200.9899999999998</v>
      </c>
      <c r="F30" s="516"/>
      <c r="G30" s="516"/>
      <c r="H30" s="515">
        <f t="shared" si="0"/>
        <v>1458550.7803</v>
      </c>
      <c r="I30" s="391"/>
    </row>
    <row r="31" spans="1:9">
      <c r="A31" s="516">
        <v>25</v>
      </c>
      <c r="B31" s="531" t="s">
        <v>509</v>
      </c>
      <c r="C31" s="775">
        <v>71270.62</v>
      </c>
      <c r="D31" s="775">
        <v>9812860.6881000008</v>
      </c>
      <c r="E31" s="775">
        <v>91448.68</v>
      </c>
      <c r="F31" s="516"/>
      <c r="G31" s="516"/>
      <c r="H31" s="515">
        <f t="shared" si="0"/>
        <v>9792682.6281000003</v>
      </c>
      <c r="I31" s="391"/>
    </row>
    <row r="32" spans="1:9">
      <c r="A32" s="516">
        <v>26</v>
      </c>
      <c r="B32" s="531" t="s">
        <v>510</v>
      </c>
      <c r="C32" s="775"/>
      <c r="D32" s="775"/>
      <c r="E32" s="775"/>
      <c r="F32" s="516"/>
      <c r="G32" s="516"/>
      <c r="H32" s="515">
        <f t="shared" si="0"/>
        <v>0</v>
      </c>
      <c r="I32" s="391"/>
    </row>
    <row r="33" spans="1:9">
      <c r="A33" s="516">
        <v>27</v>
      </c>
      <c r="B33" s="517" t="s">
        <v>88</v>
      </c>
      <c r="C33" s="775"/>
      <c r="D33" s="775">
        <v>18418498.430500001</v>
      </c>
      <c r="E33" s="775"/>
      <c r="F33" s="516"/>
      <c r="G33" s="516"/>
      <c r="H33" s="515">
        <f t="shared" si="0"/>
        <v>18418498.430500001</v>
      </c>
      <c r="I33" s="391"/>
    </row>
    <row r="34" spans="1:9">
      <c r="A34" s="516">
        <v>28</v>
      </c>
      <c r="B34" s="530" t="s">
        <v>66</v>
      </c>
      <c r="C34" s="776">
        <f>SUM(C7:C33)</f>
        <v>8051085.676599999</v>
      </c>
      <c r="D34" s="776">
        <f>SUM(D7:D33)</f>
        <v>257055332.97500002</v>
      </c>
      <c r="E34" s="776">
        <f>SUM(E7:E33)</f>
        <v>4293075.9899999993</v>
      </c>
      <c r="F34" s="520">
        <f>SUM(F7:F33)</f>
        <v>0</v>
      </c>
      <c r="G34" s="520">
        <f>SUM(G7:G33)</f>
        <v>0</v>
      </c>
      <c r="H34" s="515">
        <f t="shared" si="0"/>
        <v>260813342.66160002</v>
      </c>
      <c r="I34" s="391"/>
    </row>
    <row r="35" spans="1:9">
      <c r="A35" s="391"/>
      <c r="B35" s="391"/>
      <c r="C35" s="391"/>
      <c r="D35" s="391"/>
      <c r="E35" s="391"/>
      <c r="F35" s="391"/>
      <c r="G35" s="391"/>
      <c r="H35" s="391"/>
      <c r="I35" s="391"/>
    </row>
    <row r="36" spans="1:9">
      <c r="A36" s="391"/>
      <c r="B36" s="392"/>
      <c r="C36" s="391"/>
      <c r="D36" s="391"/>
      <c r="E36" s="391"/>
      <c r="F36" s="391"/>
      <c r="G36" s="391"/>
      <c r="H36" s="391"/>
      <c r="I36" s="391"/>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tabSelected="1" zoomScale="80" zoomScaleNormal="80" workbookViewId="0">
      <selection activeCell="C6" sqref="C6"/>
    </sheetView>
  </sheetViews>
  <sheetFormatPr defaultColWidth="9.1796875" defaultRowHeight="12"/>
  <cols>
    <col min="1" max="1" width="11.81640625" style="384" bestFit="1" customWidth="1"/>
    <col min="2" max="2" width="108" style="384" bestFit="1" customWidth="1"/>
    <col min="3" max="3" width="35.54296875" style="384" customWidth="1"/>
    <col min="4" max="4" width="38.453125" style="390" customWidth="1"/>
    <col min="5" max="16384" width="9.1796875" style="384"/>
  </cols>
  <sheetData>
    <row r="1" spans="1:4" ht="13">
      <c r="A1" s="383" t="s">
        <v>97</v>
      </c>
      <c r="B1" s="293" t="str">
        <f>Info!C2</f>
        <v>სს ზირაათ ბანკი საქართველო</v>
      </c>
      <c r="D1" s="384"/>
    </row>
    <row r="2" spans="1:4">
      <c r="A2" s="385" t="s">
        <v>98</v>
      </c>
      <c r="B2" s="387">
        <f>'1. key ratios'!B2</f>
        <v>45747</v>
      </c>
      <c r="D2" s="384"/>
    </row>
    <row r="3" spans="1:4">
      <c r="A3" s="386" t="s">
        <v>511</v>
      </c>
      <c r="D3" s="384"/>
    </row>
    <row r="5" spans="1:4">
      <c r="A5" s="866" t="s">
        <v>847</v>
      </c>
      <c r="B5" s="866"/>
      <c r="C5" s="541" t="s">
        <v>530</v>
      </c>
      <c r="D5" s="541" t="s">
        <v>846</v>
      </c>
    </row>
    <row r="6" spans="1:4">
      <c r="A6" s="540">
        <v>1</v>
      </c>
      <c r="B6" s="533" t="s">
        <v>845</v>
      </c>
      <c r="C6" s="777">
        <v>4305668.3600000003</v>
      </c>
      <c r="D6" s="535"/>
    </row>
    <row r="7" spans="1:4">
      <c r="A7" s="537">
        <v>2</v>
      </c>
      <c r="B7" s="533" t="s">
        <v>844</v>
      </c>
      <c r="C7" s="777">
        <f>SUM(C8:C9)</f>
        <v>1411781.3684</v>
      </c>
      <c r="D7" s="535">
        <f>SUM(D8:D9)</f>
        <v>0</v>
      </c>
    </row>
    <row r="8" spans="1:4">
      <c r="A8" s="539">
        <v>2.1</v>
      </c>
      <c r="B8" s="538" t="s">
        <v>843</v>
      </c>
      <c r="C8" s="777">
        <v>352751.38</v>
      </c>
      <c r="D8" s="535"/>
    </row>
    <row r="9" spans="1:4">
      <c r="A9" s="539">
        <v>2.2000000000000002</v>
      </c>
      <c r="B9" s="538" t="s">
        <v>842</v>
      </c>
      <c r="C9" s="777">
        <v>1059029.9883999999</v>
      </c>
      <c r="D9" s="535"/>
    </row>
    <row r="10" spans="1:4">
      <c r="A10" s="540">
        <v>3</v>
      </c>
      <c r="B10" s="533" t="s">
        <v>841</v>
      </c>
      <c r="C10" s="777">
        <f>SUM(C11:C13)</f>
        <v>758859.82310000004</v>
      </c>
      <c r="D10" s="535">
        <f>SUM(D11:D13)</f>
        <v>0</v>
      </c>
    </row>
    <row r="11" spans="1:4">
      <c r="A11" s="539">
        <v>3.1</v>
      </c>
      <c r="B11" s="538" t="s">
        <v>512</v>
      </c>
      <c r="C11" s="777"/>
      <c r="D11" s="535"/>
    </row>
    <row r="12" spans="1:4">
      <c r="A12" s="539">
        <v>3.2</v>
      </c>
      <c r="B12" s="538" t="s">
        <v>840</v>
      </c>
      <c r="C12" s="777">
        <v>758859.82310000004</v>
      </c>
      <c r="D12" s="535"/>
    </row>
    <row r="13" spans="1:4">
      <c r="A13" s="539">
        <v>3.3</v>
      </c>
      <c r="B13" s="538" t="s">
        <v>839</v>
      </c>
      <c r="C13" s="777"/>
      <c r="D13" s="535"/>
    </row>
    <row r="14" spans="1:4">
      <c r="A14" s="537">
        <v>4</v>
      </c>
      <c r="B14" s="536" t="s">
        <v>838</v>
      </c>
      <c r="C14" s="777">
        <v>-451684.26530000067</v>
      </c>
      <c r="D14" s="535"/>
    </row>
    <row r="15" spans="1:4">
      <c r="A15" s="534">
        <v>5</v>
      </c>
      <c r="B15" s="533" t="s">
        <v>837</v>
      </c>
      <c r="C15" s="778">
        <f>C6+C7-C10+C14</f>
        <v>4506905.6399999997</v>
      </c>
      <c r="D15" s="532">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C7" sqref="C7:C18"/>
    </sheetView>
  </sheetViews>
  <sheetFormatPr defaultColWidth="9.1796875" defaultRowHeight="12"/>
  <cols>
    <col min="1" max="1" width="11.81640625" style="527" bestFit="1" customWidth="1"/>
    <col min="2" max="2" width="128.81640625" style="527" bestFit="1" customWidth="1"/>
    <col min="3" max="3" width="37" style="527" customWidth="1"/>
    <col min="4" max="4" width="50.54296875" style="527" customWidth="1"/>
    <col min="5" max="16384" width="9.1796875" style="527"/>
  </cols>
  <sheetData>
    <row r="1" spans="1:4" ht="13">
      <c r="A1" s="383" t="s">
        <v>97</v>
      </c>
      <c r="B1" s="293" t="str">
        <f>Info!C2</f>
        <v>სს ზირაათ ბანკი საქართველო</v>
      </c>
    </row>
    <row r="2" spans="1:4">
      <c r="A2" s="385" t="s">
        <v>98</v>
      </c>
      <c r="B2" s="387">
        <f>'1. key ratios'!B2</f>
        <v>45747</v>
      </c>
    </row>
    <row r="3" spans="1:4">
      <c r="A3" s="386" t="s">
        <v>513</v>
      </c>
    </row>
    <row r="4" spans="1:4">
      <c r="A4" s="386"/>
    </row>
    <row r="5" spans="1:4" ht="15" customHeight="1">
      <c r="A5" s="867" t="s">
        <v>514</v>
      </c>
      <c r="B5" s="868"/>
      <c r="C5" s="871" t="s">
        <v>515</v>
      </c>
      <c r="D5" s="871" t="s">
        <v>516</v>
      </c>
    </row>
    <row r="6" spans="1:4">
      <c r="A6" s="869"/>
      <c r="B6" s="870"/>
      <c r="C6" s="871"/>
      <c r="D6" s="871"/>
    </row>
    <row r="7" spans="1:4">
      <c r="A7" s="530">
        <v>1</v>
      </c>
      <c r="B7" s="520" t="s">
        <v>517</v>
      </c>
      <c r="C7" s="775">
        <v>5925203.9927000003</v>
      </c>
      <c r="D7" s="542"/>
    </row>
    <row r="8" spans="1:4">
      <c r="A8" s="517">
        <v>2</v>
      </c>
      <c r="B8" s="517" t="s">
        <v>518</v>
      </c>
      <c r="C8" s="775">
        <v>2441443.3568000002</v>
      </c>
      <c r="D8" s="542"/>
    </row>
    <row r="9" spans="1:4">
      <c r="A9" s="517">
        <v>3</v>
      </c>
      <c r="B9" s="545" t="s">
        <v>519</v>
      </c>
      <c r="C9" s="775"/>
      <c r="D9" s="542"/>
    </row>
    <row r="10" spans="1:4">
      <c r="A10" s="517">
        <v>4</v>
      </c>
      <c r="B10" s="517" t="s">
        <v>520</v>
      </c>
      <c r="C10" s="775">
        <f>SUM(C11:C17)</f>
        <v>315561.67290000001</v>
      </c>
      <c r="D10" s="542"/>
    </row>
    <row r="11" spans="1:4">
      <c r="A11" s="517">
        <v>5</v>
      </c>
      <c r="B11" s="544" t="s">
        <v>848</v>
      </c>
      <c r="C11" s="775">
        <v>109079.67</v>
      </c>
      <c r="D11" s="542"/>
    </row>
    <row r="12" spans="1:4">
      <c r="A12" s="517">
        <v>6</v>
      </c>
      <c r="B12" s="544" t="s">
        <v>521</v>
      </c>
      <c r="C12" s="775">
        <v>175469.91899999999</v>
      </c>
      <c r="D12" s="542"/>
    </row>
    <row r="13" spans="1:4">
      <c r="A13" s="517">
        <v>7</v>
      </c>
      <c r="B13" s="544" t="s">
        <v>524</v>
      </c>
      <c r="C13" s="775"/>
      <c r="D13" s="542"/>
    </row>
    <row r="14" spans="1:4">
      <c r="A14" s="517">
        <v>8</v>
      </c>
      <c r="B14" s="544" t="s">
        <v>522</v>
      </c>
      <c r="C14" s="775"/>
      <c r="D14" s="517"/>
    </row>
    <row r="15" spans="1:4">
      <c r="A15" s="517">
        <v>9</v>
      </c>
      <c r="B15" s="544" t="s">
        <v>523</v>
      </c>
      <c r="C15" s="775"/>
      <c r="D15" s="517"/>
    </row>
    <row r="16" spans="1:4">
      <c r="A16" s="517">
        <v>10</v>
      </c>
      <c r="B16" s="544" t="s">
        <v>525</v>
      </c>
      <c r="C16" s="775"/>
      <c r="D16" s="517"/>
    </row>
    <row r="17" spans="1:4">
      <c r="A17" s="517">
        <v>11</v>
      </c>
      <c r="B17" s="544" t="s">
        <v>526</v>
      </c>
      <c r="C17" s="775">
        <v>31012.083900000001</v>
      </c>
      <c r="D17" s="542"/>
    </row>
    <row r="18" spans="1:4">
      <c r="A18" s="530">
        <v>12</v>
      </c>
      <c r="B18" s="543" t="s">
        <v>527</v>
      </c>
      <c r="C18" s="776">
        <f>C7+C8+C9-C10</f>
        <v>8051085.6766000008</v>
      </c>
      <c r="D18" s="542"/>
    </row>
    <row r="21" spans="1:4">
      <c r="B21" s="383"/>
    </row>
    <row r="22" spans="1:4">
      <c r="B22" s="385"/>
    </row>
    <row r="23" spans="1:4">
      <c r="B23" s="386"/>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topLeftCell="O1" zoomScale="80" zoomScaleNormal="80" workbookViewId="0">
      <selection activeCell="C1" sqref="C1:AA1048576"/>
    </sheetView>
  </sheetViews>
  <sheetFormatPr defaultColWidth="9.1796875" defaultRowHeight="12"/>
  <cols>
    <col min="1" max="1" width="11.81640625" style="527" bestFit="1" customWidth="1"/>
    <col min="2" max="2" width="63.81640625" style="527" customWidth="1"/>
    <col min="3" max="3" width="15.54296875" style="527" customWidth="1"/>
    <col min="4" max="18" width="22.1796875" style="527" customWidth="1"/>
    <col min="19" max="19" width="23.1796875" style="527" bestFit="1" customWidth="1"/>
    <col min="20" max="26" width="22.1796875" style="527" customWidth="1"/>
    <col min="27" max="27" width="23.1796875" style="527" bestFit="1" customWidth="1"/>
    <col min="28" max="28" width="20" style="527" customWidth="1"/>
    <col min="29" max="16384" width="9.1796875" style="527"/>
  </cols>
  <sheetData>
    <row r="1" spans="1:28" ht="13">
      <c r="A1" s="383" t="s">
        <v>97</v>
      </c>
      <c r="B1" s="293" t="str">
        <f>Info!C2</f>
        <v>სს ზირაათ ბანკი საქართველო</v>
      </c>
    </row>
    <row r="2" spans="1:28">
      <c r="A2" s="385" t="s">
        <v>98</v>
      </c>
      <c r="B2" s="387">
        <f>'1. key ratios'!B2</f>
        <v>45747</v>
      </c>
      <c r="C2" s="528"/>
    </row>
    <row r="3" spans="1:28">
      <c r="A3" s="386" t="s">
        <v>528</v>
      </c>
    </row>
    <row r="5" spans="1:28" ht="15" customHeight="1">
      <c r="A5" s="872" t="s">
        <v>861</v>
      </c>
      <c r="B5" s="873"/>
      <c r="C5" s="878" t="s">
        <v>860</v>
      </c>
      <c r="D5" s="879"/>
      <c r="E5" s="879"/>
      <c r="F5" s="879"/>
      <c r="G5" s="879"/>
      <c r="H5" s="879"/>
      <c r="I5" s="879"/>
      <c r="J5" s="879"/>
      <c r="K5" s="879"/>
      <c r="L5" s="879"/>
      <c r="M5" s="879"/>
      <c r="N5" s="879"/>
      <c r="O5" s="879"/>
      <c r="P5" s="879"/>
      <c r="Q5" s="879"/>
      <c r="R5" s="879"/>
      <c r="S5" s="879"/>
      <c r="T5" s="560"/>
      <c r="U5" s="560"/>
      <c r="V5" s="560"/>
      <c r="W5" s="560"/>
      <c r="X5" s="560"/>
      <c r="Y5" s="560"/>
      <c r="Z5" s="560"/>
      <c r="AA5" s="559"/>
      <c r="AB5" s="550"/>
    </row>
    <row r="6" spans="1:28">
      <c r="A6" s="874"/>
      <c r="B6" s="875"/>
      <c r="C6" s="880" t="s">
        <v>66</v>
      </c>
      <c r="D6" s="882" t="s">
        <v>859</v>
      </c>
      <c r="E6" s="882"/>
      <c r="F6" s="882"/>
      <c r="G6" s="882"/>
      <c r="H6" s="883" t="s">
        <v>858</v>
      </c>
      <c r="I6" s="884"/>
      <c r="J6" s="884"/>
      <c r="K6" s="885"/>
      <c r="L6" s="558"/>
      <c r="M6" s="886" t="s">
        <v>857</v>
      </c>
      <c r="N6" s="886"/>
      <c r="O6" s="886"/>
      <c r="P6" s="886"/>
      <c r="Q6" s="886"/>
      <c r="R6" s="886"/>
      <c r="S6" s="862"/>
      <c r="T6" s="557"/>
      <c r="U6" s="865" t="s">
        <v>856</v>
      </c>
      <c r="V6" s="865"/>
      <c r="W6" s="865"/>
      <c r="X6" s="865"/>
      <c r="Y6" s="865"/>
      <c r="Z6" s="865"/>
      <c r="AA6" s="863"/>
      <c r="AB6" s="556"/>
    </row>
    <row r="7" spans="1:28" ht="24">
      <c r="A7" s="876"/>
      <c r="B7" s="877"/>
      <c r="C7" s="881"/>
      <c r="D7" s="555"/>
      <c r="E7" s="551" t="s">
        <v>529</v>
      </c>
      <c r="F7" s="524" t="s">
        <v>854</v>
      </c>
      <c r="G7" s="524" t="s">
        <v>855</v>
      </c>
      <c r="H7" s="554"/>
      <c r="I7" s="551" t="s">
        <v>529</v>
      </c>
      <c r="J7" s="524" t="s">
        <v>854</v>
      </c>
      <c r="K7" s="524" t="s">
        <v>855</v>
      </c>
      <c r="L7" s="553"/>
      <c r="M7" s="551" t="s">
        <v>529</v>
      </c>
      <c r="N7" s="524" t="s">
        <v>854</v>
      </c>
      <c r="O7" s="524" t="s">
        <v>853</v>
      </c>
      <c r="P7" s="524" t="s">
        <v>852</v>
      </c>
      <c r="Q7" s="524" t="s">
        <v>851</v>
      </c>
      <c r="R7" s="524" t="s">
        <v>850</v>
      </c>
      <c r="S7" s="524" t="s">
        <v>849</v>
      </c>
      <c r="T7" s="552"/>
      <c r="U7" s="551" t="s">
        <v>529</v>
      </c>
      <c r="V7" s="524" t="s">
        <v>854</v>
      </c>
      <c r="W7" s="524" t="s">
        <v>853</v>
      </c>
      <c r="X7" s="524" t="s">
        <v>852</v>
      </c>
      <c r="Y7" s="524" t="s">
        <v>851</v>
      </c>
      <c r="Z7" s="524" t="s">
        <v>850</v>
      </c>
      <c r="AA7" s="524" t="s">
        <v>849</v>
      </c>
      <c r="AB7" s="550"/>
    </row>
    <row r="8" spans="1:28">
      <c r="A8" s="549">
        <v>1</v>
      </c>
      <c r="B8" s="520" t="s">
        <v>530</v>
      </c>
      <c r="C8" s="520">
        <v>170214662.18800002</v>
      </c>
      <c r="D8" s="520">
        <v>143226293.3897</v>
      </c>
      <c r="E8" s="520">
        <v>913946.03999999992</v>
      </c>
      <c r="F8" s="520">
        <v>0</v>
      </c>
      <c r="G8" s="520">
        <v>0</v>
      </c>
      <c r="H8" s="520">
        <v>18937283.1217</v>
      </c>
      <c r="I8" s="520">
        <v>2011916.24</v>
      </c>
      <c r="J8" s="520">
        <v>1812055.94</v>
      </c>
      <c r="K8" s="520">
        <v>0</v>
      </c>
      <c r="L8" s="520">
        <v>8051085.6765999999</v>
      </c>
      <c r="M8" s="520">
        <v>400812.40220000001</v>
      </c>
      <c r="N8" s="520">
        <v>2407631.2346999999</v>
      </c>
      <c r="O8" s="520">
        <v>2043956.9900000002</v>
      </c>
      <c r="P8" s="520">
        <v>940714.64</v>
      </c>
      <c r="Q8" s="520">
        <v>1251148.6845999998</v>
      </c>
      <c r="R8" s="520">
        <v>0</v>
      </c>
      <c r="S8" s="520">
        <v>0</v>
      </c>
      <c r="T8" s="520">
        <v>0</v>
      </c>
      <c r="U8" s="520">
        <v>0</v>
      </c>
      <c r="V8" s="520">
        <v>0</v>
      </c>
      <c r="W8" s="520">
        <v>0</v>
      </c>
      <c r="X8" s="520">
        <v>0</v>
      </c>
      <c r="Y8" s="520">
        <v>0</v>
      </c>
      <c r="Z8" s="520">
        <v>0</v>
      </c>
      <c r="AA8" s="520">
        <v>0</v>
      </c>
      <c r="AB8" s="771"/>
    </row>
    <row r="9" spans="1:28">
      <c r="A9" s="516">
        <v>1.1000000000000001</v>
      </c>
      <c r="B9" s="548" t="s">
        <v>531</v>
      </c>
      <c r="C9" s="548"/>
      <c r="D9" s="516"/>
      <c r="E9" s="516"/>
      <c r="F9" s="516"/>
      <c r="G9" s="516"/>
      <c r="H9" s="516"/>
      <c r="I9" s="516"/>
      <c r="J9" s="516"/>
      <c r="K9" s="516"/>
      <c r="L9" s="516"/>
      <c r="M9" s="516"/>
      <c r="N9" s="516"/>
      <c r="O9" s="516"/>
      <c r="P9" s="516"/>
      <c r="Q9" s="516"/>
      <c r="R9" s="516"/>
      <c r="S9" s="516"/>
      <c r="T9" s="516"/>
      <c r="U9" s="516"/>
      <c r="V9" s="516"/>
      <c r="W9" s="516"/>
      <c r="X9" s="516"/>
      <c r="Y9" s="516"/>
      <c r="Z9" s="516"/>
      <c r="AA9" s="516"/>
      <c r="AB9" s="546"/>
    </row>
    <row r="10" spans="1:28">
      <c r="A10" s="516">
        <v>1.2</v>
      </c>
      <c r="B10" s="548" t="s">
        <v>532</v>
      </c>
      <c r="C10" s="548"/>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46"/>
    </row>
    <row r="11" spans="1:28">
      <c r="A11" s="516">
        <v>1.3</v>
      </c>
      <c r="B11" s="548" t="s">
        <v>533</v>
      </c>
      <c r="C11" s="548"/>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46"/>
    </row>
    <row r="12" spans="1:28">
      <c r="A12" s="516">
        <v>1.4</v>
      </c>
      <c r="B12" s="548" t="s">
        <v>534</v>
      </c>
      <c r="C12" s="548"/>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46"/>
    </row>
    <row r="13" spans="1:28">
      <c r="A13" s="516">
        <v>1.5</v>
      </c>
      <c r="B13" s="548" t="s">
        <v>535</v>
      </c>
      <c r="C13" s="548">
        <v>128923690.83050001</v>
      </c>
      <c r="D13" s="516">
        <v>106472713.7325</v>
      </c>
      <c r="E13" s="516">
        <v>817125.46</v>
      </c>
      <c r="F13" s="516"/>
      <c r="G13" s="516"/>
      <c r="H13" s="516">
        <v>15516691.057600001</v>
      </c>
      <c r="I13" s="516">
        <v>2011916.24</v>
      </c>
      <c r="J13" s="516">
        <v>351363.24</v>
      </c>
      <c r="K13" s="516"/>
      <c r="L13" s="516">
        <v>6934286.0404000003</v>
      </c>
      <c r="M13" s="516">
        <v>221199.91</v>
      </c>
      <c r="N13" s="516">
        <v>2407631.2346999999</v>
      </c>
      <c r="O13" s="516">
        <v>1900900.35</v>
      </c>
      <c r="P13" s="516">
        <v>721137.31</v>
      </c>
      <c r="Q13" s="516">
        <v>979946.46459999995</v>
      </c>
      <c r="R13" s="516"/>
      <c r="S13" s="516"/>
      <c r="T13" s="516"/>
      <c r="U13" s="516"/>
      <c r="V13" s="516"/>
      <c r="W13" s="516"/>
      <c r="X13" s="516"/>
      <c r="Y13" s="516"/>
      <c r="Z13" s="516"/>
      <c r="AA13" s="516"/>
      <c r="AB13" s="546"/>
    </row>
    <row r="14" spans="1:28">
      <c r="A14" s="516">
        <v>1.6</v>
      </c>
      <c r="B14" s="548" t="s">
        <v>536</v>
      </c>
      <c r="C14" s="548">
        <v>41290971.357500002</v>
      </c>
      <c r="D14" s="516">
        <v>36753579.657200001</v>
      </c>
      <c r="E14" s="516">
        <v>96820.58</v>
      </c>
      <c r="F14" s="516"/>
      <c r="G14" s="516"/>
      <c r="H14" s="516">
        <v>3420592.0641000001</v>
      </c>
      <c r="I14" s="516"/>
      <c r="J14" s="516">
        <v>1460692.7</v>
      </c>
      <c r="K14" s="516"/>
      <c r="L14" s="516">
        <v>1116799.6362000001</v>
      </c>
      <c r="M14" s="516">
        <v>179612.49220000001</v>
      </c>
      <c r="N14" s="516"/>
      <c r="O14" s="516">
        <v>143056.64000000001</v>
      </c>
      <c r="P14" s="516">
        <v>219577.33</v>
      </c>
      <c r="Q14" s="516">
        <v>271202.21999999997</v>
      </c>
      <c r="R14" s="516"/>
      <c r="S14" s="516"/>
      <c r="T14" s="516"/>
      <c r="U14" s="516"/>
      <c r="V14" s="516"/>
      <c r="W14" s="516"/>
      <c r="X14" s="516"/>
      <c r="Y14" s="516"/>
      <c r="Z14" s="516"/>
      <c r="AA14" s="516"/>
      <c r="AB14" s="546"/>
    </row>
    <row r="15" spans="1:28">
      <c r="A15" s="549">
        <v>2</v>
      </c>
      <c r="B15" s="530" t="s">
        <v>537</v>
      </c>
      <c r="C15" s="520"/>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46"/>
    </row>
    <row r="16" spans="1:28">
      <c r="A16" s="516">
        <v>2.1</v>
      </c>
      <c r="B16" s="548" t="s">
        <v>531</v>
      </c>
      <c r="C16" s="548"/>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46"/>
    </row>
    <row r="17" spans="1:28">
      <c r="A17" s="516">
        <v>2.2000000000000002</v>
      </c>
      <c r="B17" s="548" t="s">
        <v>532</v>
      </c>
      <c r="C17" s="548"/>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46"/>
    </row>
    <row r="18" spans="1:28">
      <c r="A18" s="516">
        <v>2.2999999999999998</v>
      </c>
      <c r="B18" s="548" t="s">
        <v>533</v>
      </c>
      <c r="C18" s="548"/>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46"/>
    </row>
    <row r="19" spans="1:28">
      <c r="A19" s="516">
        <v>2.4</v>
      </c>
      <c r="B19" s="548" t="s">
        <v>534</v>
      </c>
      <c r="C19" s="548"/>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46"/>
    </row>
    <row r="20" spans="1:28">
      <c r="A20" s="516">
        <v>2.5</v>
      </c>
      <c r="B20" s="548" t="s">
        <v>535</v>
      </c>
      <c r="C20" s="548"/>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46"/>
    </row>
    <row r="21" spans="1:28">
      <c r="A21" s="516">
        <v>2.6</v>
      </c>
      <c r="B21" s="548" t="s">
        <v>536</v>
      </c>
      <c r="C21" s="548"/>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46"/>
    </row>
    <row r="22" spans="1:28">
      <c r="A22" s="549">
        <v>3</v>
      </c>
      <c r="B22" s="520" t="s">
        <v>538</v>
      </c>
      <c r="C22" s="520">
        <v>60812768.679500006</v>
      </c>
      <c r="D22" s="520">
        <v>60575594.76950001</v>
      </c>
      <c r="E22" s="547"/>
      <c r="F22" s="547"/>
      <c r="G22" s="547"/>
      <c r="H22" s="520">
        <v>237173.91</v>
      </c>
      <c r="I22" s="547"/>
      <c r="J22" s="547"/>
      <c r="K22" s="547"/>
      <c r="L22" s="520">
        <v>0</v>
      </c>
      <c r="M22" s="547"/>
      <c r="N22" s="547"/>
      <c r="O22" s="547"/>
      <c r="P22" s="547"/>
      <c r="Q22" s="547"/>
      <c r="R22" s="547"/>
      <c r="S22" s="547"/>
      <c r="T22" s="520">
        <v>0</v>
      </c>
      <c r="U22" s="547"/>
      <c r="V22" s="547"/>
      <c r="W22" s="547"/>
      <c r="X22" s="547"/>
      <c r="Y22" s="547"/>
      <c r="Z22" s="547"/>
      <c r="AA22" s="547"/>
      <c r="AB22" s="546"/>
    </row>
    <row r="23" spans="1:28">
      <c r="A23" s="516">
        <v>3.1</v>
      </c>
      <c r="B23" s="548" t="s">
        <v>531</v>
      </c>
      <c r="C23" s="548"/>
      <c r="D23" s="520"/>
      <c r="E23" s="547"/>
      <c r="F23" s="547"/>
      <c r="G23" s="547"/>
      <c r="H23" s="520"/>
      <c r="I23" s="547"/>
      <c r="J23" s="547"/>
      <c r="K23" s="547"/>
      <c r="L23" s="520"/>
      <c r="M23" s="547"/>
      <c r="N23" s="547"/>
      <c r="O23" s="547"/>
      <c r="P23" s="547"/>
      <c r="Q23" s="547"/>
      <c r="R23" s="547"/>
      <c r="S23" s="547"/>
      <c r="T23" s="520"/>
      <c r="U23" s="547"/>
      <c r="V23" s="547"/>
      <c r="W23" s="547"/>
      <c r="X23" s="547"/>
      <c r="Y23" s="547"/>
      <c r="Z23" s="547"/>
      <c r="AA23" s="547"/>
      <c r="AB23" s="546"/>
    </row>
    <row r="24" spans="1:28">
      <c r="A24" s="516">
        <v>3.2</v>
      </c>
      <c r="B24" s="548" t="s">
        <v>532</v>
      </c>
      <c r="C24" s="548"/>
      <c r="D24" s="520"/>
      <c r="E24" s="547"/>
      <c r="F24" s="547"/>
      <c r="G24" s="547"/>
      <c r="H24" s="520"/>
      <c r="I24" s="547"/>
      <c r="J24" s="547"/>
      <c r="K24" s="547"/>
      <c r="L24" s="520"/>
      <c r="M24" s="547"/>
      <c r="N24" s="547"/>
      <c r="O24" s="547"/>
      <c r="P24" s="547"/>
      <c r="Q24" s="547"/>
      <c r="R24" s="547"/>
      <c r="S24" s="547"/>
      <c r="T24" s="520"/>
      <c r="U24" s="547"/>
      <c r="V24" s="547"/>
      <c r="W24" s="547"/>
      <c r="X24" s="547"/>
      <c r="Y24" s="547"/>
      <c r="Z24" s="547"/>
      <c r="AA24" s="547"/>
      <c r="AB24" s="546"/>
    </row>
    <row r="25" spans="1:28">
      <c r="A25" s="516">
        <v>3.3</v>
      </c>
      <c r="B25" s="548" t="s">
        <v>533</v>
      </c>
      <c r="C25" s="548">
        <v>19562008.282000002</v>
      </c>
      <c r="D25" s="520">
        <v>19562008.282000002</v>
      </c>
      <c r="E25" s="547"/>
      <c r="F25" s="547"/>
      <c r="G25" s="547"/>
      <c r="H25" s="520"/>
      <c r="I25" s="547"/>
      <c r="J25" s="547"/>
      <c r="K25" s="547"/>
      <c r="L25" s="520"/>
      <c r="M25" s="547"/>
      <c r="N25" s="547"/>
      <c r="O25" s="547"/>
      <c r="P25" s="547"/>
      <c r="Q25" s="547"/>
      <c r="R25" s="547"/>
      <c r="S25" s="547"/>
      <c r="T25" s="520"/>
      <c r="U25" s="547"/>
      <c r="V25" s="547"/>
      <c r="W25" s="547"/>
      <c r="X25" s="547"/>
      <c r="Y25" s="547"/>
      <c r="Z25" s="547"/>
      <c r="AA25" s="547"/>
      <c r="AB25" s="546"/>
    </row>
    <row r="26" spans="1:28">
      <c r="A26" s="516">
        <v>3.4</v>
      </c>
      <c r="B26" s="548" t="s">
        <v>534</v>
      </c>
      <c r="C26" s="548"/>
      <c r="D26" s="520"/>
      <c r="E26" s="547"/>
      <c r="F26" s="547"/>
      <c r="G26" s="547"/>
      <c r="H26" s="520"/>
      <c r="I26" s="547"/>
      <c r="J26" s="547"/>
      <c r="K26" s="547"/>
      <c r="L26" s="520"/>
      <c r="M26" s="547"/>
      <c r="N26" s="547"/>
      <c r="O26" s="547"/>
      <c r="P26" s="547"/>
      <c r="Q26" s="547"/>
      <c r="R26" s="547"/>
      <c r="S26" s="547"/>
      <c r="T26" s="520"/>
      <c r="U26" s="547"/>
      <c r="V26" s="547"/>
      <c r="W26" s="547"/>
      <c r="X26" s="547"/>
      <c r="Y26" s="547"/>
      <c r="Z26" s="547"/>
      <c r="AA26" s="547"/>
      <c r="AB26" s="546"/>
    </row>
    <row r="27" spans="1:28">
      <c r="A27" s="516">
        <v>3.5</v>
      </c>
      <c r="B27" s="548" t="s">
        <v>535</v>
      </c>
      <c r="C27" s="548">
        <v>39919325.684799999</v>
      </c>
      <c r="D27" s="520">
        <v>39682151.774800003</v>
      </c>
      <c r="E27" s="547"/>
      <c r="F27" s="547"/>
      <c r="G27" s="547"/>
      <c r="H27" s="520">
        <v>237173.91</v>
      </c>
      <c r="I27" s="547"/>
      <c r="J27" s="547"/>
      <c r="K27" s="547"/>
      <c r="L27" s="520"/>
      <c r="M27" s="547"/>
      <c r="N27" s="547"/>
      <c r="O27" s="547"/>
      <c r="P27" s="547"/>
      <c r="Q27" s="547"/>
      <c r="R27" s="547"/>
      <c r="S27" s="547"/>
      <c r="T27" s="520"/>
      <c r="U27" s="547"/>
      <c r="V27" s="547"/>
      <c r="W27" s="547"/>
      <c r="X27" s="547"/>
      <c r="Y27" s="547"/>
      <c r="Z27" s="547"/>
      <c r="AA27" s="547"/>
      <c r="AB27" s="546"/>
    </row>
    <row r="28" spans="1:28">
      <c r="A28" s="516">
        <v>3.6</v>
      </c>
      <c r="B28" s="548" t="s">
        <v>536</v>
      </c>
      <c r="C28" s="548">
        <v>1331434.7127</v>
      </c>
      <c r="D28" s="520">
        <v>1331434.7127</v>
      </c>
      <c r="E28" s="547"/>
      <c r="F28" s="547"/>
      <c r="G28" s="547"/>
      <c r="H28" s="520"/>
      <c r="I28" s="547"/>
      <c r="J28" s="547"/>
      <c r="K28" s="547"/>
      <c r="L28" s="520"/>
      <c r="M28" s="547"/>
      <c r="N28" s="547"/>
      <c r="O28" s="547"/>
      <c r="P28" s="547"/>
      <c r="Q28" s="547"/>
      <c r="R28" s="547"/>
      <c r="S28" s="547"/>
      <c r="T28" s="520"/>
      <c r="U28" s="547"/>
      <c r="V28" s="547"/>
      <c r="W28" s="547"/>
      <c r="X28" s="547"/>
      <c r="Y28" s="547"/>
      <c r="Z28" s="547"/>
      <c r="AA28" s="547"/>
      <c r="AB28" s="54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topLeftCell="M1" zoomScale="80" zoomScaleNormal="80" workbookViewId="0">
      <selection activeCell="A8" sqref="A8"/>
    </sheetView>
  </sheetViews>
  <sheetFormatPr defaultColWidth="9.1796875" defaultRowHeight="12"/>
  <cols>
    <col min="1" max="1" width="11.81640625" style="527" bestFit="1" customWidth="1"/>
    <col min="2" max="2" width="90.1796875" style="527" bestFit="1" customWidth="1"/>
    <col min="3" max="3" width="20.1796875" style="527" customWidth="1"/>
    <col min="4" max="4" width="22.1796875" style="527" customWidth="1"/>
    <col min="5" max="7" width="17.1796875" style="527" customWidth="1"/>
    <col min="8" max="8" width="22.1796875" style="527" customWidth="1"/>
    <col min="9" max="10" width="17.1796875" style="527" customWidth="1"/>
    <col min="11" max="27" width="22.1796875" style="527" customWidth="1"/>
    <col min="28" max="16384" width="9.1796875" style="527"/>
  </cols>
  <sheetData>
    <row r="1" spans="1:27" ht="13">
      <c r="A1" s="383" t="s">
        <v>97</v>
      </c>
      <c r="B1" s="293" t="str">
        <f>Info!C2</f>
        <v>სს ზირაათ ბანკი საქართველო</v>
      </c>
    </row>
    <row r="2" spans="1:27">
      <c r="A2" s="385" t="s">
        <v>98</v>
      </c>
      <c r="B2" s="387">
        <f>'1. key ratios'!B2</f>
        <v>45747</v>
      </c>
    </row>
    <row r="3" spans="1:27">
      <c r="A3" s="386" t="s">
        <v>539</v>
      </c>
      <c r="C3" s="529"/>
    </row>
    <row r="4" spans="1:27" ht="12.5" thickBot="1">
      <c r="A4" s="386"/>
      <c r="B4" s="529"/>
      <c r="C4" s="529"/>
    </row>
    <row r="5" spans="1:27" s="561" customFormat="1" ht="13.5" customHeight="1">
      <c r="A5" s="891" t="s">
        <v>868</v>
      </c>
      <c r="B5" s="892"/>
      <c r="C5" s="888" t="s">
        <v>540</v>
      </c>
      <c r="D5" s="889"/>
      <c r="E5" s="889"/>
      <c r="F5" s="889"/>
      <c r="G5" s="889"/>
      <c r="H5" s="889"/>
      <c r="I5" s="889"/>
      <c r="J5" s="889"/>
      <c r="K5" s="889"/>
      <c r="L5" s="889"/>
      <c r="M5" s="889"/>
      <c r="N5" s="889"/>
      <c r="O5" s="889"/>
      <c r="P5" s="889"/>
      <c r="Q5" s="889"/>
      <c r="R5" s="889"/>
      <c r="S5" s="889"/>
      <c r="T5" s="889"/>
      <c r="U5" s="889"/>
      <c r="V5" s="889"/>
      <c r="W5" s="889"/>
      <c r="X5" s="889"/>
      <c r="Y5" s="889"/>
      <c r="Z5" s="889"/>
      <c r="AA5" s="890"/>
    </row>
    <row r="6" spans="1:27" s="561" customFormat="1" ht="12" customHeight="1">
      <c r="A6" s="893"/>
      <c r="B6" s="894"/>
      <c r="C6" s="898" t="s">
        <v>66</v>
      </c>
      <c r="D6" s="897" t="s">
        <v>859</v>
      </c>
      <c r="E6" s="897"/>
      <c r="F6" s="897"/>
      <c r="G6" s="897"/>
      <c r="H6" s="883" t="s">
        <v>858</v>
      </c>
      <c r="I6" s="884"/>
      <c r="J6" s="884"/>
      <c r="K6" s="884"/>
      <c r="L6" s="557"/>
      <c r="M6" s="865" t="s">
        <v>857</v>
      </c>
      <c r="N6" s="865"/>
      <c r="O6" s="865"/>
      <c r="P6" s="865"/>
      <c r="Q6" s="865"/>
      <c r="R6" s="865"/>
      <c r="S6" s="863"/>
      <c r="T6" s="557"/>
      <c r="U6" s="865" t="s">
        <v>856</v>
      </c>
      <c r="V6" s="865"/>
      <c r="W6" s="865"/>
      <c r="X6" s="865"/>
      <c r="Y6" s="865"/>
      <c r="Z6" s="865"/>
      <c r="AA6" s="887"/>
    </row>
    <row r="7" spans="1:27" s="561" customFormat="1" ht="36">
      <c r="A7" s="895"/>
      <c r="B7" s="896"/>
      <c r="C7" s="899"/>
      <c r="D7" s="555"/>
      <c r="E7" s="551" t="s">
        <v>529</v>
      </c>
      <c r="F7" s="524" t="s">
        <v>854</v>
      </c>
      <c r="G7" s="524" t="s">
        <v>855</v>
      </c>
      <c r="H7" s="596"/>
      <c r="I7" s="551" t="s">
        <v>529</v>
      </c>
      <c r="J7" s="524" t="s">
        <v>854</v>
      </c>
      <c r="K7" s="524" t="s">
        <v>855</v>
      </c>
      <c r="L7" s="552"/>
      <c r="M7" s="551" t="s">
        <v>529</v>
      </c>
      <c r="N7" s="524" t="s">
        <v>867</v>
      </c>
      <c r="O7" s="524" t="s">
        <v>866</v>
      </c>
      <c r="P7" s="524" t="s">
        <v>865</v>
      </c>
      <c r="Q7" s="524" t="s">
        <v>864</v>
      </c>
      <c r="R7" s="524" t="s">
        <v>863</v>
      </c>
      <c r="S7" s="524" t="s">
        <v>849</v>
      </c>
      <c r="T7" s="552"/>
      <c r="U7" s="551" t="s">
        <v>529</v>
      </c>
      <c r="V7" s="524" t="s">
        <v>867</v>
      </c>
      <c r="W7" s="524" t="s">
        <v>866</v>
      </c>
      <c r="X7" s="524" t="s">
        <v>865</v>
      </c>
      <c r="Y7" s="524" t="s">
        <v>864</v>
      </c>
      <c r="Z7" s="524" t="s">
        <v>863</v>
      </c>
      <c r="AA7" s="524" t="s">
        <v>849</v>
      </c>
    </row>
    <row r="8" spans="1:27">
      <c r="A8" s="595">
        <v>1</v>
      </c>
      <c r="B8" s="594" t="s">
        <v>530</v>
      </c>
      <c r="C8" s="593">
        <v>170214662.18799999</v>
      </c>
      <c r="D8" s="516">
        <v>143226293.3897</v>
      </c>
      <c r="E8" s="516">
        <v>913946.04</v>
      </c>
      <c r="F8" s="516"/>
      <c r="G8" s="516"/>
      <c r="H8" s="516">
        <v>18937283.1217</v>
      </c>
      <c r="I8" s="516">
        <v>2011916.24</v>
      </c>
      <c r="J8" s="516">
        <v>1812055.94</v>
      </c>
      <c r="K8" s="516"/>
      <c r="L8" s="516">
        <v>8051085.6765999999</v>
      </c>
      <c r="M8" s="516">
        <v>400812.40220000001</v>
      </c>
      <c r="N8" s="516">
        <v>2407631.2346999999</v>
      </c>
      <c r="O8" s="516">
        <v>2043956.99</v>
      </c>
      <c r="P8" s="516">
        <v>940714.64</v>
      </c>
      <c r="Q8" s="516">
        <v>1251148.6846</v>
      </c>
      <c r="R8" s="516"/>
      <c r="S8" s="516"/>
      <c r="T8" s="516"/>
      <c r="U8" s="516"/>
      <c r="V8" s="516"/>
      <c r="W8" s="516"/>
      <c r="X8" s="516"/>
      <c r="Y8" s="516"/>
      <c r="Z8" s="516"/>
      <c r="AA8" s="583"/>
    </row>
    <row r="9" spans="1:27">
      <c r="A9" s="591">
        <v>1.1000000000000001</v>
      </c>
      <c r="B9" s="592" t="s">
        <v>541</v>
      </c>
      <c r="C9" s="591">
        <v>146126559.05450001</v>
      </c>
      <c r="D9" s="516">
        <v>119360508.795</v>
      </c>
      <c r="E9" s="516">
        <v>903158.96</v>
      </c>
      <c r="F9" s="516"/>
      <c r="G9" s="516"/>
      <c r="H9" s="516">
        <v>18792666.6017</v>
      </c>
      <c r="I9" s="516">
        <v>2011916.24</v>
      </c>
      <c r="J9" s="516">
        <v>1812055.94</v>
      </c>
      <c r="K9" s="516"/>
      <c r="L9" s="516">
        <v>7973383.6578000002</v>
      </c>
      <c r="M9" s="516">
        <v>392142.47889999999</v>
      </c>
      <c r="N9" s="516">
        <v>2407631.2346999999</v>
      </c>
      <c r="O9" s="516">
        <v>2043956.99</v>
      </c>
      <c r="P9" s="516">
        <v>940714.64</v>
      </c>
      <c r="Q9" s="516">
        <v>1246092.8846</v>
      </c>
      <c r="R9" s="516"/>
      <c r="S9" s="516"/>
      <c r="T9" s="516"/>
      <c r="U9" s="516"/>
      <c r="V9" s="516"/>
      <c r="W9" s="516"/>
      <c r="X9" s="516"/>
      <c r="Y9" s="516"/>
      <c r="Z9" s="516"/>
      <c r="AA9" s="583"/>
    </row>
    <row r="10" spans="1:27">
      <c r="A10" s="589" t="s">
        <v>146</v>
      </c>
      <c r="B10" s="590" t="s">
        <v>542</v>
      </c>
      <c r="C10" s="589">
        <v>146126559.05450001</v>
      </c>
      <c r="D10" s="516">
        <v>119360508.795</v>
      </c>
      <c r="E10" s="516">
        <v>903158.96</v>
      </c>
      <c r="F10" s="516"/>
      <c r="G10" s="516"/>
      <c r="H10" s="516">
        <v>18792666.6017</v>
      </c>
      <c r="I10" s="516">
        <v>2011916.24</v>
      </c>
      <c r="J10" s="516">
        <v>1812055.94</v>
      </c>
      <c r="K10" s="516"/>
      <c r="L10" s="516">
        <v>7973383.6578000002</v>
      </c>
      <c r="M10" s="516">
        <v>392142.47889999999</v>
      </c>
      <c r="N10" s="516">
        <v>2407631.2346999999</v>
      </c>
      <c r="O10" s="516">
        <v>2043956.99</v>
      </c>
      <c r="P10" s="516">
        <v>940714.64</v>
      </c>
      <c r="Q10" s="516">
        <v>1246092.8846</v>
      </c>
      <c r="R10" s="516"/>
      <c r="S10" s="516"/>
      <c r="T10" s="516"/>
      <c r="U10" s="516"/>
      <c r="V10" s="516"/>
      <c r="W10" s="516"/>
      <c r="X10" s="516"/>
      <c r="Y10" s="516"/>
      <c r="Z10" s="516"/>
      <c r="AA10" s="583"/>
    </row>
    <row r="11" spans="1:27">
      <c r="A11" s="588" t="s">
        <v>543</v>
      </c>
      <c r="B11" s="587" t="s">
        <v>544</v>
      </c>
      <c r="C11" s="586">
        <v>79757643.501599997</v>
      </c>
      <c r="D11" s="516">
        <v>62821401.425499998</v>
      </c>
      <c r="E11" s="516">
        <v>344081.22</v>
      </c>
      <c r="F11" s="516"/>
      <c r="G11" s="516"/>
      <c r="H11" s="516">
        <v>10325382.419399999</v>
      </c>
      <c r="I11" s="516"/>
      <c r="J11" s="516">
        <v>1812055.94</v>
      </c>
      <c r="K11" s="516"/>
      <c r="L11" s="516">
        <v>6610859.6567000002</v>
      </c>
      <c r="M11" s="516">
        <v>170942.56890000001</v>
      </c>
      <c r="N11" s="516">
        <v>2407631.2346999999</v>
      </c>
      <c r="O11" s="516">
        <v>1900900.35</v>
      </c>
      <c r="P11" s="516">
        <v>940714.64</v>
      </c>
      <c r="Q11" s="516">
        <v>799024.96459999995</v>
      </c>
      <c r="R11" s="516"/>
      <c r="S11" s="516"/>
      <c r="T11" s="516"/>
      <c r="U11" s="516"/>
      <c r="V11" s="516"/>
      <c r="W11" s="516"/>
      <c r="X11" s="516"/>
      <c r="Y11" s="516"/>
      <c r="Z11" s="516"/>
      <c r="AA11" s="583"/>
    </row>
    <row r="12" spans="1:27">
      <c r="A12" s="588" t="s">
        <v>545</v>
      </c>
      <c r="B12" s="587" t="s">
        <v>546</v>
      </c>
      <c r="C12" s="586">
        <v>38040232.030500002</v>
      </c>
      <c r="D12" s="516">
        <v>30389733.496599998</v>
      </c>
      <c r="E12" s="516">
        <v>277152.42</v>
      </c>
      <c r="F12" s="516"/>
      <c r="G12" s="516"/>
      <c r="H12" s="516">
        <v>6844677.2747</v>
      </c>
      <c r="I12" s="516">
        <v>2011916.24</v>
      </c>
      <c r="J12" s="516"/>
      <c r="K12" s="516"/>
      <c r="L12" s="516">
        <v>805821.25919999997</v>
      </c>
      <c r="M12" s="516">
        <v>221199.91</v>
      </c>
      <c r="N12" s="516"/>
      <c r="O12" s="516">
        <v>143056.64000000001</v>
      </c>
      <c r="P12" s="516"/>
      <c r="Q12" s="516">
        <v>266146.42</v>
      </c>
      <c r="R12" s="516"/>
      <c r="S12" s="516"/>
      <c r="T12" s="516"/>
      <c r="U12" s="516"/>
      <c r="V12" s="516"/>
      <c r="W12" s="516"/>
      <c r="X12" s="516"/>
      <c r="Y12" s="516"/>
      <c r="Z12" s="516"/>
      <c r="AA12" s="583"/>
    </row>
    <row r="13" spans="1:27">
      <c r="A13" s="588" t="s">
        <v>547</v>
      </c>
      <c r="B13" s="587" t="s">
        <v>548</v>
      </c>
      <c r="C13" s="586">
        <v>18418536.9003</v>
      </c>
      <c r="D13" s="516">
        <v>16522821.8616</v>
      </c>
      <c r="E13" s="516"/>
      <c r="F13" s="516"/>
      <c r="G13" s="516"/>
      <c r="H13" s="516">
        <v>1533954.4686</v>
      </c>
      <c r="I13" s="516"/>
      <c r="J13" s="516"/>
      <c r="K13" s="516"/>
      <c r="L13" s="516">
        <v>361760.57010000001</v>
      </c>
      <c r="M13" s="516"/>
      <c r="N13" s="516"/>
      <c r="O13" s="516"/>
      <c r="P13" s="516"/>
      <c r="Q13" s="516">
        <v>180921.5</v>
      </c>
      <c r="R13" s="516"/>
      <c r="S13" s="516"/>
      <c r="T13" s="516"/>
      <c r="U13" s="516"/>
      <c r="V13" s="516"/>
      <c r="W13" s="516"/>
      <c r="X13" s="516"/>
      <c r="Y13" s="516"/>
      <c r="Z13" s="516"/>
      <c r="AA13" s="583"/>
    </row>
    <row r="14" spans="1:27">
      <c r="A14" s="588" t="s">
        <v>549</v>
      </c>
      <c r="B14" s="587" t="s">
        <v>550</v>
      </c>
      <c r="C14" s="586">
        <v>9910146.6220999993</v>
      </c>
      <c r="D14" s="516">
        <v>9626552.0112999994</v>
      </c>
      <c r="E14" s="516">
        <v>281925.32</v>
      </c>
      <c r="F14" s="516"/>
      <c r="G14" s="516"/>
      <c r="H14" s="516">
        <v>88652.438999999998</v>
      </c>
      <c r="I14" s="516"/>
      <c r="J14" s="516"/>
      <c r="K14" s="516"/>
      <c r="L14" s="516">
        <v>194942.17180000001</v>
      </c>
      <c r="M14" s="516"/>
      <c r="N14" s="516"/>
      <c r="O14" s="516"/>
      <c r="P14" s="516"/>
      <c r="Q14" s="516"/>
      <c r="R14" s="516"/>
      <c r="S14" s="516"/>
      <c r="T14" s="516"/>
      <c r="U14" s="516"/>
      <c r="V14" s="516"/>
      <c r="W14" s="516"/>
      <c r="X14" s="516"/>
      <c r="Y14" s="516"/>
      <c r="Z14" s="516"/>
      <c r="AA14" s="583"/>
    </row>
    <row r="15" spans="1:27">
      <c r="A15" s="585">
        <v>1.2</v>
      </c>
      <c r="B15" s="581" t="s">
        <v>862</v>
      </c>
      <c r="C15" s="584">
        <v>4200951.2699999996</v>
      </c>
      <c r="D15" s="516">
        <v>993896.33</v>
      </c>
      <c r="E15" s="516">
        <v>14857.81</v>
      </c>
      <c r="F15" s="516"/>
      <c r="G15" s="516"/>
      <c r="H15" s="516">
        <v>806909.43999999994</v>
      </c>
      <c r="I15" s="516">
        <v>84639.07</v>
      </c>
      <c r="J15" s="516">
        <v>75876.14</v>
      </c>
      <c r="K15" s="516"/>
      <c r="L15" s="516">
        <v>2400145.5</v>
      </c>
      <c r="M15" s="516">
        <v>140018.62</v>
      </c>
      <c r="N15" s="516">
        <v>487534.47</v>
      </c>
      <c r="O15" s="516">
        <v>368926.54</v>
      </c>
      <c r="P15" s="516">
        <v>512779.55</v>
      </c>
      <c r="Q15" s="516">
        <v>681121.41</v>
      </c>
      <c r="R15" s="516"/>
      <c r="S15" s="516"/>
      <c r="T15" s="516"/>
      <c r="U15" s="516"/>
      <c r="V15" s="516"/>
      <c r="W15" s="516"/>
      <c r="X15" s="516"/>
      <c r="Y15" s="516"/>
      <c r="Z15" s="516"/>
      <c r="AA15" s="583"/>
    </row>
    <row r="16" spans="1:27">
      <c r="A16" s="582">
        <v>1.3</v>
      </c>
      <c r="B16" s="581" t="s">
        <v>551</v>
      </c>
      <c r="C16" s="580"/>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8"/>
    </row>
    <row r="17" spans="1:27" s="561" customFormat="1" ht="24">
      <c r="A17" s="575" t="s">
        <v>552</v>
      </c>
      <c r="B17" s="577" t="s">
        <v>553</v>
      </c>
      <c r="C17" s="576">
        <v>145834830.8795</v>
      </c>
      <c r="D17" s="517">
        <v>119068780.62</v>
      </c>
      <c r="E17" s="517">
        <v>903158.96</v>
      </c>
      <c r="F17" s="517"/>
      <c r="G17" s="517"/>
      <c r="H17" s="517">
        <v>18792666.6017</v>
      </c>
      <c r="I17" s="517">
        <v>2011916.24</v>
      </c>
      <c r="J17" s="517">
        <v>1812055.94</v>
      </c>
      <c r="K17" s="517"/>
      <c r="L17" s="517">
        <v>7973383.6578000002</v>
      </c>
      <c r="M17" s="517">
        <v>392142.47889999999</v>
      </c>
      <c r="N17" s="517">
        <v>2407631.2346999999</v>
      </c>
      <c r="O17" s="517">
        <v>2043956.99</v>
      </c>
      <c r="P17" s="517">
        <v>940714.64</v>
      </c>
      <c r="Q17" s="517">
        <v>1246092.8846</v>
      </c>
      <c r="R17" s="517"/>
      <c r="S17" s="517"/>
      <c r="T17" s="517"/>
      <c r="U17" s="517"/>
      <c r="V17" s="517"/>
      <c r="W17" s="517"/>
      <c r="X17" s="517"/>
      <c r="Y17" s="517"/>
      <c r="Z17" s="517"/>
      <c r="AA17" s="567"/>
    </row>
    <row r="18" spans="1:27" s="561" customFormat="1" ht="24">
      <c r="A18" s="571" t="s">
        <v>554</v>
      </c>
      <c r="B18" s="572" t="s">
        <v>555</v>
      </c>
      <c r="C18" s="571">
        <v>145834830.8795</v>
      </c>
      <c r="D18" s="517">
        <v>119068780.62</v>
      </c>
      <c r="E18" s="517">
        <v>903158.96</v>
      </c>
      <c r="F18" s="517"/>
      <c r="G18" s="517"/>
      <c r="H18" s="517">
        <v>18792666.6017</v>
      </c>
      <c r="I18" s="517">
        <v>2011916.24</v>
      </c>
      <c r="J18" s="517">
        <v>1812055.94</v>
      </c>
      <c r="K18" s="517"/>
      <c r="L18" s="517">
        <v>7973383.6578000002</v>
      </c>
      <c r="M18" s="517">
        <v>392142.47889999999</v>
      </c>
      <c r="N18" s="517">
        <v>2407631.2346999999</v>
      </c>
      <c r="O18" s="517">
        <v>2043956.99</v>
      </c>
      <c r="P18" s="517">
        <v>940714.64</v>
      </c>
      <c r="Q18" s="517">
        <v>1246092.8846</v>
      </c>
      <c r="R18" s="517"/>
      <c r="S18" s="517"/>
      <c r="T18" s="517"/>
      <c r="U18" s="517"/>
      <c r="V18" s="517"/>
      <c r="W18" s="517"/>
      <c r="X18" s="517"/>
      <c r="Y18" s="517"/>
      <c r="Z18" s="517"/>
      <c r="AA18" s="567"/>
    </row>
    <row r="19" spans="1:27" s="561" customFormat="1">
      <c r="A19" s="575" t="s">
        <v>556</v>
      </c>
      <c r="B19" s="574" t="s">
        <v>557</v>
      </c>
      <c r="C19" s="573">
        <v>216729642.6313</v>
      </c>
      <c r="D19" s="517">
        <v>162124810.33250001</v>
      </c>
      <c r="E19" s="517">
        <v>805329.1923</v>
      </c>
      <c r="F19" s="517"/>
      <c r="G19" s="517"/>
      <c r="H19" s="517">
        <v>40915668.359399997</v>
      </c>
      <c r="I19" s="517">
        <v>835789.86380000005</v>
      </c>
      <c r="J19" s="517">
        <v>2297313.3339999998</v>
      </c>
      <c r="K19" s="517"/>
      <c r="L19" s="517">
        <v>13689163.9394</v>
      </c>
      <c r="M19" s="517">
        <v>299313.35979999998</v>
      </c>
      <c r="N19" s="517">
        <v>2943567.9577000001</v>
      </c>
      <c r="O19" s="517">
        <v>6276793.4500000002</v>
      </c>
      <c r="P19" s="517">
        <v>768629.28</v>
      </c>
      <c r="Q19" s="517">
        <v>2584841.0359999998</v>
      </c>
      <c r="R19" s="517"/>
      <c r="S19" s="517"/>
      <c r="T19" s="517"/>
      <c r="U19" s="517"/>
      <c r="V19" s="517"/>
      <c r="W19" s="517"/>
      <c r="X19" s="517"/>
      <c r="Y19" s="517"/>
      <c r="Z19" s="517"/>
      <c r="AA19" s="567"/>
    </row>
    <row r="20" spans="1:27" s="561" customFormat="1">
      <c r="A20" s="571" t="s">
        <v>558</v>
      </c>
      <c r="B20" s="572" t="s">
        <v>559</v>
      </c>
      <c r="C20" s="571">
        <v>216729642.6313</v>
      </c>
      <c r="D20" s="517">
        <v>162124810.33250001</v>
      </c>
      <c r="E20" s="517">
        <v>805329.1923</v>
      </c>
      <c r="F20" s="517"/>
      <c r="G20" s="517"/>
      <c r="H20" s="517">
        <v>40915668.359399997</v>
      </c>
      <c r="I20" s="517">
        <v>835789.86380000005</v>
      </c>
      <c r="J20" s="517">
        <v>2297313.3339999998</v>
      </c>
      <c r="K20" s="517"/>
      <c r="L20" s="517">
        <v>13689163.9394</v>
      </c>
      <c r="M20" s="517">
        <v>299313.35979999998</v>
      </c>
      <c r="N20" s="517">
        <v>2943567.9577000001</v>
      </c>
      <c r="O20" s="517">
        <v>6276793.4500000002</v>
      </c>
      <c r="P20" s="517">
        <v>768629.28</v>
      </c>
      <c r="Q20" s="517">
        <v>2584841.0359999998</v>
      </c>
      <c r="R20" s="517"/>
      <c r="S20" s="517"/>
      <c r="T20" s="517"/>
      <c r="U20" s="517"/>
      <c r="V20" s="517"/>
      <c r="W20" s="517"/>
      <c r="X20" s="517"/>
      <c r="Y20" s="517"/>
      <c r="Z20" s="517"/>
      <c r="AA20" s="567"/>
    </row>
    <row r="21" spans="1:27" s="561" customFormat="1">
      <c r="A21" s="570">
        <v>1.4</v>
      </c>
      <c r="B21" s="569" t="s">
        <v>648</v>
      </c>
      <c r="C21" s="568"/>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67"/>
    </row>
    <row r="22" spans="1:27" s="561" customFormat="1" ht="12.5" thickBot="1">
      <c r="A22" s="566">
        <v>1.5</v>
      </c>
      <c r="B22" s="565" t="s">
        <v>649</v>
      </c>
      <c r="C22" s="564"/>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topLeftCell="A40" zoomScale="80" zoomScaleNormal="80" workbookViewId="0">
      <selection activeCell="L52" sqref="L52"/>
    </sheetView>
  </sheetViews>
  <sheetFormatPr defaultRowHeight="14.5"/>
  <cols>
    <col min="1" max="1" width="8.81640625" style="470"/>
    <col min="2" max="2" width="69.1796875" style="441" customWidth="1"/>
    <col min="3" max="3" width="13.54296875" customWidth="1"/>
    <col min="4" max="4" width="14.453125" customWidth="1"/>
    <col min="5" max="8" width="13.1796875" customWidth="1"/>
  </cols>
  <sheetData>
    <row r="1" spans="1:8">
      <c r="A1" s="17" t="s">
        <v>97</v>
      </c>
      <c r="B1" s="293" t="str">
        <f>Info!C2</f>
        <v>სს ზირაათ ბანკი საქართველო</v>
      </c>
      <c r="C1" s="16"/>
      <c r="D1" s="223"/>
      <c r="E1" s="223"/>
      <c r="F1" s="223"/>
      <c r="G1" s="223"/>
    </row>
    <row r="2" spans="1:8">
      <c r="A2" s="17" t="s">
        <v>98</v>
      </c>
      <c r="B2" s="334">
        <f>'1. key ratios'!B2</f>
        <v>45747</v>
      </c>
      <c r="C2" s="28"/>
      <c r="D2" s="18"/>
      <c r="E2" s="18"/>
      <c r="F2" s="18"/>
      <c r="G2" s="18"/>
      <c r="H2" s="1"/>
    </row>
    <row r="3" spans="1:8">
      <c r="A3" s="17"/>
      <c r="B3" s="16"/>
      <c r="C3" s="28"/>
      <c r="D3" s="18"/>
      <c r="E3" s="18"/>
      <c r="F3" s="18"/>
      <c r="G3" s="18"/>
      <c r="H3" s="1"/>
    </row>
    <row r="4" spans="1:8" ht="21" customHeight="1">
      <c r="A4" s="794" t="s">
        <v>25</v>
      </c>
      <c r="B4" s="795" t="s">
        <v>696</v>
      </c>
      <c r="C4" s="797" t="s">
        <v>103</v>
      </c>
      <c r="D4" s="797"/>
      <c r="E4" s="797"/>
      <c r="F4" s="797" t="s">
        <v>104</v>
      </c>
      <c r="G4" s="797"/>
      <c r="H4" s="798"/>
    </row>
    <row r="5" spans="1:8" ht="21" customHeight="1">
      <c r="A5" s="794"/>
      <c r="B5" s="796"/>
      <c r="C5" s="406" t="s">
        <v>26</v>
      </c>
      <c r="D5" s="406" t="s">
        <v>77</v>
      </c>
      <c r="E5" s="406" t="s">
        <v>66</v>
      </c>
      <c r="F5" s="406" t="s">
        <v>26</v>
      </c>
      <c r="G5" s="406" t="s">
        <v>77</v>
      </c>
      <c r="H5" s="406" t="s">
        <v>66</v>
      </c>
    </row>
    <row r="6" spans="1:8" ht="26.5" customHeight="1">
      <c r="A6" s="794"/>
      <c r="B6" s="407" t="s">
        <v>84</v>
      </c>
      <c r="C6" s="788"/>
      <c r="D6" s="789"/>
      <c r="E6" s="789"/>
      <c r="F6" s="789"/>
      <c r="G6" s="789"/>
      <c r="H6" s="790"/>
    </row>
    <row r="7" spans="1:8" ht="23.15" customHeight="1">
      <c r="A7" s="458">
        <v>1</v>
      </c>
      <c r="B7" s="408" t="s">
        <v>810</v>
      </c>
      <c r="C7" s="409">
        <v>23753687.609999999</v>
      </c>
      <c r="D7" s="409">
        <v>61919406.346699998</v>
      </c>
      <c r="E7" s="410">
        <v>85673093.956699997</v>
      </c>
      <c r="F7" s="409">
        <v>16064706.190000001</v>
      </c>
      <c r="G7" s="409">
        <v>50712096.6831</v>
      </c>
      <c r="H7" s="410">
        <v>66776802.873099998</v>
      </c>
    </row>
    <row r="8" spans="1:8">
      <c r="A8" s="458">
        <v>1.1000000000000001</v>
      </c>
      <c r="B8" s="411" t="s">
        <v>85</v>
      </c>
      <c r="C8" s="409">
        <v>3321902.6</v>
      </c>
      <c r="D8" s="409">
        <v>5915844.9637000002</v>
      </c>
      <c r="E8" s="410">
        <v>9237747.5636999998</v>
      </c>
      <c r="F8" s="409">
        <v>3006370.03</v>
      </c>
      <c r="G8" s="409">
        <v>5423967.4471000005</v>
      </c>
      <c r="H8" s="410">
        <v>8430337.4770999998</v>
      </c>
    </row>
    <row r="9" spans="1:8">
      <c r="A9" s="458">
        <v>1.2</v>
      </c>
      <c r="B9" s="411" t="s">
        <v>86</v>
      </c>
      <c r="C9" s="409">
        <v>20406238.739999998</v>
      </c>
      <c r="D9" s="409">
        <v>34402064.021300003</v>
      </c>
      <c r="E9" s="410">
        <v>54808302.761299998</v>
      </c>
      <c r="F9" s="409">
        <v>7026150.2999999998</v>
      </c>
      <c r="G9" s="409">
        <v>23198715.2489</v>
      </c>
      <c r="H9" s="410">
        <v>30224865.548900001</v>
      </c>
    </row>
    <row r="10" spans="1:8">
      <c r="A10" s="458">
        <v>1.3</v>
      </c>
      <c r="B10" s="411" t="s">
        <v>87</v>
      </c>
      <c r="C10" s="409">
        <v>25546.27</v>
      </c>
      <c r="D10" s="409">
        <v>21601497.361699998</v>
      </c>
      <c r="E10" s="410">
        <v>21627043.631699998</v>
      </c>
      <c r="F10" s="409">
        <v>6032185.8600000003</v>
      </c>
      <c r="G10" s="409">
        <v>22089413.987099998</v>
      </c>
      <c r="H10" s="410">
        <v>28121599.847099997</v>
      </c>
    </row>
    <row r="11" spans="1:8">
      <c r="A11" s="458">
        <v>2</v>
      </c>
      <c r="B11" s="412" t="s">
        <v>697</v>
      </c>
      <c r="C11" s="409"/>
      <c r="D11" s="409"/>
      <c r="E11" s="410">
        <v>0</v>
      </c>
      <c r="F11" s="409"/>
      <c r="G11" s="409"/>
      <c r="H11" s="410">
        <v>0</v>
      </c>
    </row>
    <row r="12" spans="1:8">
      <c r="A12" s="458">
        <v>2.1</v>
      </c>
      <c r="B12" s="413" t="s">
        <v>698</v>
      </c>
      <c r="C12" s="409"/>
      <c r="D12" s="409"/>
      <c r="E12" s="410">
        <v>0</v>
      </c>
      <c r="F12" s="409"/>
      <c r="G12" s="409"/>
      <c r="H12" s="410">
        <v>0</v>
      </c>
    </row>
    <row r="13" spans="1:8" ht="26.5" customHeight="1">
      <c r="A13" s="458">
        <v>3</v>
      </c>
      <c r="B13" s="414" t="s">
        <v>699</v>
      </c>
      <c r="C13" s="409"/>
      <c r="D13" s="409"/>
      <c r="E13" s="410">
        <v>0</v>
      </c>
      <c r="F13" s="409"/>
      <c r="G13" s="409"/>
      <c r="H13" s="410">
        <v>0</v>
      </c>
    </row>
    <row r="14" spans="1:8" ht="26.5" customHeight="1">
      <c r="A14" s="458">
        <v>4</v>
      </c>
      <c r="B14" s="415" t="s">
        <v>700</v>
      </c>
      <c r="C14" s="409"/>
      <c r="D14" s="409"/>
      <c r="E14" s="410">
        <v>0</v>
      </c>
      <c r="F14" s="409"/>
      <c r="G14" s="409"/>
      <c r="H14" s="410">
        <v>0</v>
      </c>
    </row>
    <row r="15" spans="1:8" ht="24.65" customHeight="1">
      <c r="A15" s="458">
        <v>5</v>
      </c>
      <c r="B15" s="415" t="s">
        <v>701</v>
      </c>
      <c r="C15" s="416"/>
      <c r="D15" s="416"/>
      <c r="E15" s="417">
        <v>0</v>
      </c>
      <c r="F15" s="416">
        <v>0</v>
      </c>
      <c r="G15" s="416">
        <v>0</v>
      </c>
      <c r="H15" s="417">
        <v>0</v>
      </c>
    </row>
    <row r="16" spans="1:8">
      <c r="A16" s="458">
        <v>5.0999999999999996</v>
      </c>
      <c r="B16" s="418" t="s">
        <v>702</v>
      </c>
      <c r="C16" s="409"/>
      <c r="D16" s="409"/>
      <c r="E16" s="410">
        <v>0</v>
      </c>
      <c r="F16" s="409"/>
      <c r="G16" s="409"/>
      <c r="H16" s="410">
        <v>0</v>
      </c>
    </row>
    <row r="17" spans="1:8">
      <c r="A17" s="458">
        <v>5.2</v>
      </c>
      <c r="B17" s="418" t="s">
        <v>537</v>
      </c>
      <c r="C17" s="409"/>
      <c r="D17" s="409"/>
      <c r="E17" s="410">
        <v>0</v>
      </c>
      <c r="F17" s="409"/>
      <c r="G17" s="409"/>
      <c r="H17" s="410">
        <v>0</v>
      </c>
    </row>
    <row r="18" spans="1:8">
      <c r="A18" s="458">
        <v>5.3</v>
      </c>
      <c r="B18" s="418" t="s">
        <v>703</v>
      </c>
      <c r="C18" s="409"/>
      <c r="D18" s="409"/>
      <c r="E18" s="410">
        <v>0</v>
      </c>
      <c r="F18" s="409"/>
      <c r="G18" s="409"/>
      <c r="H18" s="410">
        <v>0</v>
      </c>
    </row>
    <row r="19" spans="1:8">
      <c r="A19" s="458">
        <v>6</v>
      </c>
      <c r="B19" s="414" t="s">
        <v>704</v>
      </c>
      <c r="C19" s="409">
        <v>96341556.986200005</v>
      </c>
      <c r="D19" s="409">
        <v>69580029.341099992</v>
      </c>
      <c r="E19" s="410">
        <v>165921586.32730001</v>
      </c>
      <c r="F19" s="409">
        <v>90798486.405999988</v>
      </c>
      <c r="G19" s="409">
        <v>53667997.5418</v>
      </c>
      <c r="H19" s="410">
        <v>144466483.94779998</v>
      </c>
    </row>
    <row r="20" spans="1:8">
      <c r="A20" s="458">
        <v>6.1</v>
      </c>
      <c r="B20" s="418" t="s">
        <v>537</v>
      </c>
      <c r="C20" s="409">
        <v>0</v>
      </c>
      <c r="D20" s="409"/>
      <c r="E20" s="410">
        <v>0</v>
      </c>
      <c r="F20" s="409">
        <v>5510718.3200000003</v>
      </c>
      <c r="G20" s="409"/>
      <c r="H20" s="410">
        <v>5510718.3200000003</v>
      </c>
    </row>
    <row r="21" spans="1:8">
      <c r="A21" s="458">
        <v>6.2</v>
      </c>
      <c r="B21" s="418" t="s">
        <v>703</v>
      </c>
      <c r="C21" s="409">
        <v>96341556.986200005</v>
      </c>
      <c r="D21" s="409">
        <v>69580029.341099992</v>
      </c>
      <c r="E21" s="410">
        <v>165921586.32730001</v>
      </c>
      <c r="F21" s="409">
        <v>85287768.085999995</v>
      </c>
      <c r="G21" s="409">
        <v>53667997.5418</v>
      </c>
      <c r="H21" s="410">
        <v>138955765.62779999</v>
      </c>
    </row>
    <row r="22" spans="1:8">
      <c r="A22" s="458">
        <v>7</v>
      </c>
      <c r="B22" s="419" t="s">
        <v>705</v>
      </c>
      <c r="C22" s="409"/>
      <c r="D22" s="409"/>
      <c r="E22" s="410">
        <v>0</v>
      </c>
      <c r="F22" s="409"/>
      <c r="G22" s="409"/>
      <c r="H22" s="410">
        <v>0</v>
      </c>
    </row>
    <row r="23" spans="1:8">
      <c r="A23" s="458">
        <v>8</v>
      </c>
      <c r="B23" s="420" t="s">
        <v>706</v>
      </c>
      <c r="C23" s="409"/>
      <c r="D23" s="409"/>
      <c r="E23" s="410">
        <v>0</v>
      </c>
      <c r="F23" s="409"/>
      <c r="G23" s="409"/>
      <c r="H23" s="410">
        <v>0</v>
      </c>
    </row>
    <row r="24" spans="1:8">
      <c r="A24" s="458">
        <v>9</v>
      </c>
      <c r="B24" s="415" t="s">
        <v>707</v>
      </c>
      <c r="C24" s="409">
        <v>4979388.6100000003</v>
      </c>
      <c r="D24" s="409">
        <v>0</v>
      </c>
      <c r="E24" s="410">
        <v>4979388.6100000003</v>
      </c>
      <c r="F24" s="409">
        <v>4494193.6100000003</v>
      </c>
      <c r="G24" s="409">
        <v>0</v>
      </c>
      <c r="H24" s="410">
        <v>4494193.6100000003</v>
      </c>
    </row>
    <row r="25" spans="1:8">
      <c r="A25" s="458">
        <v>9.1</v>
      </c>
      <c r="B25" s="421" t="s">
        <v>708</v>
      </c>
      <c r="C25" s="409">
        <v>4979388.6100000003</v>
      </c>
      <c r="D25" s="409"/>
      <c r="E25" s="410">
        <v>4979388.6100000003</v>
      </c>
      <c r="F25" s="409">
        <v>4494193.6100000003</v>
      </c>
      <c r="G25" s="409"/>
      <c r="H25" s="410">
        <v>4494193.6100000003</v>
      </c>
    </row>
    <row r="26" spans="1:8">
      <c r="A26" s="458">
        <v>9.1999999999999993</v>
      </c>
      <c r="B26" s="421" t="s">
        <v>709</v>
      </c>
      <c r="C26" s="409"/>
      <c r="D26" s="409"/>
      <c r="E26" s="410">
        <v>0</v>
      </c>
      <c r="F26" s="409"/>
      <c r="G26" s="409"/>
      <c r="H26" s="410">
        <v>0</v>
      </c>
    </row>
    <row r="27" spans="1:8">
      <c r="A27" s="458">
        <v>10</v>
      </c>
      <c r="B27" s="415" t="s">
        <v>36</v>
      </c>
      <c r="C27" s="409">
        <v>1044248.72</v>
      </c>
      <c r="D27" s="409">
        <v>0</v>
      </c>
      <c r="E27" s="410">
        <v>1044248.72</v>
      </c>
      <c r="F27" s="409">
        <v>838860.82</v>
      </c>
      <c r="G27" s="409">
        <v>0</v>
      </c>
      <c r="H27" s="410">
        <v>838860.82</v>
      </c>
    </row>
    <row r="28" spans="1:8">
      <c r="A28" s="458">
        <v>10.1</v>
      </c>
      <c r="B28" s="421" t="s">
        <v>710</v>
      </c>
      <c r="C28" s="409"/>
      <c r="D28" s="409"/>
      <c r="E28" s="410">
        <v>0</v>
      </c>
      <c r="F28" s="409"/>
      <c r="G28" s="409"/>
      <c r="H28" s="410">
        <v>0</v>
      </c>
    </row>
    <row r="29" spans="1:8">
      <c r="A29" s="458">
        <v>10.199999999999999</v>
      </c>
      <c r="B29" s="421" t="s">
        <v>711</v>
      </c>
      <c r="C29" s="409">
        <v>1044248.72</v>
      </c>
      <c r="D29" s="409"/>
      <c r="E29" s="410">
        <v>1044248.72</v>
      </c>
      <c r="F29" s="409">
        <v>838860.82</v>
      </c>
      <c r="G29" s="409"/>
      <c r="H29" s="410">
        <v>838860.82</v>
      </c>
    </row>
    <row r="30" spans="1:8">
      <c r="A30" s="458">
        <v>11</v>
      </c>
      <c r="B30" s="415" t="s">
        <v>712</v>
      </c>
      <c r="C30" s="409">
        <v>0</v>
      </c>
      <c r="D30" s="409">
        <v>0</v>
      </c>
      <c r="E30" s="410">
        <v>0</v>
      </c>
      <c r="F30" s="409">
        <v>0</v>
      </c>
      <c r="G30" s="409">
        <v>0</v>
      </c>
      <c r="H30" s="410">
        <v>0</v>
      </c>
    </row>
    <row r="31" spans="1:8">
      <c r="A31" s="458">
        <v>11.1</v>
      </c>
      <c r="B31" s="421" t="s">
        <v>713</v>
      </c>
      <c r="C31" s="409">
        <v>0</v>
      </c>
      <c r="D31" s="409">
        <v>0</v>
      </c>
      <c r="E31" s="410">
        <v>0</v>
      </c>
      <c r="F31" s="409">
        <v>0</v>
      </c>
      <c r="G31" s="409">
        <v>0</v>
      </c>
      <c r="H31" s="410">
        <v>0</v>
      </c>
    </row>
    <row r="32" spans="1:8">
      <c r="A32" s="458">
        <v>11.2</v>
      </c>
      <c r="B32" s="421" t="s">
        <v>714</v>
      </c>
      <c r="C32" s="409">
        <v>0</v>
      </c>
      <c r="D32" s="409">
        <v>0</v>
      </c>
      <c r="E32" s="410">
        <v>0</v>
      </c>
      <c r="F32" s="409">
        <v>0</v>
      </c>
      <c r="G32" s="409">
        <v>0</v>
      </c>
      <c r="H32" s="410">
        <v>0</v>
      </c>
    </row>
    <row r="33" spans="1:8">
      <c r="A33" s="458">
        <v>13</v>
      </c>
      <c r="B33" s="415" t="s">
        <v>88</v>
      </c>
      <c r="C33" s="409">
        <v>1859785.1400000001</v>
      </c>
      <c r="D33" s="409">
        <v>1335240.0369000002</v>
      </c>
      <c r="E33" s="410">
        <v>3195025.1769000003</v>
      </c>
      <c r="F33" s="409">
        <v>1551692.21</v>
      </c>
      <c r="G33" s="409">
        <v>2816509.1577000003</v>
      </c>
      <c r="H33" s="410">
        <v>4368201.3677000003</v>
      </c>
    </row>
    <row r="34" spans="1:8">
      <c r="A34" s="458">
        <v>13.1</v>
      </c>
      <c r="B34" s="422" t="s">
        <v>715</v>
      </c>
      <c r="C34" s="409">
        <v>302210</v>
      </c>
      <c r="D34" s="409"/>
      <c r="E34" s="410">
        <v>302210</v>
      </c>
      <c r="F34" s="409">
        <v>67640</v>
      </c>
      <c r="G34" s="409"/>
      <c r="H34" s="410">
        <v>67640</v>
      </c>
    </row>
    <row r="35" spans="1:8">
      <c r="A35" s="458">
        <v>13.2</v>
      </c>
      <c r="B35" s="422" t="s">
        <v>716</v>
      </c>
      <c r="C35" s="409">
        <v>0</v>
      </c>
      <c r="D35" s="409">
        <v>0</v>
      </c>
      <c r="E35" s="410">
        <v>0</v>
      </c>
      <c r="F35" s="409"/>
      <c r="G35" s="409"/>
      <c r="H35" s="410">
        <v>0</v>
      </c>
    </row>
    <row r="36" spans="1:8">
      <c r="A36" s="458">
        <v>14</v>
      </c>
      <c r="B36" s="423" t="s">
        <v>717</v>
      </c>
      <c r="C36" s="409">
        <v>127978667.0662</v>
      </c>
      <c r="D36" s="409">
        <v>132834675.72469999</v>
      </c>
      <c r="E36" s="410">
        <v>260813342.79089999</v>
      </c>
      <c r="F36" s="409">
        <v>113747939.23599997</v>
      </c>
      <c r="G36" s="409">
        <v>107196603.38260001</v>
      </c>
      <c r="H36" s="410">
        <v>220944542.61859998</v>
      </c>
    </row>
    <row r="37" spans="1:8" ht="22.5" customHeight="1">
      <c r="A37" s="458"/>
      <c r="B37" s="424" t="s">
        <v>93</v>
      </c>
      <c r="C37" s="788"/>
      <c r="D37" s="789"/>
      <c r="E37" s="789"/>
      <c r="F37" s="789"/>
      <c r="G37" s="789"/>
      <c r="H37" s="790"/>
    </row>
    <row r="38" spans="1:8">
      <c r="A38" s="458">
        <v>15</v>
      </c>
      <c r="B38" s="425" t="s">
        <v>718</v>
      </c>
      <c r="C38" s="426"/>
      <c r="D38" s="426"/>
      <c r="E38" s="427">
        <v>0</v>
      </c>
      <c r="F38" s="426"/>
      <c r="G38" s="426"/>
      <c r="H38" s="427">
        <v>0</v>
      </c>
    </row>
    <row r="39" spans="1:8">
      <c r="A39" s="458">
        <v>15.1</v>
      </c>
      <c r="B39" s="428" t="s">
        <v>698</v>
      </c>
      <c r="C39" s="426"/>
      <c r="D39" s="426"/>
      <c r="E39" s="427">
        <v>0</v>
      </c>
      <c r="F39" s="426"/>
      <c r="G39" s="426"/>
      <c r="H39" s="427">
        <v>0</v>
      </c>
    </row>
    <row r="40" spans="1:8" ht="24" customHeight="1">
      <c r="A40" s="458">
        <v>16</v>
      </c>
      <c r="B40" s="419" t="s">
        <v>719</v>
      </c>
      <c r="C40" s="426"/>
      <c r="D40" s="426"/>
      <c r="E40" s="427">
        <v>0</v>
      </c>
      <c r="F40" s="426"/>
      <c r="G40" s="426"/>
      <c r="H40" s="427">
        <v>0</v>
      </c>
    </row>
    <row r="41" spans="1:8">
      <c r="A41" s="458">
        <v>17</v>
      </c>
      <c r="B41" s="419" t="s">
        <v>720</v>
      </c>
      <c r="C41" s="426">
        <v>42504985.200000003</v>
      </c>
      <c r="D41" s="426">
        <v>132176225.0883</v>
      </c>
      <c r="E41" s="427">
        <v>174681210.28830001</v>
      </c>
      <c r="F41" s="426">
        <v>32844916.420000002</v>
      </c>
      <c r="G41" s="426">
        <v>103356510.3207</v>
      </c>
      <c r="H41" s="427">
        <v>136201426.74070001</v>
      </c>
    </row>
    <row r="42" spans="1:8">
      <c r="A42" s="458">
        <v>17.100000000000001</v>
      </c>
      <c r="B42" s="429" t="s">
        <v>721</v>
      </c>
      <c r="C42" s="426">
        <v>41588221.25</v>
      </c>
      <c r="D42" s="426">
        <v>129180263.69</v>
      </c>
      <c r="E42" s="427">
        <v>170768484.94</v>
      </c>
      <c r="F42" s="426">
        <v>32699293.030000001</v>
      </c>
      <c r="G42" s="426">
        <v>93588927.867899999</v>
      </c>
      <c r="H42" s="427">
        <v>126288220.8979</v>
      </c>
    </row>
    <row r="43" spans="1:8">
      <c r="A43" s="458">
        <v>17.2</v>
      </c>
      <c r="B43" s="430" t="s">
        <v>89</v>
      </c>
      <c r="C43" s="426">
        <v>0</v>
      </c>
      <c r="D43" s="426">
        <v>2758819.7002000003</v>
      </c>
      <c r="E43" s="427">
        <v>2758819.7002000003</v>
      </c>
      <c r="F43" s="426">
        <v>0</v>
      </c>
      <c r="G43" s="426">
        <v>9462334.2563000005</v>
      </c>
      <c r="H43" s="427">
        <v>9462334.2563000005</v>
      </c>
    </row>
    <row r="44" spans="1:8">
      <c r="A44" s="458">
        <v>17.3</v>
      </c>
      <c r="B44" s="429" t="s">
        <v>722</v>
      </c>
      <c r="C44" s="426">
        <v>0</v>
      </c>
      <c r="D44" s="426"/>
      <c r="E44" s="427">
        <v>0</v>
      </c>
      <c r="F44" s="426"/>
      <c r="G44" s="426"/>
      <c r="H44" s="427">
        <v>0</v>
      </c>
    </row>
    <row r="45" spans="1:8">
      <c r="A45" s="458">
        <v>17.399999999999999</v>
      </c>
      <c r="B45" s="429" t="s">
        <v>723</v>
      </c>
      <c r="C45" s="426">
        <v>916763.95</v>
      </c>
      <c r="D45" s="426">
        <v>237141.69810000001</v>
      </c>
      <c r="E45" s="427">
        <v>1153905.6480999999</v>
      </c>
      <c r="F45" s="426">
        <v>145623.39000000001</v>
      </c>
      <c r="G45" s="426">
        <v>305248.19650000002</v>
      </c>
      <c r="H45" s="427">
        <v>450871.58650000003</v>
      </c>
    </row>
    <row r="46" spans="1:8">
      <c r="A46" s="458">
        <v>18</v>
      </c>
      <c r="B46" s="431" t="s">
        <v>724</v>
      </c>
      <c r="C46" s="426">
        <v>182752.78</v>
      </c>
      <c r="D46" s="426">
        <v>31076.870000000003</v>
      </c>
      <c r="E46" s="427">
        <v>213829.65</v>
      </c>
      <c r="F46" s="426">
        <v>21519.899999999998</v>
      </c>
      <c r="G46" s="426">
        <v>110016.77000000002</v>
      </c>
      <c r="H46" s="427">
        <v>131536.67000000001</v>
      </c>
    </row>
    <row r="47" spans="1:8">
      <c r="A47" s="458">
        <v>19</v>
      </c>
      <c r="B47" s="431" t="s">
        <v>725</v>
      </c>
      <c r="C47" s="426">
        <v>481228</v>
      </c>
      <c r="D47" s="426">
        <v>0</v>
      </c>
      <c r="E47" s="427">
        <v>481228</v>
      </c>
      <c r="F47" s="426">
        <v>193336</v>
      </c>
      <c r="G47" s="426">
        <v>0</v>
      </c>
      <c r="H47" s="427">
        <v>193336</v>
      </c>
    </row>
    <row r="48" spans="1:8">
      <c r="A48" s="458">
        <v>19.100000000000001</v>
      </c>
      <c r="B48" s="432" t="s">
        <v>726</v>
      </c>
      <c r="C48" s="426">
        <v>443996</v>
      </c>
      <c r="D48" s="426">
        <v>0</v>
      </c>
      <c r="E48" s="427">
        <v>443996</v>
      </c>
      <c r="F48" s="426">
        <v>122590</v>
      </c>
      <c r="G48" s="426"/>
      <c r="H48" s="427">
        <v>122590</v>
      </c>
    </row>
    <row r="49" spans="1:8">
      <c r="A49" s="458">
        <v>19.2</v>
      </c>
      <c r="B49" s="433" t="s">
        <v>727</v>
      </c>
      <c r="C49" s="426">
        <v>37232</v>
      </c>
      <c r="D49" s="426">
        <v>0</v>
      </c>
      <c r="E49" s="427">
        <v>37232</v>
      </c>
      <c r="F49" s="426">
        <v>70746</v>
      </c>
      <c r="G49" s="426"/>
      <c r="H49" s="427">
        <v>70746</v>
      </c>
    </row>
    <row r="50" spans="1:8">
      <c r="A50" s="458">
        <v>20</v>
      </c>
      <c r="B50" s="434" t="s">
        <v>90</v>
      </c>
      <c r="C50" s="426">
        <v>0</v>
      </c>
      <c r="D50" s="426">
        <v>0</v>
      </c>
      <c r="E50" s="427">
        <v>0</v>
      </c>
      <c r="F50" s="426"/>
      <c r="G50" s="426"/>
      <c r="H50" s="427">
        <v>0</v>
      </c>
    </row>
    <row r="51" spans="1:8">
      <c r="A51" s="458">
        <v>21</v>
      </c>
      <c r="B51" s="435" t="s">
        <v>78</v>
      </c>
      <c r="C51" s="426">
        <v>675496.25</v>
      </c>
      <c r="D51" s="426">
        <v>1005593.7</v>
      </c>
      <c r="E51" s="427">
        <v>1681089.95</v>
      </c>
      <c r="F51" s="426">
        <v>1370363.07</v>
      </c>
      <c r="G51" s="426">
        <v>4516987.0115</v>
      </c>
      <c r="H51" s="427">
        <v>5887350.0815000003</v>
      </c>
    </row>
    <row r="52" spans="1:8">
      <c r="A52" s="458">
        <v>21.1</v>
      </c>
      <c r="B52" s="430" t="s">
        <v>728</v>
      </c>
      <c r="C52" s="426"/>
      <c r="D52" s="426"/>
      <c r="E52" s="427">
        <v>0</v>
      </c>
      <c r="F52" s="426"/>
      <c r="G52" s="426"/>
      <c r="H52" s="427">
        <v>0</v>
      </c>
    </row>
    <row r="53" spans="1:8">
      <c r="A53" s="458">
        <v>22</v>
      </c>
      <c r="B53" s="434" t="s">
        <v>729</v>
      </c>
      <c r="C53" s="426">
        <v>43844462.230000004</v>
      </c>
      <c r="D53" s="426">
        <v>133212895.65830001</v>
      </c>
      <c r="E53" s="427">
        <v>177057357.8883</v>
      </c>
      <c r="F53" s="426">
        <v>34430135.390000001</v>
      </c>
      <c r="G53" s="426">
        <v>107983514.1022</v>
      </c>
      <c r="H53" s="427">
        <v>142413649.49220002</v>
      </c>
    </row>
    <row r="54" spans="1:8" ht="24" customHeight="1">
      <c r="A54" s="458"/>
      <c r="B54" s="436" t="s">
        <v>730</v>
      </c>
      <c r="C54" s="791"/>
      <c r="D54" s="792"/>
      <c r="E54" s="792"/>
      <c r="F54" s="792"/>
      <c r="G54" s="792"/>
      <c r="H54" s="793"/>
    </row>
    <row r="55" spans="1:8">
      <c r="A55" s="458">
        <v>23</v>
      </c>
      <c r="B55" s="707" t="s">
        <v>959</v>
      </c>
      <c r="C55" s="426">
        <v>50000000</v>
      </c>
      <c r="D55" s="426"/>
      <c r="E55" s="427">
        <v>50000000</v>
      </c>
      <c r="F55" s="426">
        <v>50000000</v>
      </c>
      <c r="G55" s="426"/>
      <c r="H55" s="427">
        <v>50000000</v>
      </c>
    </row>
    <row r="56" spans="1:8">
      <c r="A56" s="458">
        <v>24</v>
      </c>
      <c r="B56" s="434" t="s">
        <v>731</v>
      </c>
      <c r="C56" s="426">
        <v>0</v>
      </c>
      <c r="D56" s="426"/>
      <c r="E56" s="427">
        <v>0</v>
      </c>
      <c r="F56" s="426">
        <v>0</v>
      </c>
      <c r="G56" s="426"/>
      <c r="H56" s="427">
        <v>0</v>
      </c>
    </row>
    <row r="57" spans="1:8">
      <c r="A57" s="458">
        <v>25</v>
      </c>
      <c r="B57" s="437" t="s">
        <v>91</v>
      </c>
      <c r="C57" s="426">
        <v>0</v>
      </c>
      <c r="D57" s="426"/>
      <c r="E57" s="427">
        <v>0</v>
      </c>
      <c r="F57" s="426">
        <v>0</v>
      </c>
      <c r="G57" s="426"/>
      <c r="H57" s="427">
        <v>0</v>
      </c>
    </row>
    <row r="58" spans="1:8">
      <c r="A58" s="458">
        <v>26</v>
      </c>
      <c r="B58" s="431" t="s">
        <v>732</v>
      </c>
      <c r="C58" s="426">
        <v>0</v>
      </c>
      <c r="D58" s="426"/>
      <c r="E58" s="427">
        <v>0</v>
      </c>
      <c r="F58" s="426">
        <v>0</v>
      </c>
      <c r="G58" s="426"/>
      <c r="H58" s="427">
        <v>0</v>
      </c>
    </row>
    <row r="59" spans="1:8">
      <c r="A59" s="458">
        <v>27</v>
      </c>
      <c r="B59" s="431" t="s">
        <v>733</v>
      </c>
      <c r="C59" s="426"/>
      <c r="D59" s="426"/>
      <c r="E59" s="427">
        <v>0</v>
      </c>
      <c r="F59" s="426"/>
      <c r="G59" s="426"/>
      <c r="H59" s="427">
        <v>0</v>
      </c>
    </row>
    <row r="60" spans="1:8">
      <c r="A60" s="458">
        <v>27.1</v>
      </c>
      <c r="B60" s="438" t="s">
        <v>734</v>
      </c>
      <c r="C60" s="426"/>
      <c r="D60" s="426"/>
      <c r="E60" s="427">
        <v>0</v>
      </c>
      <c r="F60" s="426"/>
      <c r="G60" s="426"/>
      <c r="H60" s="427">
        <v>0</v>
      </c>
    </row>
    <row r="61" spans="1:8">
      <c r="A61" s="458">
        <v>27.2</v>
      </c>
      <c r="B61" s="429" t="s">
        <v>735</v>
      </c>
      <c r="C61" s="426"/>
      <c r="D61" s="426"/>
      <c r="E61" s="427">
        <v>0</v>
      </c>
      <c r="F61" s="426"/>
      <c r="G61" s="426"/>
      <c r="H61" s="427">
        <v>0</v>
      </c>
    </row>
    <row r="62" spans="1:8">
      <c r="A62" s="458">
        <v>28</v>
      </c>
      <c r="B62" s="435" t="s">
        <v>736</v>
      </c>
      <c r="C62" s="426"/>
      <c r="D62" s="426"/>
      <c r="E62" s="427">
        <v>0</v>
      </c>
      <c r="F62" s="426"/>
      <c r="G62" s="426"/>
      <c r="H62" s="427">
        <v>0</v>
      </c>
    </row>
    <row r="63" spans="1:8">
      <c r="A63" s="458">
        <v>29</v>
      </c>
      <c r="B63" s="431" t="s">
        <v>737</v>
      </c>
      <c r="C63" s="426">
        <v>0</v>
      </c>
      <c r="D63" s="426">
        <v>0</v>
      </c>
      <c r="E63" s="427">
        <v>0</v>
      </c>
      <c r="F63" s="426"/>
      <c r="G63" s="426"/>
      <c r="H63" s="427">
        <v>0</v>
      </c>
    </row>
    <row r="64" spans="1:8">
      <c r="A64" s="458">
        <v>29.1</v>
      </c>
      <c r="B64" s="418" t="s">
        <v>738</v>
      </c>
      <c r="C64" s="426"/>
      <c r="D64" s="426"/>
      <c r="E64" s="427">
        <v>0</v>
      </c>
      <c r="F64" s="426"/>
      <c r="G64" s="426"/>
      <c r="H64" s="427">
        <v>0</v>
      </c>
    </row>
    <row r="65" spans="1:8" ht="25" customHeight="1">
      <c r="A65" s="458">
        <v>29.2</v>
      </c>
      <c r="B65" s="438" t="s">
        <v>739</v>
      </c>
      <c r="C65" s="426"/>
      <c r="D65" s="426"/>
      <c r="E65" s="427">
        <v>0</v>
      </c>
      <c r="F65" s="426"/>
      <c r="G65" s="426"/>
      <c r="H65" s="427">
        <v>0</v>
      </c>
    </row>
    <row r="66" spans="1:8" ht="22.5" customHeight="1">
      <c r="A66" s="458">
        <v>29.3</v>
      </c>
      <c r="B66" s="421" t="s">
        <v>740</v>
      </c>
      <c r="C66" s="426"/>
      <c r="D66" s="426"/>
      <c r="E66" s="427">
        <v>0</v>
      </c>
      <c r="F66" s="426"/>
      <c r="G66" s="426"/>
      <c r="H66" s="427">
        <v>0</v>
      </c>
    </row>
    <row r="67" spans="1:8">
      <c r="A67" s="458">
        <v>30</v>
      </c>
      <c r="B67" s="415" t="s">
        <v>92</v>
      </c>
      <c r="C67" s="426">
        <v>33755984.90259999</v>
      </c>
      <c r="D67" s="426"/>
      <c r="E67" s="427">
        <v>33755984.90259999</v>
      </c>
      <c r="F67" s="426">
        <v>28530893.126399994</v>
      </c>
      <c r="G67" s="426"/>
      <c r="H67" s="427">
        <v>28530893.126399994</v>
      </c>
    </row>
    <row r="68" spans="1:8">
      <c r="A68" s="458">
        <v>31</v>
      </c>
      <c r="B68" s="439" t="s">
        <v>741</v>
      </c>
      <c r="C68" s="426">
        <v>83755984.90259999</v>
      </c>
      <c r="D68" s="426">
        <v>0</v>
      </c>
      <c r="E68" s="427">
        <v>83755984.90259999</v>
      </c>
      <c r="F68" s="426">
        <v>78530893.126399994</v>
      </c>
      <c r="G68" s="426">
        <v>0</v>
      </c>
      <c r="H68" s="427">
        <v>78530893.126399994</v>
      </c>
    </row>
    <row r="69" spans="1:8">
      <c r="A69" s="458">
        <v>32</v>
      </c>
      <c r="B69" s="440" t="s">
        <v>742</v>
      </c>
      <c r="C69" s="426">
        <v>127600447.13259999</v>
      </c>
      <c r="D69" s="426">
        <v>133212895.65830001</v>
      </c>
      <c r="E69" s="427">
        <v>260813342.79089999</v>
      </c>
      <c r="F69" s="426">
        <v>112961028.51639999</v>
      </c>
      <c r="G69" s="426">
        <v>107983514.1022</v>
      </c>
      <c r="H69" s="427">
        <v>220944542.61860001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heetViews>
  <sheetFormatPr defaultColWidth="9.1796875" defaultRowHeight="12"/>
  <cols>
    <col min="1" max="1" width="11.81640625" style="527" bestFit="1" customWidth="1"/>
    <col min="2" max="2" width="93.453125" style="527" customWidth="1"/>
    <col min="3" max="3" width="14.54296875" style="527" customWidth="1"/>
    <col min="4" max="5" width="16.1796875" style="527" customWidth="1"/>
    <col min="6" max="6" width="16.1796875" style="597" customWidth="1"/>
    <col min="7" max="7" width="25.1796875" style="597" customWidth="1"/>
    <col min="8" max="8" width="16.1796875" style="527" customWidth="1"/>
    <col min="9" max="11" width="16.1796875" style="597" customWidth="1"/>
    <col min="12" max="12" width="26.1796875" style="597" customWidth="1"/>
    <col min="13" max="16384" width="9.1796875" style="527"/>
  </cols>
  <sheetData>
    <row r="1" spans="1:12" ht="13">
      <c r="A1" s="383" t="s">
        <v>97</v>
      </c>
      <c r="B1" s="293" t="str">
        <f>Info!C2</f>
        <v>სს ზირაათ ბანკი საქართველო</v>
      </c>
      <c r="F1" s="527"/>
      <c r="G1" s="527"/>
      <c r="I1" s="527"/>
      <c r="J1" s="527"/>
      <c r="K1" s="527"/>
      <c r="L1" s="527"/>
    </row>
    <row r="2" spans="1:12">
      <c r="A2" s="385" t="s">
        <v>98</v>
      </c>
      <c r="B2" s="387">
        <f>'1. key ratios'!B2</f>
        <v>45747</v>
      </c>
      <c r="F2" s="527"/>
      <c r="G2" s="527"/>
      <c r="I2" s="527"/>
      <c r="J2" s="527"/>
      <c r="K2" s="527"/>
      <c r="L2" s="527"/>
    </row>
    <row r="3" spans="1:12">
      <c r="A3" s="386" t="s">
        <v>562</v>
      </c>
      <c r="F3" s="527"/>
      <c r="G3" s="527"/>
      <c r="I3" s="527"/>
      <c r="J3" s="527"/>
      <c r="K3" s="527"/>
      <c r="L3" s="527"/>
    </row>
    <row r="4" spans="1:12">
      <c r="F4" s="527"/>
      <c r="G4" s="527"/>
      <c r="I4" s="527"/>
      <c r="J4" s="527"/>
      <c r="K4" s="527"/>
      <c r="L4" s="527"/>
    </row>
    <row r="5" spans="1:12" ht="37.5" customHeight="1">
      <c r="A5" s="849" t="s">
        <v>563</v>
      </c>
      <c r="B5" s="850"/>
      <c r="C5" s="900" t="s">
        <v>564</v>
      </c>
      <c r="D5" s="901"/>
      <c r="E5" s="901"/>
      <c r="F5" s="901"/>
      <c r="G5" s="901"/>
      <c r="H5" s="902" t="s">
        <v>874</v>
      </c>
      <c r="I5" s="903"/>
      <c r="J5" s="903"/>
      <c r="K5" s="903"/>
      <c r="L5" s="904"/>
    </row>
    <row r="6" spans="1:12" ht="39.65" customHeight="1">
      <c r="A6" s="853"/>
      <c r="B6" s="854"/>
      <c r="C6" s="393"/>
      <c r="D6" s="525" t="s">
        <v>859</v>
      </c>
      <c r="E6" s="525" t="s">
        <v>858</v>
      </c>
      <c r="F6" s="525" t="s">
        <v>857</v>
      </c>
      <c r="G6" s="525" t="s">
        <v>856</v>
      </c>
      <c r="H6" s="600"/>
      <c r="I6" s="525" t="s">
        <v>859</v>
      </c>
      <c r="J6" s="525" t="s">
        <v>858</v>
      </c>
      <c r="K6" s="525" t="s">
        <v>857</v>
      </c>
      <c r="L6" s="525" t="s">
        <v>856</v>
      </c>
    </row>
    <row r="7" spans="1:12">
      <c r="A7" s="516">
        <v>1</v>
      </c>
      <c r="B7" s="531" t="s">
        <v>486</v>
      </c>
      <c r="C7" s="531">
        <v>6553557.9885999998</v>
      </c>
      <c r="D7" s="531">
        <v>6141865.1623999998</v>
      </c>
      <c r="E7" s="531"/>
      <c r="F7" s="531">
        <v>411692.82620000001</v>
      </c>
      <c r="G7" s="531"/>
      <c r="H7" s="531">
        <v>251164.15000000002</v>
      </c>
      <c r="I7" s="531">
        <v>52072.01</v>
      </c>
      <c r="J7" s="531"/>
      <c r="K7" s="531">
        <v>199092.14</v>
      </c>
      <c r="L7" s="531"/>
    </row>
    <row r="8" spans="1:12">
      <c r="A8" s="516">
        <v>2</v>
      </c>
      <c r="B8" s="531" t="s">
        <v>487</v>
      </c>
      <c r="C8" s="531">
        <v>2299970.3014000002</v>
      </c>
      <c r="D8" s="516">
        <v>2299970.3014000002</v>
      </c>
      <c r="E8" s="516"/>
      <c r="F8" s="524"/>
      <c r="G8" s="524"/>
      <c r="H8" s="516">
        <v>14610.45</v>
      </c>
      <c r="I8" s="524">
        <v>14610.45</v>
      </c>
      <c r="J8" s="524"/>
      <c r="K8" s="524"/>
      <c r="L8" s="524"/>
    </row>
    <row r="9" spans="1:12">
      <c r="A9" s="516">
        <v>3</v>
      </c>
      <c r="B9" s="531" t="s">
        <v>835</v>
      </c>
      <c r="C9" s="531">
        <v>0</v>
      </c>
      <c r="D9" s="516"/>
      <c r="E9" s="516"/>
      <c r="F9" s="526"/>
      <c r="G9" s="526"/>
      <c r="H9" s="516">
        <v>0</v>
      </c>
      <c r="I9" s="526"/>
      <c r="J9" s="526"/>
      <c r="K9" s="526"/>
      <c r="L9" s="526"/>
    </row>
    <row r="10" spans="1:12">
      <c r="A10" s="516">
        <v>4</v>
      </c>
      <c r="B10" s="531" t="s">
        <v>488</v>
      </c>
      <c r="C10" s="531">
        <v>7812332.2958000004</v>
      </c>
      <c r="D10" s="516">
        <v>7812332.2958000004</v>
      </c>
      <c r="E10" s="516"/>
      <c r="F10" s="526"/>
      <c r="G10" s="526"/>
      <c r="H10" s="516">
        <v>13436.17</v>
      </c>
      <c r="I10" s="526">
        <v>13436.17</v>
      </c>
      <c r="J10" s="526"/>
      <c r="K10" s="526"/>
      <c r="L10" s="526"/>
    </row>
    <row r="11" spans="1:12">
      <c r="A11" s="516">
        <v>5</v>
      </c>
      <c r="B11" s="531" t="s">
        <v>489</v>
      </c>
      <c r="C11" s="531">
        <v>4701603.1292000003</v>
      </c>
      <c r="D11" s="516">
        <v>1634138.91</v>
      </c>
      <c r="E11" s="516">
        <v>568328.27919999999</v>
      </c>
      <c r="F11" s="526">
        <v>2499135.94</v>
      </c>
      <c r="G11" s="526"/>
      <c r="H11" s="516">
        <v>754192.20000000007</v>
      </c>
      <c r="I11" s="526">
        <v>10954.21</v>
      </c>
      <c r="J11" s="526">
        <v>26924.21</v>
      </c>
      <c r="K11" s="526">
        <v>716313.78</v>
      </c>
      <c r="L11" s="526"/>
    </row>
    <row r="12" spans="1:12">
      <c r="A12" s="516">
        <v>6</v>
      </c>
      <c r="B12" s="531" t="s">
        <v>490</v>
      </c>
      <c r="C12" s="531">
        <v>18140668.957600001</v>
      </c>
      <c r="D12" s="516">
        <v>15691169.061799999</v>
      </c>
      <c r="E12" s="516">
        <v>1898300.3647</v>
      </c>
      <c r="F12" s="526">
        <v>551199.53110000002</v>
      </c>
      <c r="G12" s="526"/>
      <c r="H12" s="516">
        <v>312260.18</v>
      </c>
      <c r="I12" s="526">
        <v>156946.73000000001</v>
      </c>
      <c r="J12" s="526">
        <v>84996.64</v>
      </c>
      <c r="K12" s="526">
        <v>70316.81</v>
      </c>
      <c r="L12" s="526"/>
    </row>
    <row r="13" spans="1:12">
      <c r="A13" s="516">
        <v>7</v>
      </c>
      <c r="B13" s="531" t="s">
        <v>491</v>
      </c>
      <c r="C13" s="531">
        <v>17157208.042300001</v>
      </c>
      <c r="D13" s="516">
        <v>9824017.5676000006</v>
      </c>
      <c r="E13" s="516">
        <v>7333190.4747000001</v>
      </c>
      <c r="F13" s="526"/>
      <c r="G13" s="526"/>
      <c r="H13" s="516">
        <v>422758.78</v>
      </c>
      <c r="I13" s="526">
        <v>110072.41</v>
      </c>
      <c r="J13" s="526">
        <v>312686.37</v>
      </c>
      <c r="K13" s="526"/>
      <c r="L13" s="526"/>
    </row>
    <row r="14" spans="1:12">
      <c r="A14" s="516">
        <v>8</v>
      </c>
      <c r="B14" s="531" t="s">
        <v>492</v>
      </c>
      <c r="C14" s="531">
        <v>1592167.04</v>
      </c>
      <c r="D14" s="516">
        <v>1070090.72</v>
      </c>
      <c r="E14" s="516">
        <v>45453.34</v>
      </c>
      <c r="F14" s="526">
        <v>476622.98</v>
      </c>
      <c r="G14" s="526"/>
      <c r="H14" s="516">
        <v>292023.15999999997</v>
      </c>
      <c r="I14" s="526">
        <v>17280.07</v>
      </c>
      <c r="J14" s="526">
        <v>5175.3500000000004</v>
      </c>
      <c r="K14" s="526">
        <v>269567.74</v>
      </c>
      <c r="L14" s="526"/>
    </row>
    <row r="15" spans="1:12">
      <c r="A15" s="516">
        <v>9</v>
      </c>
      <c r="B15" s="531" t="s">
        <v>493</v>
      </c>
      <c r="C15" s="531">
        <v>2197861.2847000002</v>
      </c>
      <c r="D15" s="516">
        <v>2197861.2847000002</v>
      </c>
      <c r="E15" s="516"/>
      <c r="F15" s="526"/>
      <c r="G15" s="526"/>
      <c r="H15" s="516">
        <v>10799.14</v>
      </c>
      <c r="I15" s="526">
        <v>10799.14</v>
      </c>
      <c r="J15" s="526"/>
      <c r="K15" s="526"/>
      <c r="L15" s="526"/>
    </row>
    <row r="16" spans="1:12">
      <c r="A16" s="516">
        <v>10</v>
      </c>
      <c r="B16" s="531" t="s">
        <v>494</v>
      </c>
      <c r="C16" s="531">
        <v>1442148.2575999999</v>
      </c>
      <c r="D16" s="516">
        <v>223337.87830000001</v>
      </c>
      <c r="E16" s="516"/>
      <c r="F16" s="526">
        <v>1218810.3792999999</v>
      </c>
      <c r="G16" s="526"/>
      <c r="H16" s="516">
        <v>207942.25999999998</v>
      </c>
      <c r="I16" s="526">
        <v>2953.21</v>
      </c>
      <c r="J16" s="526"/>
      <c r="K16" s="526">
        <v>204989.05</v>
      </c>
      <c r="L16" s="526"/>
    </row>
    <row r="17" spans="1:12">
      <c r="A17" s="516">
        <v>11</v>
      </c>
      <c r="B17" s="531" t="s">
        <v>495</v>
      </c>
      <c r="C17" s="531">
        <v>11993652.8924</v>
      </c>
      <c r="D17" s="516">
        <v>11993652.8924</v>
      </c>
      <c r="E17" s="516"/>
      <c r="F17" s="526"/>
      <c r="G17" s="526"/>
      <c r="H17" s="516">
        <v>18095.240000000002</v>
      </c>
      <c r="I17" s="526">
        <v>18095.240000000002</v>
      </c>
      <c r="J17" s="526"/>
      <c r="K17" s="526"/>
      <c r="L17" s="526"/>
    </row>
    <row r="18" spans="1:12">
      <c r="A18" s="516">
        <v>12</v>
      </c>
      <c r="B18" s="531" t="s">
        <v>496</v>
      </c>
      <c r="C18" s="531">
        <v>39916879.862899996</v>
      </c>
      <c r="D18" s="516">
        <v>37203134.671899997</v>
      </c>
      <c r="E18" s="516">
        <v>2228021.4410000001</v>
      </c>
      <c r="F18" s="526">
        <v>485723.75</v>
      </c>
      <c r="G18" s="526"/>
      <c r="H18" s="516">
        <v>620978.53</v>
      </c>
      <c r="I18" s="526">
        <v>297078.82</v>
      </c>
      <c r="J18" s="526">
        <v>60908.27</v>
      </c>
      <c r="K18" s="526">
        <v>262991.44</v>
      </c>
      <c r="L18" s="526"/>
    </row>
    <row r="19" spans="1:12">
      <c r="A19" s="516">
        <v>13</v>
      </c>
      <c r="B19" s="531" t="s">
        <v>497</v>
      </c>
      <c r="C19" s="531">
        <v>11966280.8583</v>
      </c>
      <c r="D19" s="516">
        <v>11901581.3683</v>
      </c>
      <c r="E19" s="516">
        <v>59643.69</v>
      </c>
      <c r="F19" s="526">
        <v>5055.8</v>
      </c>
      <c r="G19" s="526"/>
      <c r="H19" s="516">
        <v>185239.98</v>
      </c>
      <c r="I19" s="526">
        <v>178699.65</v>
      </c>
      <c r="J19" s="526">
        <v>3853.7</v>
      </c>
      <c r="K19" s="526">
        <v>2686.63</v>
      </c>
      <c r="L19" s="526"/>
    </row>
    <row r="20" spans="1:12">
      <c r="A20" s="516">
        <v>14</v>
      </c>
      <c r="B20" s="531" t="s">
        <v>498</v>
      </c>
      <c r="C20" s="531">
        <v>4653735.55</v>
      </c>
      <c r="D20" s="516">
        <v>1141576.05</v>
      </c>
      <c r="E20" s="516">
        <v>3512159.5</v>
      </c>
      <c r="F20" s="526"/>
      <c r="G20" s="526"/>
      <c r="H20" s="516">
        <v>163274.73000000001</v>
      </c>
      <c r="I20" s="526">
        <v>3328.67</v>
      </c>
      <c r="J20" s="526">
        <v>159946.06</v>
      </c>
      <c r="K20" s="526"/>
      <c r="L20" s="526"/>
    </row>
    <row r="21" spans="1:12">
      <c r="A21" s="516">
        <v>15</v>
      </c>
      <c r="B21" s="531" t="s">
        <v>499</v>
      </c>
      <c r="C21" s="531">
        <v>7852918.4755999995</v>
      </c>
      <c r="D21" s="516">
        <v>7852918.4755999995</v>
      </c>
      <c r="E21" s="516"/>
      <c r="F21" s="526"/>
      <c r="G21" s="526"/>
      <c r="H21" s="516">
        <v>27080.11</v>
      </c>
      <c r="I21" s="526">
        <v>27080.11</v>
      </c>
      <c r="J21" s="526"/>
      <c r="K21" s="526"/>
      <c r="L21" s="526"/>
    </row>
    <row r="22" spans="1:12">
      <c r="A22" s="516">
        <v>16</v>
      </c>
      <c r="B22" s="531" t="s">
        <v>500</v>
      </c>
      <c r="C22" s="531">
        <v>0</v>
      </c>
      <c r="D22" s="516"/>
      <c r="E22" s="516"/>
      <c r="F22" s="526"/>
      <c r="G22" s="526"/>
      <c r="H22" s="516">
        <v>0</v>
      </c>
      <c r="I22" s="526"/>
      <c r="J22" s="526"/>
      <c r="K22" s="526"/>
      <c r="L22" s="526"/>
    </row>
    <row r="23" spans="1:12">
      <c r="A23" s="516">
        <v>17</v>
      </c>
      <c r="B23" s="531" t="s">
        <v>501</v>
      </c>
      <c r="C23" s="531">
        <v>1630625.5466</v>
      </c>
      <c r="D23" s="516">
        <v>323393.62390000001</v>
      </c>
      <c r="E23" s="516">
        <v>692536.91269999999</v>
      </c>
      <c r="F23" s="526">
        <v>614695.01</v>
      </c>
      <c r="G23" s="526"/>
      <c r="H23" s="516">
        <v>351439.85</v>
      </c>
      <c r="I23" s="526">
        <v>476.87</v>
      </c>
      <c r="J23" s="526">
        <v>33370.44</v>
      </c>
      <c r="K23" s="526">
        <v>317592.53999999998</v>
      </c>
      <c r="L23" s="526"/>
    </row>
    <row r="24" spans="1:12">
      <c r="A24" s="516">
        <v>18</v>
      </c>
      <c r="B24" s="531" t="s">
        <v>502</v>
      </c>
      <c r="C24" s="531">
        <v>0</v>
      </c>
      <c r="D24" s="516"/>
      <c r="E24" s="516"/>
      <c r="F24" s="526"/>
      <c r="G24" s="526"/>
      <c r="H24" s="516">
        <v>0</v>
      </c>
      <c r="I24" s="526"/>
      <c r="J24" s="526"/>
      <c r="K24" s="526"/>
      <c r="L24" s="526"/>
    </row>
    <row r="25" spans="1:12">
      <c r="A25" s="516">
        <v>19</v>
      </c>
      <c r="B25" s="531" t="s">
        <v>503</v>
      </c>
      <c r="C25" s="531">
        <v>0</v>
      </c>
      <c r="D25" s="516"/>
      <c r="E25" s="516"/>
      <c r="F25" s="526"/>
      <c r="G25" s="526"/>
      <c r="H25" s="516">
        <v>0</v>
      </c>
      <c r="I25" s="526"/>
      <c r="J25" s="526"/>
      <c r="K25" s="526"/>
      <c r="L25" s="526"/>
    </row>
    <row r="26" spans="1:12">
      <c r="A26" s="516">
        <v>20</v>
      </c>
      <c r="B26" s="531" t="s">
        <v>504</v>
      </c>
      <c r="C26" s="531">
        <v>530646.02410000004</v>
      </c>
      <c r="D26" s="516">
        <v>530646.02410000004</v>
      </c>
      <c r="E26" s="516"/>
      <c r="F26" s="526"/>
      <c r="G26" s="526"/>
      <c r="H26" s="516">
        <v>8122.83</v>
      </c>
      <c r="I26" s="526">
        <v>8122.83</v>
      </c>
      <c r="J26" s="526"/>
      <c r="K26" s="526"/>
      <c r="L26" s="526"/>
    </row>
    <row r="27" spans="1:12">
      <c r="A27" s="516">
        <v>21</v>
      </c>
      <c r="B27" s="531" t="s">
        <v>505</v>
      </c>
      <c r="C27" s="531">
        <v>123744.53</v>
      </c>
      <c r="D27" s="516">
        <v>123744.53</v>
      </c>
      <c r="E27" s="516"/>
      <c r="F27" s="526"/>
      <c r="G27" s="526"/>
      <c r="H27" s="516">
        <v>547.41999999999996</v>
      </c>
      <c r="I27" s="526">
        <v>547.41999999999996</v>
      </c>
      <c r="J27" s="526"/>
      <c r="K27" s="526"/>
      <c r="L27" s="526"/>
    </row>
    <row r="28" spans="1:12">
      <c r="A28" s="516">
        <v>22</v>
      </c>
      <c r="B28" s="531" t="s">
        <v>506</v>
      </c>
      <c r="C28" s="531">
        <v>0</v>
      </c>
      <c r="D28" s="516"/>
      <c r="E28" s="516"/>
      <c r="F28" s="526"/>
      <c r="G28" s="526"/>
      <c r="H28" s="516">
        <v>0</v>
      </c>
      <c r="I28" s="526"/>
      <c r="J28" s="526"/>
      <c r="K28" s="526"/>
      <c r="L28" s="526"/>
    </row>
    <row r="29" spans="1:12">
      <c r="A29" s="516">
        <v>23</v>
      </c>
      <c r="B29" s="531" t="s">
        <v>507</v>
      </c>
      <c r="C29" s="531">
        <v>18303778.072500002</v>
      </c>
      <c r="D29" s="516">
        <v>14285719.3506</v>
      </c>
      <c r="E29" s="516">
        <v>2301179.8818999999</v>
      </c>
      <c r="F29" s="526">
        <v>1716878.84</v>
      </c>
      <c r="G29" s="526"/>
      <c r="H29" s="516">
        <v>545461.14</v>
      </c>
      <c r="I29" s="526">
        <v>79863.520000000004</v>
      </c>
      <c r="J29" s="526">
        <v>100478.59</v>
      </c>
      <c r="K29" s="526">
        <v>365119.03</v>
      </c>
      <c r="L29" s="526"/>
    </row>
    <row r="30" spans="1:12">
      <c r="A30" s="516">
        <v>24</v>
      </c>
      <c r="B30" s="531" t="s">
        <v>508</v>
      </c>
      <c r="C30" s="531">
        <v>1460751.7703</v>
      </c>
      <c r="D30" s="516">
        <v>1460751.7703</v>
      </c>
      <c r="E30" s="516"/>
      <c r="F30" s="526"/>
      <c r="G30" s="526"/>
      <c r="H30" s="516">
        <v>2200.9899999999998</v>
      </c>
      <c r="I30" s="526">
        <v>2200.9899999999998</v>
      </c>
      <c r="J30" s="526"/>
      <c r="K30" s="526"/>
      <c r="L30" s="526"/>
    </row>
    <row r="31" spans="1:12">
      <c r="A31" s="516">
        <v>25</v>
      </c>
      <c r="B31" s="531" t="s">
        <v>509</v>
      </c>
      <c r="C31" s="531">
        <v>9884131.3081</v>
      </c>
      <c r="D31" s="516">
        <v>9514391.4506000001</v>
      </c>
      <c r="E31" s="516">
        <v>298469.23749999999</v>
      </c>
      <c r="F31" s="526">
        <v>71270.62</v>
      </c>
      <c r="G31" s="526"/>
      <c r="H31" s="516">
        <v>91448.68</v>
      </c>
      <c r="I31" s="526">
        <v>43352.67</v>
      </c>
      <c r="J31" s="526">
        <v>35008.949999999997</v>
      </c>
      <c r="K31" s="526">
        <v>13087.06</v>
      </c>
      <c r="L31" s="526"/>
    </row>
    <row r="32" spans="1:12">
      <c r="A32" s="516">
        <v>26</v>
      </c>
      <c r="B32" s="531" t="s">
        <v>565</v>
      </c>
      <c r="C32" s="531">
        <v>0</v>
      </c>
      <c r="D32" s="516"/>
      <c r="E32" s="516"/>
      <c r="F32" s="526"/>
      <c r="G32" s="526"/>
      <c r="H32" s="516">
        <v>0</v>
      </c>
      <c r="I32" s="526"/>
      <c r="J32" s="526"/>
      <c r="K32" s="526"/>
      <c r="L32" s="526"/>
    </row>
    <row r="33" spans="1:12">
      <c r="A33" s="516">
        <v>27</v>
      </c>
      <c r="B33" s="599" t="s">
        <v>66</v>
      </c>
      <c r="C33" s="599">
        <v>170214662.18799999</v>
      </c>
      <c r="D33" s="516">
        <v>143226293.3897</v>
      </c>
      <c r="E33" s="516">
        <v>18937283.1217</v>
      </c>
      <c r="F33" s="526">
        <v>8051085.676599999</v>
      </c>
      <c r="G33" s="526">
        <v>0</v>
      </c>
      <c r="H33" s="517">
        <v>4293075.99</v>
      </c>
      <c r="I33" s="526">
        <v>1047971.1900000001</v>
      </c>
      <c r="J33" s="526">
        <v>823348.58</v>
      </c>
      <c r="K33" s="526">
        <v>2421756.2200000002</v>
      </c>
      <c r="L33" s="526">
        <v>0</v>
      </c>
    </row>
    <row r="34" spans="1:12">
      <c r="A34" s="546"/>
      <c r="B34" s="546"/>
      <c r="C34" s="546"/>
      <c r="D34" s="546"/>
      <c r="E34" s="546"/>
      <c r="H34" s="546"/>
    </row>
    <row r="35" spans="1:12">
      <c r="A35" s="546"/>
      <c r="B35" s="598"/>
      <c r="C35" s="598"/>
      <c r="D35" s="546"/>
      <c r="E35" s="546"/>
      <c r="H35" s="54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topLeftCell="B1" zoomScale="80" zoomScaleNormal="80" workbookViewId="0">
      <selection activeCell="B1" sqref="B1:B1048576"/>
    </sheetView>
  </sheetViews>
  <sheetFormatPr defaultColWidth="8.81640625" defaultRowHeight="12"/>
  <cols>
    <col min="1" max="1" width="11.81640625" style="394" bestFit="1" customWidth="1"/>
    <col min="2" max="2" width="165.1796875" style="394" customWidth="1"/>
    <col min="3" max="11" width="28.1796875" style="394" customWidth="1"/>
    <col min="12" max="16384" width="8.81640625" style="394"/>
  </cols>
  <sheetData>
    <row r="1" spans="1:11" s="384" customFormat="1" ht="13">
      <c r="A1" s="383" t="s">
        <v>97</v>
      </c>
      <c r="B1" s="293" t="str">
        <f>Info!C2</f>
        <v>სს ზირაათ ბანკი საქართველო</v>
      </c>
      <c r="C1" s="527"/>
      <c r="D1" s="527"/>
      <c r="E1" s="527"/>
      <c r="F1" s="527"/>
      <c r="G1" s="527"/>
      <c r="H1" s="527"/>
      <c r="I1" s="527"/>
      <c r="J1" s="527"/>
      <c r="K1" s="527"/>
    </row>
    <row r="2" spans="1:11" s="384" customFormat="1">
      <c r="A2" s="385" t="s">
        <v>98</v>
      </c>
      <c r="B2" s="387">
        <f>'1. key ratios'!B2</f>
        <v>45747</v>
      </c>
      <c r="C2" s="527"/>
      <c r="D2" s="527"/>
      <c r="E2" s="527"/>
      <c r="F2" s="527"/>
      <c r="G2" s="527"/>
      <c r="H2" s="527"/>
      <c r="I2" s="527"/>
      <c r="J2" s="527"/>
      <c r="K2" s="527"/>
    </row>
    <row r="3" spans="1:11" s="384" customFormat="1">
      <c r="A3" s="386" t="s">
        <v>566</v>
      </c>
      <c r="B3" s="527"/>
      <c r="C3" s="527"/>
      <c r="D3" s="527"/>
      <c r="E3" s="527"/>
      <c r="F3" s="527"/>
      <c r="G3" s="527"/>
      <c r="H3" s="527"/>
      <c r="I3" s="527"/>
      <c r="J3" s="527"/>
      <c r="K3" s="527"/>
    </row>
    <row r="4" spans="1:11">
      <c r="A4" s="605"/>
      <c r="B4" s="605"/>
      <c r="C4" s="604" t="s">
        <v>470</v>
      </c>
      <c r="D4" s="604" t="s">
        <v>471</v>
      </c>
      <c r="E4" s="604" t="s">
        <v>472</v>
      </c>
      <c r="F4" s="604" t="s">
        <v>473</v>
      </c>
      <c r="G4" s="604" t="s">
        <v>474</v>
      </c>
      <c r="H4" s="604" t="s">
        <v>475</v>
      </c>
      <c r="I4" s="604" t="s">
        <v>476</v>
      </c>
      <c r="J4" s="604" t="s">
        <v>477</v>
      </c>
      <c r="K4" s="604" t="s">
        <v>478</v>
      </c>
    </row>
    <row r="5" spans="1:11" ht="104.15" customHeight="1">
      <c r="A5" s="905" t="s">
        <v>873</v>
      </c>
      <c r="B5" s="906"/>
      <c r="C5" s="603" t="s">
        <v>567</v>
      </c>
      <c r="D5" s="603" t="s">
        <v>560</v>
      </c>
      <c r="E5" s="603" t="s">
        <v>561</v>
      </c>
      <c r="F5" s="603" t="s">
        <v>872</v>
      </c>
      <c r="G5" s="603" t="s">
        <v>568</v>
      </c>
      <c r="H5" s="603" t="s">
        <v>569</v>
      </c>
      <c r="I5" s="603" t="s">
        <v>570</v>
      </c>
      <c r="J5" s="603" t="s">
        <v>571</v>
      </c>
      <c r="K5" s="603" t="s">
        <v>572</v>
      </c>
    </row>
    <row r="6" spans="1:11">
      <c r="A6" s="516">
        <v>1</v>
      </c>
      <c r="B6" s="516" t="s">
        <v>573</v>
      </c>
      <c r="C6" s="516">
        <v>3623281.5819000001</v>
      </c>
      <c r="D6" s="516"/>
      <c r="E6" s="516"/>
      <c r="F6" s="516"/>
      <c r="G6" s="516">
        <v>145834830.8795</v>
      </c>
      <c r="H6" s="516"/>
      <c r="I6" s="516"/>
      <c r="J6" s="516">
        <v>15776484.312799999</v>
      </c>
      <c r="K6" s="516">
        <v>4980065.4138000002</v>
      </c>
    </row>
    <row r="7" spans="1:11">
      <c r="A7" s="516">
        <v>2</v>
      </c>
      <c r="B7" s="517" t="s">
        <v>574</v>
      </c>
      <c r="C7" s="516"/>
      <c r="D7" s="516"/>
      <c r="E7" s="516"/>
      <c r="F7" s="516"/>
      <c r="G7" s="516"/>
      <c r="H7" s="516"/>
      <c r="I7" s="516"/>
      <c r="J7" s="516"/>
      <c r="K7" s="516"/>
    </row>
    <row r="8" spans="1:11">
      <c r="A8" s="516">
        <v>3</v>
      </c>
      <c r="B8" s="517" t="s">
        <v>538</v>
      </c>
      <c r="C8" s="516">
        <v>5600720.1035000002</v>
      </c>
      <c r="D8" s="516"/>
      <c r="E8" s="516">
        <v>19560935.842</v>
      </c>
      <c r="F8" s="516"/>
      <c r="G8" s="516">
        <v>12763329.651000001</v>
      </c>
      <c r="H8" s="516"/>
      <c r="I8" s="516"/>
      <c r="J8" s="516">
        <v>16650506.323000001</v>
      </c>
      <c r="K8" s="516">
        <v>6237276.7599999998</v>
      </c>
    </row>
    <row r="9" spans="1:11">
      <c r="A9" s="516">
        <v>4</v>
      </c>
      <c r="B9" s="548" t="s">
        <v>871</v>
      </c>
      <c r="C9" s="602"/>
      <c r="D9" s="602"/>
      <c r="E9" s="602"/>
      <c r="F9" s="602"/>
      <c r="G9" s="602">
        <v>7973383.6578000002</v>
      </c>
      <c r="H9" s="602"/>
      <c r="I9" s="602"/>
      <c r="J9" s="602"/>
      <c r="K9" s="602">
        <v>77702.018800000005</v>
      </c>
    </row>
    <row r="10" spans="1:11">
      <c r="A10" s="516">
        <v>5</v>
      </c>
      <c r="B10" s="537" t="s">
        <v>870</v>
      </c>
      <c r="C10" s="602"/>
      <c r="D10" s="602"/>
      <c r="E10" s="602"/>
      <c r="F10" s="602"/>
      <c r="G10" s="602"/>
      <c r="H10" s="602"/>
      <c r="I10" s="602"/>
      <c r="J10" s="602"/>
      <c r="K10" s="602"/>
    </row>
    <row r="11" spans="1:11">
      <c r="A11" s="516">
        <v>6</v>
      </c>
      <c r="B11" s="537" t="s">
        <v>869</v>
      </c>
      <c r="C11" s="602"/>
      <c r="D11" s="602"/>
      <c r="E11" s="602"/>
      <c r="F11" s="602"/>
      <c r="G11" s="602"/>
      <c r="H11" s="602"/>
      <c r="I11" s="602"/>
      <c r="J11" s="602"/>
      <c r="K11" s="602"/>
    </row>
    <row r="13" spans="1:11" ht="13.5">
      <c r="B13" s="601"/>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B2" sqref="B2"/>
    </sheetView>
  </sheetViews>
  <sheetFormatPr defaultColWidth="8.81640625" defaultRowHeight="14.5"/>
  <cols>
    <col min="1" max="1" width="10" style="606" bestFit="1" customWidth="1"/>
    <col min="2" max="2" width="71.81640625" style="606" customWidth="1"/>
    <col min="3" max="3" width="12.81640625" style="606" bestFit="1" customWidth="1"/>
    <col min="4" max="5" width="15.26953125" style="606" bestFit="1" customWidth="1"/>
    <col min="6" max="6" width="20.1796875" style="606" bestFit="1" customWidth="1"/>
    <col min="7" max="7" width="37.7265625" style="606" bestFit="1" customWidth="1"/>
    <col min="8" max="8" width="13.54296875" style="606" bestFit="1" customWidth="1"/>
    <col min="9" max="10" width="15.26953125" style="606" bestFit="1" customWidth="1"/>
    <col min="11" max="11" width="20.1796875" style="606" bestFit="1" customWidth="1"/>
    <col min="12" max="12" width="37.7265625" style="606" bestFit="1" customWidth="1"/>
    <col min="13" max="13" width="10.81640625" style="606" bestFit="1" customWidth="1"/>
    <col min="14" max="15" width="15.26953125" style="606" bestFit="1" customWidth="1"/>
    <col min="16" max="16" width="20.1796875" style="606" bestFit="1" customWidth="1"/>
    <col min="17" max="17" width="37.7265625" style="606" bestFit="1" customWidth="1"/>
    <col min="18" max="18" width="18.1796875" style="606" bestFit="1" customWidth="1"/>
    <col min="19" max="19" width="48.1796875" style="606" bestFit="1" customWidth="1"/>
    <col min="20" max="20" width="46" style="606" bestFit="1" customWidth="1"/>
    <col min="21" max="21" width="48.1796875" style="606" bestFit="1" customWidth="1"/>
    <col min="22" max="22" width="44.54296875" style="606" bestFit="1" customWidth="1"/>
    <col min="23" max="16384" width="8.81640625" style="606"/>
  </cols>
  <sheetData>
    <row r="1" spans="1:22">
      <c r="A1" s="383" t="s">
        <v>97</v>
      </c>
      <c r="B1" s="293" t="str">
        <f>Info!C2</f>
        <v>სს ზირაათ ბანკი საქართველო</v>
      </c>
    </row>
    <row r="2" spans="1:22">
      <c r="A2" s="385" t="s">
        <v>98</v>
      </c>
      <c r="B2" s="387">
        <f>'1. key ratios'!B2</f>
        <v>45747</v>
      </c>
    </row>
    <row r="3" spans="1:22">
      <c r="A3" s="386" t="s">
        <v>656</v>
      </c>
      <c r="B3" s="527"/>
    </row>
    <row r="4" spans="1:22">
      <c r="A4" s="386"/>
      <c r="B4" s="527"/>
    </row>
    <row r="5" spans="1:22" ht="24" customHeight="1">
      <c r="A5" s="907" t="s">
        <v>683</v>
      </c>
      <c r="B5" s="907"/>
      <c r="C5" s="909" t="s">
        <v>875</v>
      </c>
      <c r="D5" s="909"/>
      <c r="E5" s="909"/>
      <c r="F5" s="909"/>
      <c r="G5" s="909"/>
      <c r="H5" s="909" t="s">
        <v>564</v>
      </c>
      <c r="I5" s="909"/>
      <c r="J5" s="909"/>
      <c r="K5" s="909"/>
      <c r="L5" s="909"/>
      <c r="M5" s="909" t="s">
        <v>874</v>
      </c>
      <c r="N5" s="909"/>
      <c r="O5" s="909"/>
      <c r="P5" s="909"/>
      <c r="Q5" s="909"/>
      <c r="R5" s="908" t="s">
        <v>682</v>
      </c>
      <c r="S5" s="908" t="s">
        <v>686</v>
      </c>
      <c r="T5" s="908" t="s">
        <v>685</v>
      </c>
      <c r="U5" s="908" t="s">
        <v>914</v>
      </c>
      <c r="V5" s="908" t="s">
        <v>915</v>
      </c>
    </row>
    <row r="6" spans="1:22" ht="36" customHeight="1">
      <c r="A6" s="907"/>
      <c r="B6" s="907"/>
      <c r="C6" s="616"/>
      <c r="D6" s="525" t="s">
        <v>859</v>
      </c>
      <c r="E6" s="525" t="s">
        <v>858</v>
      </c>
      <c r="F6" s="525" t="s">
        <v>857</v>
      </c>
      <c r="G6" s="525" t="s">
        <v>856</v>
      </c>
      <c r="H6" s="616"/>
      <c r="I6" s="525" t="s">
        <v>859</v>
      </c>
      <c r="J6" s="525" t="s">
        <v>858</v>
      </c>
      <c r="K6" s="525" t="s">
        <v>857</v>
      </c>
      <c r="L6" s="525" t="s">
        <v>856</v>
      </c>
      <c r="M6" s="616"/>
      <c r="N6" s="525" t="s">
        <v>859</v>
      </c>
      <c r="O6" s="525" t="s">
        <v>858</v>
      </c>
      <c r="P6" s="525" t="s">
        <v>857</v>
      </c>
      <c r="Q6" s="525" t="s">
        <v>856</v>
      </c>
      <c r="R6" s="908"/>
      <c r="S6" s="908"/>
      <c r="T6" s="908"/>
      <c r="U6" s="908"/>
      <c r="V6" s="908"/>
    </row>
    <row r="7" spans="1:22">
      <c r="A7" s="614">
        <v>1</v>
      </c>
      <c r="B7" s="615" t="s">
        <v>657</v>
      </c>
      <c r="C7" s="781">
        <v>0</v>
      </c>
      <c r="D7" s="781"/>
      <c r="E7" s="781"/>
      <c r="F7" s="781"/>
      <c r="G7" s="781"/>
      <c r="H7" s="781">
        <v>0</v>
      </c>
      <c r="I7" s="781"/>
      <c r="J7" s="781"/>
      <c r="K7" s="781"/>
      <c r="L7" s="781"/>
      <c r="M7" s="781">
        <v>0</v>
      </c>
      <c r="N7" s="781"/>
      <c r="O7" s="781"/>
      <c r="P7" s="781"/>
      <c r="Q7" s="781"/>
      <c r="R7" s="781"/>
      <c r="S7" s="781"/>
      <c r="T7" s="781"/>
      <c r="U7" s="781"/>
      <c r="V7" s="781"/>
    </row>
    <row r="8" spans="1:22">
      <c r="A8" s="614">
        <v>2</v>
      </c>
      <c r="B8" s="613" t="s">
        <v>658</v>
      </c>
      <c r="C8" s="781">
        <v>13141163.213300001</v>
      </c>
      <c r="D8" s="781">
        <v>12555355.3244</v>
      </c>
      <c r="E8" s="781">
        <v>440187.13760000002</v>
      </c>
      <c r="F8" s="781">
        <v>145620.7513</v>
      </c>
      <c r="G8" s="781"/>
      <c r="H8" s="781">
        <v>13209305.251200002</v>
      </c>
      <c r="I8" s="781">
        <v>12617246.854900001</v>
      </c>
      <c r="J8" s="781">
        <v>443085.75750000001</v>
      </c>
      <c r="K8" s="781">
        <v>148972.63879999999</v>
      </c>
      <c r="L8" s="781"/>
      <c r="M8" s="781">
        <v>168993</v>
      </c>
      <c r="N8" s="781">
        <v>82847.13</v>
      </c>
      <c r="O8" s="781">
        <v>51448.09</v>
      </c>
      <c r="P8" s="781">
        <v>34697.78</v>
      </c>
      <c r="Q8" s="781"/>
      <c r="R8" s="781">
        <v>232</v>
      </c>
      <c r="S8" s="781">
        <v>8.51325E-2</v>
      </c>
      <c r="T8" s="781">
        <v>9.2695E-2</v>
      </c>
      <c r="U8" s="781">
        <v>9.9898299999999995E-2</v>
      </c>
      <c r="V8" s="781">
        <v>35.491489600000001</v>
      </c>
    </row>
    <row r="9" spans="1:22">
      <c r="A9" s="614">
        <v>3</v>
      </c>
      <c r="B9" s="613" t="s">
        <v>659</v>
      </c>
      <c r="C9" s="781">
        <v>0</v>
      </c>
      <c r="D9" s="781"/>
      <c r="E9" s="781"/>
      <c r="F9" s="781"/>
      <c r="G9" s="781"/>
      <c r="H9" s="781">
        <v>0</v>
      </c>
      <c r="I9" s="781"/>
      <c r="J9" s="781"/>
      <c r="K9" s="781"/>
      <c r="L9" s="781"/>
      <c r="M9" s="781">
        <v>0</v>
      </c>
      <c r="N9" s="781"/>
      <c r="O9" s="781"/>
      <c r="P9" s="781"/>
      <c r="Q9" s="781"/>
      <c r="R9" s="781"/>
      <c r="S9" s="781"/>
      <c r="T9" s="781"/>
      <c r="U9" s="781"/>
      <c r="V9" s="781"/>
    </row>
    <row r="10" spans="1:22">
      <c r="A10" s="614">
        <v>4</v>
      </c>
      <c r="B10" s="613" t="s">
        <v>660</v>
      </c>
      <c r="C10" s="781">
        <v>0</v>
      </c>
      <c r="D10" s="781"/>
      <c r="E10" s="781"/>
      <c r="F10" s="781"/>
      <c r="G10" s="781"/>
      <c r="H10" s="781">
        <v>0</v>
      </c>
      <c r="I10" s="781"/>
      <c r="J10" s="781"/>
      <c r="K10" s="781"/>
      <c r="L10" s="781"/>
      <c r="M10" s="781">
        <v>0</v>
      </c>
      <c r="N10" s="781"/>
      <c r="O10" s="781"/>
      <c r="P10" s="781"/>
      <c r="Q10" s="781"/>
      <c r="R10" s="781"/>
      <c r="S10" s="781"/>
      <c r="T10" s="781"/>
      <c r="U10" s="781"/>
      <c r="V10" s="781"/>
    </row>
    <row r="11" spans="1:22">
      <c r="A11" s="614">
        <v>5</v>
      </c>
      <c r="B11" s="613" t="s">
        <v>661</v>
      </c>
      <c r="C11" s="781">
        <v>0</v>
      </c>
      <c r="D11" s="781"/>
      <c r="E11" s="781"/>
      <c r="F11" s="781"/>
      <c r="G11" s="781"/>
      <c r="H11" s="781">
        <v>0</v>
      </c>
      <c r="I11" s="781"/>
      <c r="J11" s="781"/>
      <c r="K11" s="781"/>
      <c r="L11" s="781"/>
      <c r="M11" s="781">
        <v>0</v>
      </c>
      <c r="N11" s="781"/>
      <c r="O11" s="781"/>
      <c r="P11" s="781"/>
      <c r="Q11" s="781"/>
      <c r="R11" s="781"/>
      <c r="S11" s="781"/>
      <c r="T11" s="781"/>
      <c r="U11" s="781"/>
      <c r="V11" s="781"/>
    </row>
    <row r="12" spans="1:22">
      <c r="A12" s="614">
        <v>6</v>
      </c>
      <c r="B12" s="613" t="s">
        <v>662</v>
      </c>
      <c r="C12" s="781">
        <v>0</v>
      </c>
      <c r="D12" s="781"/>
      <c r="E12" s="781"/>
      <c r="F12" s="781"/>
      <c r="G12" s="781"/>
      <c r="H12" s="781">
        <v>0</v>
      </c>
      <c r="I12" s="781"/>
      <c r="J12" s="781"/>
      <c r="K12" s="781"/>
      <c r="L12" s="781"/>
      <c r="M12" s="781">
        <v>0</v>
      </c>
      <c r="N12" s="781"/>
      <c r="O12" s="781"/>
      <c r="P12" s="781"/>
      <c r="Q12" s="781"/>
      <c r="R12" s="781"/>
      <c r="S12" s="781"/>
      <c r="T12" s="781"/>
      <c r="U12" s="781"/>
      <c r="V12" s="781"/>
    </row>
    <row r="13" spans="1:22">
      <c r="A13" s="614">
        <v>7</v>
      </c>
      <c r="B13" s="613" t="s">
        <v>663</v>
      </c>
      <c r="C13" s="781">
        <v>10319838.694</v>
      </c>
      <c r="D13" s="781">
        <v>9208139.590400001</v>
      </c>
      <c r="E13" s="781">
        <v>293808.22489999997</v>
      </c>
      <c r="F13" s="781">
        <v>817890.8787</v>
      </c>
      <c r="G13" s="781">
        <v>0</v>
      </c>
      <c r="H13" s="781">
        <v>10536244.2338</v>
      </c>
      <c r="I13" s="781">
        <v>9271270.4916999992</v>
      </c>
      <c r="J13" s="781">
        <v>297146.74469999998</v>
      </c>
      <c r="K13" s="781">
        <v>967826.99739999999</v>
      </c>
      <c r="L13" s="781">
        <v>0</v>
      </c>
      <c r="M13" s="781">
        <v>677084.86</v>
      </c>
      <c r="N13" s="781">
        <v>131602.03</v>
      </c>
      <c r="O13" s="781">
        <v>26303.599999999999</v>
      </c>
      <c r="P13" s="781">
        <v>519179.23</v>
      </c>
      <c r="Q13" s="781">
        <v>0</v>
      </c>
      <c r="R13" s="781">
        <v>82</v>
      </c>
      <c r="S13" s="781">
        <v>0.1146322</v>
      </c>
      <c r="T13" s="781">
        <v>0.13132289999999999</v>
      </c>
      <c r="U13" s="781">
        <v>0.104949</v>
      </c>
      <c r="V13" s="781">
        <v>87.686209000000005</v>
      </c>
    </row>
    <row r="14" spans="1:22">
      <c r="A14" s="608">
        <v>7.1</v>
      </c>
      <c r="B14" s="607" t="s">
        <v>664</v>
      </c>
      <c r="C14" s="781">
        <v>9026030.7949999999</v>
      </c>
      <c r="D14" s="781">
        <v>8250688.4001000002</v>
      </c>
      <c r="E14" s="781">
        <v>293808.22489999997</v>
      </c>
      <c r="F14" s="781">
        <v>481534.17</v>
      </c>
      <c r="G14" s="781"/>
      <c r="H14" s="781">
        <v>9236371.0432000011</v>
      </c>
      <c r="I14" s="781">
        <v>8310443.9084999999</v>
      </c>
      <c r="J14" s="781">
        <v>297146.74469999998</v>
      </c>
      <c r="K14" s="781">
        <v>628780.39</v>
      </c>
      <c r="L14" s="781"/>
      <c r="M14" s="781">
        <v>491824.48</v>
      </c>
      <c r="N14" s="781">
        <v>126509.7</v>
      </c>
      <c r="O14" s="781">
        <v>26303.599999999999</v>
      </c>
      <c r="P14" s="781">
        <v>339011.18</v>
      </c>
      <c r="Q14" s="781"/>
      <c r="R14" s="781">
        <v>73</v>
      </c>
      <c r="S14" s="781">
        <v>0.11524760000000001</v>
      </c>
      <c r="T14" s="781">
        <v>0.1322846</v>
      </c>
      <c r="U14" s="781">
        <v>0.10559300000000001</v>
      </c>
      <c r="V14" s="781">
        <v>86.198129199999997</v>
      </c>
    </row>
    <row r="15" spans="1:22" ht="24">
      <c r="A15" s="608">
        <v>7.2</v>
      </c>
      <c r="B15" s="607" t="s">
        <v>665</v>
      </c>
      <c r="C15" s="781">
        <v>1293807.899</v>
      </c>
      <c r="D15" s="781">
        <v>957451.19030000002</v>
      </c>
      <c r="E15" s="781"/>
      <c r="F15" s="781">
        <v>336356.70870000002</v>
      </c>
      <c r="G15" s="781"/>
      <c r="H15" s="781">
        <v>1299873.1905999999</v>
      </c>
      <c r="I15" s="781">
        <v>960826.58319999999</v>
      </c>
      <c r="J15" s="781"/>
      <c r="K15" s="781">
        <v>339046.60739999998</v>
      </c>
      <c r="L15" s="781"/>
      <c r="M15" s="781">
        <v>185260.37999999998</v>
      </c>
      <c r="N15" s="781">
        <v>5092.33</v>
      </c>
      <c r="O15" s="781"/>
      <c r="P15" s="781">
        <v>180168.05</v>
      </c>
      <c r="Q15" s="781"/>
      <c r="R15" s="781">
        <v>9</v>
      </c>
      <c r="S15" s="781">
        <v>0.1128728</v>
      </c>
      <c r="T15" s="781">
        <v>0.12857370000000001</v>
      </c>
      <c r="U15" s="781">
        <v>0.1003735</v>
      </c>
      <c r="V15" s="781">
        <v>98.259900099999996</v>
      </c>
    </row>
    <row r="16" spans="1:22">
      <c r="A16" s="608">
        <v>7.3</v>
      </c>
      <c r="B16" s="607" t="s">
        <v>666</v>
      </c>
      <c r="C16" s="781">
        <v>0</v>
      </c>
      <c r="D16" s="781"/>
      <c r="E16" s="781"/>
      <c r="F16" s="781"/>
      <c r="G16" s="781"/>
      <c r="H16" s="781">
        <v>0</v>
      </c>
      <c r="I16" s="781"/>
      <c r="J16" s="781"/>
      <c r="K16" s="781"/>
      <c r="L16" s="781"/>
      <c r="M16" s="781">
        <v>0</v>
      </c>
      <c r="N16" s="781"/>
      <c r="O16" s="781"/>
      <c r="P16" s="781"/>
      <c r="Q16" s="781"/>
      <c r="R16" s="781"/>
      <c r="S16" s="781"/>
      <c r="T16" s="781"/>
      <c r="U16" s="781"/>
      <c r="V16" s="781"/>
    </row>
    <row r="17" spans="1:22">
      <c r="A17" s="614">
        <v>8</v>
      </c>
      <c r="B17" s="613" t="s">
        <v>667</v>
      </c>
      <c r="C17" s="781">
        <v>0</v>
      </c>
      <c r="D17" s="781"/>
      <c r="E17" s="781"/>
      <c r="F17" s="781"/>
      <c r="G17" s="781"/>
      <c r="H17" s="781">
        <v>0</v>
      </c>
      <c r="I17" s="781"/>
      <c r="J17" s="781"/>
      <c r="K17" s="781"/>
      <c r="L17" s="781"/>
      <c r="M17" s="781">
        <v>0</v>
      </c>
      <c r="N17" s="781"/>
      <c r="O17" s="781"/>
      <c r="P17" s="781"/>
      <c r="Q17" s="781"/>
      <c r="R17" s="781"/>
      <c r="S17" s="781"/>
      <c r="T17" s="781"/>
      <c r="U17" s="781"/>
      <c r="V17" s="781"/>
    </row>
    <row r="18" spans="1:22">
      <c r="A18" s="612">
        <v>9</v>
      </c>
      <c r="B18" s="611" t="s">
        <v>668</v>
      </c>
      <c r="C18" s="782">
        <v>0</v>
      </c>
      <c r="D18" s="782"/>
      <c r="E18" s="782"/>
      <c r="F18" s="782"/>
      <c r="G18" s="782"/>
      <c r="H18" s="782">
        <v>0</v>
      </c>
      <c r="I18" s="782"/>
      <c r="J18" s="782"/>
      <c r="K18" s="782"/>
      <c r="L18" s="782"/>
      <c r="M18" s="782">
        <v>0</v>
      </c>
      <c r="N18" s="782"/>
      <c r="O18" s="782"/>
      <c r="P18" s="782"/>
      <c r="Q18" s="782"/>
      <c r="R18" s="782"/>
      <c r="S18" s="782"/>
      <c r="T18" s="782"/>
      <c r="U18" s="782"/>
      <c r="V18" s="782"/>
    </row>
    <row r="19" spans="1:22">
      <c r="A19" s="610">
        <v>10</v>
      </c>
      <c r="B19" s="609" t="s">
        <v>684</v>
      </c>
      <c r="C19" s="781">
        <v>23461001.907300003</v>
      </c>
      <c r="D19" s="781">
        <v>21763494.914800003</v>
      </c>
      <c r="E19" s="781">
        <v>733995.36250000005</v>
      </c>
      <c r="F19" s="781">
        <v>963511.63</v>
      </c>
      <c r="G19" s="781">
        <v>0</v>
      </c>
      <c r="H19" s="781">
        <v>23745549.484999999</v>
      </c>
      <c r="I19" s="781">
        <v>21888517.3466</v>
      </c>
      <c r="J19" s="781">
        <v>740232.50219999999</v>
      </c>
      <c r="K19" s="781">
        <v>1116799.6362000001</v>
      </c>
      <c r="L19" s="781">
        <v>0</v>
      </c>
      <c r="M19" s="781">
        <v>846077.86</v>
      </c>
      <c r="N19" s="781">
        <v>214449.16</v>
      </c>
      <c r="O19" s="781">
        <v>77751.69</v>
      </c>
      <c r="P19" s="781">
        <v>553877.01</v>
      </c>
      <c r="Q19" s="781">
        <v>0</v>
      </c>
      <c r="R19" s="781">
        <v>314</v>
      </c>
      <c r="S19" s="781">
        <v>0.19976470000000002</v>
      </c>
      <c r="T19" s="781">
        <v>0.22401789999999999</v>
      </c>
      <c r="U19" s="781">
        <v>0.20484730000000001</v>
      </c>
      <c r="V19" s="781">
        <v>123.17769860000001</v>
      </c>
    </row>
    <row r="20" spans="1:22" ht="24">
      <c r="A20" s="608">
        <v>10.1</v>
      </c>
      <c r="B20" s="607" t="s">
        <v>687</v>
      </c>
      <c r="C20" s="781"/>
      <c r="D20" s="781"/>
      <c r="E20" s="781"/>
      <c r="F20" s="781"/>
      <c r="G20" s="781"/>
      <c r="H20" s="781"/>
      <c r="I20" s="781"/>
      <c r="J20" s="781"/>
      <c r="K20" s="781"/>
      <c r="L20" s="781"/>
      <c r="M20" s="781"/>
      <c r="N20" s="781"/>
      <c r="O20" s="781"/>
      <c r="P20" s="781"/>
      <c r="Q20" s="781"/>
      <c r="R20" s="781"/>
      <c r="S20" s="781"/>
      <c r="T20" s="781"/>
      <c r="U20" s="781"/>
      <c r="V20" s="78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A60" zoomScale="110" zoomScaleNormal="110" workbookViewId="0">
      <selection activeCell="B62" sqref="B62:C62"/>
    </sheetView>
  </sheetViews>
  <sheetFormatPr defaultColWidth="43.54296875" defaultRowHeight="12"/>
  <cols>
    <col min="1" max="1" width="8" style="143" customWidth="1"/>
    <col min="2" max="2" width="66.1796875" style="144" customWidth="1"/>
    <col min="3" max="3" width="131.453125" style="145" customWidth="1"/>
    <col min="4" max="5" width="10.1796875" style="136" customWidth="1"/>
    <col min="6" max="6" width="67.54296875" style="136" customWidth="1"/>
    <col min="7" max="16384" width="43.54296875" style="136"/>
  </cols>
  <sheetData>
    <row r="1" spans="1:3" ht="13" thickTop="1" thickBot="1">
      <c r="A1" s="965" t="s">
        <v>175</v>
      </c>
      <c r="B1" s="966"/>
      <c r="C1" s="967"/>
    </row>
    <row r="2" spans="1:3" ht="26.25" customHeight="1">
      <c r="A2" s="395"/>
      <c r="B2" s="968" t="s">
        <v>176</v>
      </c>
      <c r="C2" s="968"/>
    </row>
    <row r="3" spans="1:3" s="141" customFormat="1" ht="11.25" customHeight="1">
      <c r="A3" s="140"/>
      <c r="B3" s="968" t="s">
        <v>250</v>
      </c>
      <c r="C3" s="968"/>
    </row>
    <row r="4" spans="1:3" ht="12" customHeight="1" thickBot="1">
      <c r="A4" s="947" t="s">
        <v>254</v>
      </c>
      <c r="B4" s="948"/>
      <c r="C4" s="949"/>
    </row>
    <row r="5" spans="1:3" ht="12.5" thickTop="1">
      <c r="A5" s="137"/>
      <c r="B5" s="950" t="s">
        <v>177</v>
      </c>
      <c r="C5" s="951"/>
    </row>
    <row r="6" spans="1:3">
      <c r="A6" s="395"/>
      <c r="B6" s="929" t="s">
        <v>251</v>
      </c>
      <c r="C6" s="930"/>
    </row>
    <row r="7" spans="1:3">
      <c r="A7" s="395"/>
      <c r="B7" s="929" t="s">
        <v>178</v>
      </c>
      <c r="C7" s="930"/>
    </row>
    <row r="8" spans="1:3">
      <c r="A8" s="395"/>
      <c r="B8" s="929" t="s">
        <v>252</v>
      </c>
      <c r="C8" s="930"/>
    </row>
    <row r="9" spans="1:3">
      <c r="A9" s="395"/>
      <c r="B9" s="971" t="s">
        <v>253</v>
      </c>
      <c r="C9" s="972"/>
    </row>
    <row r="10" spans="1:3">
      <c r="A10" s="395"/>
      <c r="B10" s="963" t="s">
        <v>179</v>
      </c>
      <c r="C10" s="964" t="s">
        <v>179</v>
      </c>
    </row>
    <row r="11" spans="1:3">
      <c r="A11" s="395"/>
      <c r="B11" s="963" t="s">
        <v>180</v>
      </c>
      <c r="C11" s="964" t="s">
        <v>180</v>
      </c>
    </row>
    <row r="12" spans="1:3">
      <c r="A12" s="395"/>
      <c r="B12" s="963" t="s">
        <v>181</v>
      </c>
      <c r="C12" s="964" t="s">
        <v>181</v>
      </c>
    </row>
    <row r="13" spans="1:3">
      <c r="A13" s="395"/>
      <c r="B13" s="963" t="s">
        <v>182</v>
      </c>
      <c r="C13" s="964" t="s">
        <v>182</v>
      </c>
    </row>
    <row r="14" spans="1:3">
      <c r="A14" s="395"/>
      <c r="B14" s="963" t="s">
        <v>183</v>
      </c>
      <c r="C14" s="964" t="s">
        <v>183</v>
      </c>
    </row>
    <row r="15" spans="1:3" ht="21.75" customHeight="1">
      <c r="A15" s="395"/>
      <c r="B15" s="963" t="s">
        <v>184</v>
      </c>
      <c r="C15" s="964" t="s">
        <v>184</v>
      </c>
    </row>
    <row r="16" spans="1:3">
      <c r="A16" s="395"/>
      <c r="B16" s="963" t="s">
        <v>185</v>
      </c>
      <c r="C16" s="964" t="s">
        <v>186</v>
      </c>
    </row>
    <row r="17" spans="1:6">
      <c r="A17" s="395"/>
      <c r="B17" s="963" t="s">
        <v>187</v>
      </c>
      <c r="C17" s="964" t="s">
        <v>188</v>
      </c>
    </row>
    <row r="18" spans="1:6">
      <c r="A18" s="395"/>
      <c r="B18" s="963" t="s">
        <v>189</v>
      </c>
      <c r="C18" s="964" t="s">
        <v>190</v>
      </c>
    </row>
    <row r="19" spans="1:6">
      <c r="A19" s="703"/>
      <c r="B19" s="969" t="s">
        <v>191</v>
      </c>
      <c r="C19" s="970" t="s">
        <v>191</v>
      </c>
    </row>
    <row r="20" spans="1:6">
      <c r="A20" s="703"/>
      <c r="B20" s="969" t="s">
        <v>917</v>
      </c>
      <c r="C20" s="970" t="s">
        <v>192</v>
      </c>
    </row>
    <row r="21" spans="1:6">
      <c r="A21" s="395"/>
      <c r="B21" s="969" t="s">
        <v>960</v>
      </c>
      <c r="C21" s="970" t="s">
        <v>193</v>
      </c>
    </row>
    <row r="22" spans="1:6" ht="23.25" customHeight="1">
      <c r="A22" s="395"/>
      <c r="B22" s="963" t="s">
        <v>194</v>
      </c>
      <c r="C22" s="964" t="s">
        <v>195</v>
      </c>
      <c r="F22" s="666"/>
    </row>
    <row r="23" spans="1:6">
      <c r="A23" s="395"/>
      <c r="B23" s="963" t="s">
        <v>196</v>
      </c>
      <c r="C23" s="964" t="s">
        <v>196</v>
      </c>
    </row>
    <row r="24" spans="1:6">
      <c r="A24" s="395"/>
      <c r="B24" s="963" t="s">
        <v>197</v>
      </c>
      <c r="C24" s="964" t="s">
        <v>198</v>
      </c>
    </row>
    <row r="25" spans="1:6" ht="12.5" thickBot="1">
      <c r="A25" s="138"/>
      <c r="B25" s="957" t="s">
        <v>199</v>
      </c>
      <c r="C25" s="958"/>
    </row>
    <row r="26" spans="1:6" ht="13" thickTop="1" thickBot="1">
      <c r="A26" s="947" t="s">
        <v>811</v>
      </c>
      <c r="B26" s="948"/>
      <c r="C26" s="949"/>
    </row>
    <row r="27" spans="1:6" ht="13" thickTop="1" thickBot="1">
      <c r="A27" s="139"/>
      <c r="B27" s="959" t="s">
        <v>812</v>
      </c>
      <c r="C27" s="960"/>
    </row>
    <row r="28" spans="1:6" ht="13" thickTop="1" thickBot="1">
      <c r="A28" s="947" t="s">
        <v>255</v>
      </c>
      <c r="B28" s="948"/>
      <c r="C28" s="949"/>
    </row>
    <row r="29" spans="1:6" ht="12.5" thickTop="1">
      <c r="A29" s="137"/>
      <c r="B29" s="961" t="s">
        <v>815</v>
      </c>
      <c r="C29" s="962" t="s">
        <v>200</v>
      </c>
    </row>
    <row r="30" spans="1:6">
      <c r="A30" s="395"/>
      <c r="B30" s="938" t="s">
        <v>204</v>
      </c>
      <c r="C30" s="939" t="s">
        <v>201</v>
      </c>
    </row>
    <row r="31" spans="1:6">
      <c r="A31" s="395"/>
      <c r="B31" s="938" t="s">
        <v>813</v>
      </c>
      <c r="C31" s="939" t="s">
        <v>202</v>
      </c>
    </row>
    <row r="32" spans="1:6">
      <c r="A32" s="395"/>
      <c r="B32" s="938" t="s">
        <v>814</v>
      </c>
      <c r="C32" s="939" t="s">
        <v>203</v>
      </c>
    </row>
    <row r="33" spans="1:3">
      <c r="A33" s="395"/>
      <c r="B33" s="938" t="s">
        <v>207</v>
      </c>
      <c r="C33" s="939" t="s">
        <v>208</v>
      </c>
    </row>
    <row r="34" spans="1:3">
      <c r="A34" s="395"/>
      <c r="B34" s="938" t="s">
        <v>816</v>
      </c>
      <c r="C34" s="939" t="s">
        <v>205</v>
      </c>
    </row>
    <row r="35" spans="1:3">
      <c r="A35" s="395"/>
      <c r="B35" s="938" t="s">
        <v>817</v>
      </c>
      <c r="C35" s="939" t="s">
        <v>206</v>
      </c>
    </row>
    <row r="36" spans="1:3">
      <c r="A36" s="395"/>
      <c r="B36" s="954" t="s">
        <v>818</v>
      </c>
      <c r="C36" s="955"/>
    </row>
    <row r="37" spans="1:3" ht="24.75" customHeight="1">
      <c r="A37" s="395"/>
      <c r="B37" s="938" t="s">
        <v>819</v>
      </c>
      <c r="C37" s="939" t="s">
        <v>209</v>
      </c>
    </row>
    <row r="38" spans="1:3" ht="23.25" customHeight="1">
      <c r="A38" s="395"/>
      <c r="B38" s="938" t="s">
        <v>820</v>
      </c>
      <c r="C38" s="939" t="s">
        <v>210</v>
      </c>
    </row>
    <row r="39" spans="1:3" ht="23.25" customHeight="1">
      <c r="A39" s="472"/>
      <c r="B39" s="954" t="s">
        <v>821</v>
      </c>
      <c r="C39" s="956"/>
    </row>
    <row r="40" spans="1:3" ht="12" customHeight="1">
      <c r="A40" s="395"/>
      <c r="B40" s="938" t="s">
        <v>822</v>
      </c>
      <c r="C40" s="939"/>
    </row>
    <row r="41" spans="1:3" ht="12.5" thickBot="1">
      <c r="A41" s="947" t="s">
        <v>256</v>
      </c>
      <c r="B41" s="948"/>
      <c r="C41" s="949"/>
    </row>
    <row r="42" spans="1:3" ht="12.5" thickTop="1">
      <c r="A42" s="137"/>
      <c r="B42" s="950" t="s">
        <v>286</v>
      </c>
      <c r="C42" s="951" t="s">
        <v>211</v>
      </c>
    </row>
    <row r="43" spans="1:3">
      <c r="A43" s="395"/>
      <c r="B43" s="929" t="s">
        <v>285</v>
      </c>
      <c r="C43" s="930"/>
    </row>
    <row r="44" spans="1:3" ht="23.25" customHeight="1" thickBot="1">
      <c r="A44" s="138"/>
      <c r="B44" s="945" t="s">
        <v>212</v>
      </c>
      <c r="C44" s="946" t="s">
        <v>213</v>
      </c>
    </row>
    <row r="45" spans="1:3" ht="11.25" customHeight="1" thickTop="1" thickBot="1">
      <c r="A45" s="947" t="s">
        <v>257</v>
      </c>
      <c r="B45" s="948"/>
      <c r="C45" s="949"/>
    </row>
    <row r="46" spans="1:3" ht="26.25" customHeight="1" thickTop="1">
      <c r="A46" s="395"/>
      <c r="B46" s="929" t="s">
        <v>258</v>
      </c>
      <c r="C46" s="930"/>
    </row>
    <row r="47" spans="1:3" ht="12.5" thickBot="1">
      <c r="A47" s="947" t="s">
        <v>259</v>
      </c>
      <c r="B47" s="948"/>
      <c r="C47" s="949"/>
    </row>
    <row r="48" spans="1:3" ht="12.5" thickTop="1">
      <c r="A48" s="137"/>
      <c r="B48" s="950" t="s">
        <v>214</v>
      </c>
      <c r="C48" s="951" t="s">
        <v>214</v>
      </c>
    </row>
    <row r="49" spans="1:3" ht="11.25" customHeight="1">
      <c r="A49" s="395"/>
      <c r="B49" s="929" t="s">
        <v>215</v>
      </c>
      <c r="C49" s="930" t="s">
        <v>215</v>
      </c>
    </row>
    <row r="50" spans="1:3">
      <c r="A50" s="395"/>
      <c r="B50" s="929" t="s">
        <v>216</v>
      </c>
      <c r="C50" s="930" t="s">
        <v>216</v>
      </c>
    </row>
    <row r="51" spans="1:3" ht="11.25" customHeight="1">
      <c r="A51" s="395"/>
      <c r="B51" s="929" t="s">
        <v>824</v>
      </c>
      <c r="C51" s="930" t="s">
        <v>217</v>
      </c>
    </row>
    <row r="52" spans="1:3" ht="33.65" customHeight="1">
      <c r="A52" s="395"/>
      <c r="B52" s="929" t="s">
        <v>218</v>
      </c>
      <c r="C52" s="930" t="s">
        <v>218</v>
      </c>
    </row>
    <row r="53" spans="1:3" ht="11.25" customHeight="1">
      <c r="A53" s="395"/>
      <c r="B53" s="929" t="s">
        <v>306</v>
      </c>
      <c r="C53" s="930" t="s">
        <v>219</v>
      </c>
    </row>
    <row r="54" spans="1:3" ht="11.25" customHeight="1" thickBot="1">
      <c r="A54" s="947" t="s">
        <v>260</v>
      </c>
      <c r="B54" s="948"/>
      <c r="C54" s="949"/>
    </row>
    <row r="55" spans="1:3" ht="12.5" thickTop="1">
      <c r="A55" s="137"/>
      <c r="B55" s="950" t="s">
        <v>214</v>
      </c>
      <c r="C55" s="951" t="s">
        <v>214</v>
      </c>
    </row>
    <row r="56" spans="1:3">
      <c r="A56" s="395"/>
      <c r="B56" s="929" t="s">
        <v>220</v>
      </c>
      <c r="C56" s="930" t="s">
        <v>220</v>
      </c>
    </row>
    <row r="57" spans="1:3">
      <c r="A57" s="395"/>
      <c r="B57" s="929" t="s">
        <v>263</v>
      </c>
      <c r="C57" s="930" t="s">
        <v>221</v>
      </c>
    </row>
    <row r="58" spans="1:3">
      <c r="A58" s="395"/>
      <c r="B58" s="929" t="s">
        <v>222</v>
      </c>
      <c r="C58" s="930" t="s">
        <v>222</v>
      </c>
    </row>
    <row r="59" spans="1:3">
      <c r="A59" s="395"/>
      <c r="B59" s="929" t="s">
        <v>223</v>
      </c>
      <c r="C59" s="930" t="s">
        <v>223</v>
      </c>
    </row>
    <row r="60" spans="1:3">
      <c r="A60" s="395"/>
      <c r="B60" s="929" t="s">
        <v>224</v>
      </c>
      <c r="C60" s="930" t="s">
        <v>224</v>
      </c>
    </row>
    <row r="61" spans="1:3">
      <c r="A61" s="395"/>
      <c r="B61" s="929" t="s">
        <v>264</v>
      </c>
      <c r="C61" s="930" t="s">
        <v>225</v>
      </c>
    </row>
    <row r="62" spans="1:3" ht="12" customHeight="1">
      <c r="A62" s="395"/>
      <c r="B62" s="912" t="s">
        <v>997</v>
      </c>
      <c r="C62" s="913" t="s">
        <v>226</v>
      </c>
    </row>
    <row r="63" spans="1:3" ht="22.5" customHeight="1" thickBot="1">
      <c r="A63" s="138"/>
      <c r="B63" s="945" t="s">
        <v>227</v>
      </c>
      <c r="C63" s="946" t="s">
        <v>227</v>
      </c>
    </row>
    <row r="64" spans="1:3" ht="11.25" customHeight="1" thickTop="1">
      <c r="A64" s="935" t="s">
        <v>261</v>
      </c>
      <c r="B64" s="936"/>
      <c r="C64" s="937"/>
    </row>
    <row r="65" spans="1:3" ht="12.5" thickBot="1">
      <c r="A65" s="138"/>
      <c r="B65" s="945" t="s">
        <v>228</v>
      </c>
      <c r="C65" s="946" t="s">
        <v>228</v>
      </c>
    </row>
    <row r="66" spans="1:3" ht="11.25" customHeight="1" thickTop="1">
      <c r="A66" s="935" t="s">
        <v>950</v>
      </c>
      <c r="B66" s="936"/>
      <c r="C66" s="937"/>
    </row>
    <row r="67" spans="1:3" ht="12.5" thickBot="1">
      <c r="A67" s="138"/>
      <c r="B67" s="945" t="s">
        <v>949</v>
      </c>
      <c r="C67" s="946"/>
    </row>
    <row r="68" spans="1:3" ht="11.25" customHeight="1" thickTop="1" thickBot="1">
      <c r="A68" s="947" t="s">
        <v>262</v>
      </c>
      <c r="B68" s="948"/>
      <c r="C68" s="949"/>
    </row>
    <row r="69" spans="1:3" ht="12.5" thickTop="1">
      <c r="A69" s="137"/>
      <c r="B69" s="950" t="s">
        <v>229</v>
      </c>
      <c r="C69" s="951" t="s">
        <v>229</v>
      </c>
    </row>
    <row r="70" spans="1:3">
      <c r="A70" s="395"/>
      <c r="B70" s="929" t="s">
        <v>826</v>
      </c>
      <c r="C70" s="930" t="s">
        <v>230</v>
      </c>
    </row>
    <row r="71" spans="1:3">
      <c r="A71" s="395"/>
      <c r="B71" s="929" t="s">
        <v>231</v>
      </c>
      <c r="C71" s="930" t="s">
        <v>231</v>
      </c>
    </row>
    <row r="72" spans="1:3" ht="55" customHeight="1">
      <c r="A72" s="395"/>
      <c r="B72" s="952" t="s">
        <v>961</v>
      </c>
      <c r="C72" s="953" t="s">
        <v>232</v>
      </c>
    </row>
    <row r="73" spans="1:3" ht="33.75" customHeight="1">
      <c r="A73" s="395"/>
      <c r="B73" s="943" t="s">
        <v>265</v>
      </c>
      <c r="C73" s="944" t="s">
        <v>233</v>
      </c>
    </row>
    <row r="74" spans="1:3" ht="15.75" customHeight="1">
      <c r="A74" s="395"/>
      <c r="B74" s="943" t="s">
        <v>827</v>
      </c>
      <c r="C74" s="944" t="s">
        <v>234</v>
      </c>
    </row>
    <row r="75" spans="1:3">
      <c r="A75" s="395"/>
      <c r="B75" s="929" t="s">
        <v>235</v>
      </c>
      <c r="C75" s="930" t="s">
        <v>235</v>
      </c>
    </row>
    <row r="76" spans="1:3" ht="12.5" thickBot="1">
      <c r="A76" s="138"/>
      <c r="B76" s="945" t="s">
        <v>236</v>
      </c>
      <c r="C76" s="946" t="s">
        <v>236</v>
      </c>
    </row>
    <row r="77" spans="1:3" ht="12.5" thickTop="1">
      <c r="A77" s="935" t="s">
        <v>289</v>
      </c>
      <c r="B77" s="936"/>
      <c r="C77" s="937"/>
    </row>
    <row r="78" spans="1:3">
      <c r="A78" s="395"/>
      <c r="B78" s="929" t="s">
        <v>228</v>
      </c>
      <c r="C78" s="930"/>
    </row>
    <row r="79" spans="1:3">
      <c r="A79" s="395"/>
      <c r="B79" s="929" t="s">
        <v>287</v>
      </c>
      <c r="C79" s="930"/>
    </row>
    <row r="80" spans="1:3">
      <c r="A80" s="395"/>
      <c r="B80" s="929" t="s">
        <v>288</v>
      </c>
      <c r="C80" s="930"/>
    </row>
    <row r="81" spans="1:3">
      <c r="A81" s="935" t="s">
        <v>290</v>
      </c>
      <c r="B81" s="936"/>
      <c r="C81" s="937"/>
    </row>
    <row r="82" spans="1:3">
      <c r="A82" s="395"/>
      <c r="B82" s="929" t="s">
        <v>228</v>
      </c>
      <c r="C82" s="930"/>
    </row>
    <row r="83" spans="1:3">
      <c r="A83" s="395"/>
      <c r="B83" s="929" t="s">
        <v>291</v>
      </c>
      <c r="C83" s="930"/>
    </row>
    <row r="84" spans="1:3" ht="79.5" customHeight="1">
      <c r="A84" s="395"/>
      <c r="B84" s="929" t="s">
        <v>305</v>
      </c>
      <c r="C84" s="930"/>
    </row>
    <row r="85" spans="1:3" ht="53.25" customHeight="1">
      <c r="A85" s="395"/>
      <c r="B85" s="929" t="s">
        <v>304</v>
      </c>
      <c r="C85" s="930"/>
    </row>
    <row r="86" spans="1:3">
      <c r="A86" s="395"/>
      <c r="B86" s="929" t="s">
        <v>292</v>
      </c>
      <c r="C86" s="930"/>
    </row>
    <row r="87" spans="1:3">
      <c r="A87" s="395"/>
      <c r="B87" s="929" t="s">
        <v>293</v>
      </c>
      <c r="C87" s="930"/>
    </row>
    <row r="88" spans="1:3">
      <c r="A88" s="395"/>
      <c r="B88" s="929" t="s">
        <v>294</v>
      </c>
      <c r="C88" s="930"/>
    </row>
    <row r="89" spans="1:3">
      <c r="A89" s="935" t="s">
        <v>295</v>
      </c>
      <c r="B89" s="936"/>
      <c r="C89" s="937"/>
    </row>
    <row r="90" spans="1:3">
      <c r="A90" s="395"/>
      <c r="B90" s="929" t="s">
        <v>228</v>
      </c>
      <c r="C90" s="930"/>
    </row>
    <row r="91" spans="1:3">
      <c r="A91" s="395"/>
      <c r="B91" s="929" t="s">
        <v>297</v>
      </c>
      <c r="C91" s="930"/>
    </row>
    <row r="92" spans="1:3" ht="12" customHeight="1">
      <c r="A92" s="395"/>
      <c r="B92" s="929" t="s">
        <v>298</v>
      </c>
      <c r="C92" s="930"/>
    </row>
    <row r="93" spans="1:3">
      <c r="A93" s="395"/>
      <c r="B93" s="929" t="s">
        <v>299</v>
      </c>
      <c r="C93" s="930"/>
    </row>
    <row r="94" spans="1:3" ht="24.75" customHeight="1">
      <c r="A94" s="395"/>
      <c r="B94" s="938" t="s">
        <v>335</v>
      </c>
      <c r="C94" s="939"/>
    </row>
    <row r="95" spans="1:3" ht="24" customHeight="1">
      <c r="A95" s="395"/>
      <c r="B95" s="938" t="s">
        <v>336</v>
      </c>
      <c r="C95" s="939"/>
    </row>
    <row r="96" spans="1:3" ht="13.5" customHeight="1">
      <c r="A96" s="395"/>
      <c r="B96" s="938" t="s">
        <v>300</v>
      </c>
      <c r="C96" s="939"/>
    </row>
    <row r="97" spans="1:3" ht="11.25" customHeight="1" thickBot="1">
      <c r="A97" s="940" t="s">
        <v>331</v>
      </c>
      <c r="B97" s="941"/>
      <c r="C97" s="942"/>
    </row>
    <row r="98" spans="1:3" ht="13" thickTop="1" thickBot="1">
      <c r="A98" s="934" t="s">
        <v>237</v>
      </c>
      <c r="B98" s="934"/>
      <c r="C98" s="934"/>
    </row>
    <row r="99" spans="1:3">
      <c r="A99" s="226">
        <v>2</v>
      </c>
      <c r="B99" s="380" t="s">
        <v>311</v>
      </c>
      <c r="C99" s="380" t="s">
        <v>332</v>
      </c>
    </row>
    <row r="100" spans="1:3">
      <c r="A100" s="142">
        <v>3</v>
      </c>
      <c r="B100" s="381" t="s">
        <v>312</v>
      </c>
      <c r="C100" s="382" t="s">
        <v>333</v>
      </c>
    </row>
    <row r="101" spans="1:3">
      <c r="A101" s="142">
        <v>4</v>
      </c>
      <c r="B101" s="381" t="s">
        <v>313</v>
      </c>
      <c r="C101" s="382" t="s">
        <v>337</v>
      </c>
    </row>
    <row r="102" spans="1:3" ht="11.25" customHeight="1">
      <c r="A102" s="142">
        <v>5</v>
      </c>
      <c r="B102" s="381" t="s">
        <v>314</v>
      </c>
      <c r="C102" s="382" t="s">
        <v>334</v>
      </c>
    </row>
    <row r="103" spans="1:3" ht="12" customHeight="1">
      <c r="A103" s="142">
        <v>6</v>
      </c>
      <c r="B103" s="381" t="s">
        <v>329</v>
      </c>
      <c r="C103" s="382" t="s">
        <v>315</v>
      </c>
    </row>
    <row r="104" spans="1:3" ht="12" customHeight="1">
      <c r="A104" s="142">
        <v>7</v>
      </c>
      <c r="B104" s="381" t="s">
        <v>316</v>
      </c>
      <c r="C104" s="382" t="s">
        <v>330</v>
      </c>
    </row>
    <row r="105" spans="1:3">
      <c r="A105" s="142">
        <v>8</v>
      </c>
      <c r="B105" s="381" t="s">
        <v>321</v>
      </c>
      <c r="C105" s="382" t="s">
        <v>341</v>
      </c>
    </row>
    <row r="106" spans="1:3" ht="11.25" customHeight="1">
      <c r="A106" s="935" t="s">
        <v>301</v>
      </c>
      <c r="B106" s="936"/>
      <c r="C106" s="937"/>
    </row>
    <row r="107" spans="1:3" ht="12" customHeight="1">
      <c r="A107" s="395"/>
      <c r="B107" s="912" t="s">
        <v>998</v>
      </c>
      <c r="C107" s="913"/>
    </row>
    <row r="108" spans="1:3">
      <c r="A108" s="935" t="s">
        <v>457</v>
      </c>
      <c r="B108" s="936"/>
      <c r="C108" s="937"/>
    </row>
    <row r="109" spans="1:3" ht="12" customHeight="1">
      <c r="A109" s="395"/>
      <c r="B109" s="929" t="s">
        <v>459</v>
      </c>
      <c r="C109" s="930"/>
    </row>
    <row r="110" spans="1:3">
      <c r="A110" s="395"/>
      <c r="B110" s="929" t="s">
        <v>460</v>
      </c>
      <c r="C110" s="930"/>
    </row>
    <row r="111" spans="1:3">
      <c r="A111" s="395"/>
      <c r="B111" s="929" t="s">
        <v>458</v>
      </c>
      <c r="C111" s="930"/>
    </row>
    <row r="112" spans="1:3">
      <c r="A112" s="926" t="s">
        <v>691</v>
      </c>
      <c r="B112" s="926"/>
      <c r="C112" s="926"/>
    </row>
    <row r="113" spans="1:3">
      <c r="A113" s="931" t="s">
        <v>175</v>
      </c>
      <c r="B113" s="931"/>
      <c r="C113" s="931"/>
    </row>
    <row r="114" spans="1:3">
      <c r="A114" s="648">
        <v>1</v>
      </c>
      <c r="B114" s="914" t="s">
        <v>575</v>
      </c>
      <c r="C114" s="915"/>
    </row>
    <row r="115" spans="1:3">
      <c r="A115" s="648">
        <v>2</v>
      </c>
      <c r="B115" s="932" t="s">
        <v>576</v>
      </c>
      <c r="C115" s="933"/>
    </row>
    <row r="116" spans="1:3">
      <c r="A116" s="648">
        <v>3</v>
      </c>
      <c r="B116" s="914" t="s">
        <v>901</v>
      </c>
      <c r="C116" s="915"/>
    </row>
    <row r="117" spans="1:3">
      <c r="A117" s="648">
        <v>4</v>
      </c>
      <c r="B117" s="914" t="s">
        <v>900</v>
      </c>
      <c r="C117" s="915"/>
    </row>
    <row r="118" spans="1:3">
      <c r="A118" s="648">
        <v>5</v>
      </c>
      <c r="B118" s="652" t="s">
        <v>899</v>
      </c>
      <c r="C118" s="651"/>
    </row>
    <row r="119" spans="1:3">
      <c r="A119" s="648">
        <v>6</v>
      </c>
      <c r="B119" s="916" t="s">
        <v>967</v>
      </c>
      <c r="C119" s="917"/>
    </row>
    <row r="120" spans="1:3" ht="48.65" customHeight="1">
      <c r="A120" s="648">
        <v>7</v>
      </c>
      <c r="B120" s="916" t="s">
        <v>968</v>
      </c>
      <c r="C120" s="917"/>
    </row>
    <row r="121" spans="1:3">
      <c r="A121" s="623">
        <v>8</v>
      </c>
      <c r="B121" s="620" t="s">
        <v>602</v>
      </c>
      <c r="C121" s="645" t="s">
        <v>898</v>
      </c>
    </row>
    <row r="122" spans="1:3" ht="24">
      <c r="A122" s="648">
        <v>9.01</v>
      </c>
      <c r="B122" s="620" t="s">
        <v>486</v>
      </c>
      <c r="C122" s="632" t="s">
        <v>651</v>
      </c>
    </row>
    <row r="123" spans="1:3" ht="36">
      <c r="A123" s="648">
        <v>9.02</v>
      </c>
      <c r="B123" s="620" t="s">
        <v>487</v>
      </c>
      <c r="C123" s="632" t="s">
        <v>654</v>
      </c>
    </row>
    <row r="124" spans="1:3">
      <c r="A124" s="648">
        <v>9.0299999999999994</v>
      </c>
      <c r="B124" s="635" t="s">
        <v>835</v>
      </c>
      <c r="C124" s="635" t="s">
        <v>577</v>
      </c>
    </row>
    <row r="125" spans="1:3">
      <c r="A125" s="648">
        <v>9.0399999999999991</v>
      </c>
      <c r="B125" s="620" t="s">
        <v>488</v>
      </c>
      <c r="C125" s="635" t="s">
        <v>578</v>
      </c>
    </row>
    <row r="126" spans="1:3">
      <c r="A126" s="648">
        <v>9.0500000000000007</v>
      </c>
      <c r="B126" s="620" t="s">
        <v>489</v>
      </c>
      <c r="C126" s="635" t="s">
        <v>579</v>
      </c>
    </row>
    <row r="127" spans="1:3" ht="24">
      <c r="A127" s="648">
        <v>9.06</v>
      </c>
      <c r="B127" s="620" t="s">
        <v>490</v>
      </c>
      <c r="C127" s="635" t="s">
        <v>580</v>
      </c>
    </row>
    <row r="128" spans="1:3">
      <c r="A128" s="648">
        <v>9.07</v>
      </c>
      <c r="B128" s="650" t="s">
        <v>491</v>
      </c>
      <c r="C128" s="635" t="s">
        <v>581</v>
      </c>
    </row>
    <row r="129" spans="1:3" ht="24">
      <c r="A129" s="648">
        <v>9.08</v>
      </c>
      <c r="B129" s="620" t="s">
        <v>492</v>
      </c>
      <c r="C129" s="635" t="s">
        <v>582</v>
      </c>
    </row>
    <row r="130" spans="1:3" ht="24">
      <c r="A130" s="648">
        <v>9.09</v>
      </c>
      <c r="B130" s="620" t="s">
        <v>493</v>
      </c>
      <c r="C130" s="635" t="s">
        <v>583</v>
      </c>
    </row>
    <row r="131" spans="1:3">
      <c r="A131" s="649">
        <v>9.1</v>
      </c>
      <c r="B131" s="620" t="s">
        <v>494</v>
      </c>
      <c r="C131" s="635" t="s">
        <v>584</v>
      </c>
    </row>
    <row r="132" spans="1:3">
      <c r="A132" s="648">
        <v>9.11</v>
      </c>
      <c r="B132" s="620" t="s">
        <v>495</v>
      </c>
      <c r="C132" s="635" t="s">
        <v>585</v>
      </c>
    </row>
    <row r="133" spans="1:3">
      <c r="A133" s="648">
        <v>9.1199999999999992</v>
      </c>
      <c r="B133" s="620" t="s">
        <v>496</v>
      </c>
      <c r="C133" s="635" t="s">
        <v>586</v>
      </c>
    </row>
    <row r="134" spans="1:3">
      <c r="A134" s="648">
        <v>9.1300000000000008</v>
      </c>
      <c r="B134" s="620" t="s">
        <v>497</v>
      </c>
      <c r="C134" s="635" t="s">
        <v>587</v>
      </c>
    </row>
    <row r="135" spans="1:3">
      <c r="A135" s="648">
        <v>9.14</v>
      </c>
      <c r="B135" s="620" t="s">
        <v>498</v>
      </c>
      <c r="C135" s="635" t="s">
        <v>588</v>
      </c>
    </row>
    <row r="136" spans="1:3">
      <c r="A136" s="648">
        <v>9.15</v>
      </c>
      <c r="B136" s="620" t="s">
        <v>499</v>
      </c>
      <c r="C136" s="635" t="s">
        <v>589</v>
      </c>
    </row>
    <row r="137" spans="1:3">
      <c r="A137" s="648">
        <v>9.16</v>
      </c>
      <c r="B137" s="620" t="s">
        <v>500</v>
      </c>
      <c r="C137" s="635" t="s">
        <v>590</v>
      </c>
    </row>
    <row r="138" spans="1:3">
      <c r="A138" s="648">
        <v>9.17</v>
      </c>
      <c r="B138" s="635" t="s">
        <v>501</v>
      </c>
      <c r="C138" s="635" t="s">
        <v>591</v>
      </c>
    </row>
    <row r="139" spans="1:3" ht="24">
      <c r="A139" s="648">
        <v>9.18</v>
      </c>
      <c r="B139" s="620" t="s">
        <v>502</v>
      </c>
      <c r="C139" s="635" t="s">
        <v>592</v>
      </c>
    </row>
    <row r="140" spans="1:3">
      <c r="A140" s="648">
        <v>9.19</v>
      </c>
      <c r="B140" s="620" t="s">
        <v>503</v>
      </c>
      <c r="C140" s="635" t="s">
        <v>593</v>
      </c>
    </row>
    <row r="141" spans="1:3">
      <c r="A141" s="649">
        <v>9.1999999999999993</v>
      </c>
      <c r="B141" s="620" t="s">
        <v>504</v>
      </c>
      <c r="C141" s="635" t="s">
        <v>594</v>
      </c>
    </row>
    <row r="142" spans="1:3">
      <c r="A142" s="648">
        <v>9.2100000000000009</v>
      </c>
      <c r="B142" s="620" t="s">
        <v>505</v>
      </c>
      <c r="C142" s="635" t="s">
        <v>595</v>
      </c>
    </row>
    <row r="143" spans="1:3">
      <c r="A143" s="648">
        <v>9.2200000000000006</v>
      </c>
      <c r="B143" s="620" t="s">
        <v>506</v>
      </c>
      <c r="C143" s="635" t="s">
        <v>596</v>
      </c>
    </row>
    <row r="144" spans="1:3" ht="24">
      <c r="A144" s="648">
        <v>9.23</v>
      </c>
      <c r="B144" s="620" t="s">
        <v>507</v>
      </c>
      <c r="C144" s="635" t="s">
        <v>597</v>
      </c>
    </row>
    <row r="145" spans="1:3" ht="24">
      <c r="A145" s="648">
        <v>9.24</v>
      </c>
      <c r="B145" s="620" t="s">
        <v>508</v>
      </c>
      <c r="C145" s="635" t="s">
        <v>598</v>
      </c>
    </row>
    <row r="146" spans="1:3">
      <c r="A146" s="648">
        <v>9.2500000000000107</v>
      </c>
      <c r="B146" s="620" t="s">
        <v>509</v>
      </c>
      <c r="C146" s="635" t="s">
        <v>599</v>
      </c>
    </row>
    <row r="147" spans="1:3" ht="24">
      <c r="A147" s="648">
        <v>9.2600000000000193</v>
      </c>
      <c r="B147" s="620" t="s">
        <v>600</v>
      </c>
      <c r="C147" s="647" t="s">
        <v>601</v>
      </c>
    </row>
    <row r="148" spans="1:3" s="396" customFormat="1" ht="24">
      <c r="A148" s="648">
        <v>9.2700000000000298</v>
      </c>
      <c r="B148" s="620" t="s">
        <v>88</v>
      </c>
      <c r="C148" s="647" t="s">
        <v>652</v>
      </c>
    </row>
    <row r="149" spans="1:3" s="396" customFormat="1">
      <c r="A149" s="624"/>
      <c r="B149" s="910" t="s">
        <v>603</v>
      </c>
      <c r="C149" s="911"/>
    </row>
    <row r="150" spans="1:3" s="396" customFormat="1">
      <c r="A150" s="623">
        <v>1</v>
      </c>
      <c r="B150" s="918" t="s">
        <v>897</v>
      </c>
      <c r="C150" s="919"/>
    </row>
    <row r="151" spans="1:3" s="396" customFormat="1">
      <c r="A151" s="623">
        <v>2</v>
      </c>
      <c r="B151" s="918" t="s">
        <v>653</v>
      </c>
      <c r="C151" s="919"/>
    </row>
    <row r="152" spans="1:3" s="396" customFormat="1">
      <c r="A152" s="623">
        <v>3</v>
      </c>
      <c r="B152" s="918" t="s">
        <v>650</v>
      </c>
      <c r="C152" s="919"/>
    </row>
    <row r="153" spans="1:3" s="396" customFormat="1">
      <c r="A153" s="624"/>
      <c r="B153" s="910" t="s">
        <v>604</v>
      </c>
      <c r="C153" s="911"/>
    </row>
    <row r="154" spans="1:3" s="396" customFormat="1">
      <c r="A154" s="623">
        <v>1</v>
      </c>
      <c r="B154" s="920" t="s">
        <v>896</v>
      </c>
      <c r="C154" s="921"/>
    </row>
    <row r="155" spans="1:3" s="396" customFormat="1">
      <c r="A155" s="623">
        <v>2</v>
      </c>
      <c r="B155" s="620" t="s">
        <v>833</v>
      </c>
      <c r="C155" s="704" t="s">
        <v>962</v>
      </c>
    </row>
    <row r="156" spans="1:3" ht="24">
      <c r="A156" s="623">
        <v>3</v>
      </c>
      <c r="B156" s="620" t="s">
        <v>832</v>
      </c>
      <c r="C156" s="645" t="s">
        <v>895</v>
      </c>
    </row>
    <row r="157" spans="1:3">
      <c r="A157" s="623">
        <v>4</v>
      </c>
      <c r="B157" s="620" t="s">
        <v>479</v>
      </c>
      <c r="C157" s="620" t="s">
        <v>913</v>
      </c>
    </row>
    <row r="158" spans="1:3" ht="25" customHeight="1">
      <c r="A158" s="624"/>
      <c r="B158" s="910" t="s">
        <v>605</v>
      </c>
      <c r="C158" s="911"/>
    </row>
    <row r="159" spans="1:3" ht="36">
      <c r="A159" s="623"/>
      <c r="B159" s="620" t="s">
        <v>884</v>
      </c>
      <c r="C159" s="705" t="s">
        <v>963</v>
      </c>
    </row>
    <row r="160" spans="1:3">
      <c r="A160" s="624"/>
      <c r="B160" s="910" t="s">
        <v>606</v>
      </c>
      <c r="C160" s="911"/>
    </row>
    <row r="161" spans="1:3" ht="39" customHeight="1">
      <c r="A161" s="624"/>
      <c r="B161" s="912" t="s">
        <v>894</v>
      </c>
      <c r="C161" s="913"/>
    </row>
    <row r="162" spans="1:3">
      <c r="A162" s="624" t="s">
        <v>607</v>
      </c>
      <c r="B162" s="646" t="s">
        <v>517</v>
      </c>
      <c r="C162" s="637" t="s">
        <v>608</v>
      </c>
    </row>
    <row r="163" spans="1:3">
      <c r="A163" s="624" t="s">
        <v>356</v>
      </c>
      <c r="B163" s="643" t="s">
        <v>518</v>
      </c>
      <c r="C163" s="645" t="s">
        <v>893</v>
      </c>
    </row>
    <row r="164" spans="1:3" ht="24">
      <c r="A164" s="624" t="s">
        <v>363</v>
      </c>
      <c r="B164" s="637" t="s">
        <v>519</v>
      </c>
      <c r="C164" s="645" t="s">
        <v>609</v>
      </c>
    </row>
    <row r="165" spans="1:3">
      <c r="A165" s="624" t="s">
        <v>610</v>
      </c>
      <c r="B165" s="643" t="s">
        <v>520</v>
      </c>
      <c r="C165" s="644" t="s">
        <v>611</v>
      </c>
    </row>
    <row r="166" spans="1:3" ht="24">
      <c r="A166" s="624" t="s">
        <v>612</v>
      </c>
      <c r="B166" s="643" t="s">
        <v>848</v>
      </c>
      <c r="C166" s="642" t="s">
        <v>892</v>
      </c>
    </row>
    <row r="167" spans="1:3" ht="24">
      <c r="A167" s="624" t="s">
        <v>364</v>
      </c>
      <c r="B167" s="643" t="s">
        <v>521</v>
      </c>
      <c r="C167" s="642" t="s">
        <v>614</v>
      </c>
    </row>
    <row r="168" spans="1:3" ht="24">
      <c r="A168" s="624" t="s">
        <v>613</v>
      </c>
      <c r="B168" s="640" t="s">
        <v>524</v>
      </c>
      <c r="C168" s="641" t="s">
        <v>621</v>
      </c>
    </row>
    <row r="169" spans="1:3" ht="24">
      <c r="A169" s="624" t="s">
        <v>615</v>
      </c>
      <c r="B169" s="640" t="s">
        <v>522</v>
      </c>
      <c r="C169" s="642" t="s">
        <v>617</v>
      </c>
    </row>
    <row r="170" spans="1:3" ht="26.5" customHeight="1">
      <c r="A170" s="624" t="s">
        <v>616</v>
      </c>
      <c r="B170" s="640" t="s">
        <v>523</v>
      </c>
      <c r="C170" s="641" t="s">
        <v>619</v>
      </c>
    </row>
    <row r="171" spans="1:3">
      <c r="A171" s="624" t="s">
        <v>618</v>
      </c>
      <c r="B171" s="618" t="s">
        <v>525</v>
      </c>
      <c r="C171" s="641" t="s">
        <v>623</v>
      </c>
    </row>
    <row r="172" spans="1:3" ht="24">
      <c r="A172" s="624" t="s">
        <v>620</v>
      </c>
      <c r="B172" s="640" t="s">
        <v>526</v>
      </c>
      <c r="C172" s="639" t="s">
        <v>624</v>
      </c>
    </row>
    <row r="173" spans="1:3">
      <c r="A173" s="624" t="s">
        <v>622</v>
      </c>
      <c r="B173" s="638" t="s">
        <v>527</v>
      </c>
      <c r="C173" s="637" t="s">
        <v>625</v>
      </c>
    </row>
    <row r="174" spans="1:3" ht="24">
      <c r="A174" s="624"/>
      <c r="B174" s="636" t="s">
        <v>891</v>
      </c>
      <c r="C174" s="635" t="s">
        <v>626</v>
      </c>
    </row>
    <row r="175" spans="1:3" ht="24">
      <c r="A175" s="624"/>
      <c r="B175" s="636" t="s">
        <v>890</v>
      </c>
      <c r="C175" s="635" t="s">
        <v>627</v>
      </c>
    </row>
    <row r="176" spans="1:3" ht="24">
      <c r="A176" s="624"/>
      <c r="B176" s="636" t="s">
        <v>889</v>
      </c>
      <c r="C176" s="635" t="s">
        <v>628</v>
      </c>
    </row>
    <row r="177" spans="1:3">
      <c r="A177" s="624"/>
      <c r="B177" s="910" t="s">
        <v>629</v>
      </c>
      <c r="C177" s="911"/>
    </row>
    <row r="178" spans="1:3">
      <c r="A178" s="624"/>
      <c r="B178" s="918" t="s">
        <v>888</v>
      </c>
      <c r="C178" s="919"/>
    </row>
    <row r="179" spans="1:3">
      <c r="A179" s="623">
        <v>1</v>
      </c>
      <c r="B179" s="635" t="s">
        <v>531</v>
      </c>
      <c r="C179" s="635" t="s">
        <v>531</v>
      </c>
    </row>
    <row r="180" spans="1:3" ht="24">
      <c r="A180" s="623">
        <v>2</v>
      </c>
      <c r="B180" s="635" t="s">
        <v>630</v>
      </c>
      <c r="C180" s="635" t="s">
        <v>631</v>
      </c>
    </row>
    <row r="181" spans="1:3">
      <c r="A181" s="623">
        <v>3</v>
      </c>
      <c r="B181" s="635" t="s">
        <v>533</v>
      </c>
      <c r="C181" s="635" t="s">
        <v>632</v>
      </c>
    </row>
    <row r="182" spans="1:3" ht="24">
      <c r="A182" s="623">
        <v>4</v>
      </c>
      <c r="B182" s="635" t="s">
        <v>534</v>
      </c>
      <c r="C182" s="635" t="s">
        <v>633</v>
      </c>
    </row>
    <row r="183" spans="1:3" ht="24">
      <c r="A183" s="623">
        <v>5</v>
      </c>
      <c r="B183" s="635" t="s">
        <v>535</v>
      </c>
      <c r="C183" s="635" t="s">
        <v>655</v>
      </c>
    </row>
    <row r="184" spans="1:3" ht="48">
      <c r="A184" s="623">
        <v>6</v>
      </c>
      <c r="B184" s="635" t="s">
        <v>536</v>
      </c>
      <c r="C184" s="635" t="s">
        <v>634</v>
      </c>
    </row>
    <row r="185" spans="1:3">
      <c r="A185" s="624"/>
      <c r="B185" s="910" t="s">
        <v>635</v>
      </c>
      <c r="C185" s="911"/>
    </row>
    <row r="186" spans="1:3">
      <c r="A186" s="624"/>
      <c r="B186" s="923" t="s">
        <v>887</v>
      </c>
      <c r="C186" s="924"/>
    </row>
    <row r="187" spans="1:3" ht="24">
      <c r="A187" s="624">
        <v>1.1000000000000001</v>
      </c>
      <c r="B187" s="634" t="s">
        <v>541</v>
      </c>
      <c r="C187" s="632" t="s">
        <v>636</v>
      </c>
    </row>
    <row r="188" spans="1:3" ht="50.15" customHeight="1">
      <c r="A188" s="624" t="s">
        <v>146</v>
      </c>
      <c r="B188" s="619" t="s">
        <v>542</v>
      </c>
      <c r="C188" s="632" t="s">
        <v>637</v>
      </c>
    </row>
    <row r="189" spans="1:3">
      <c r="A189" s="624" t="s">
        <v>543</v>
      </c>
      <c r="B189" s="633" t="s">
        <v>544</v>
      </c>
      <c r="C189" s="925" t="s">
        <v>886</v>
      </c>
    </row>
    <row r="190" spans="1:3">
      <c r="A190" s="624" t="s">
        <v>545</v>
      </c>
      <c r="B190" s="633" t="s">
        <v>546</v>
      </c>
      <c r="C190" s="925"/>
    </row>
    <row r="191" spans="1:3">
      <c r="A191" s="624" t="s">
        <v>547</v>
      </c>
      <c r="B191" s="633" t="s">
        <v>548</v>
      </c>
      <c r="C191" s="925"/>
    </row>
    <row r="192" spans="1:3">
      <c r="A192" s="624" t="s">
        <v>549</v>
      </c>
      <c r="B192" s="633" t="s">
        <v>550</v>
      </c>
      <c r="C192" s="925"/>
    </row>
    <row r="193" spans="1:4" ht="25.5" customHeight="1">
      <c r="A193" s="624">
        <v>1.2</v>
      </c>
      <c r="B193" s="631" t="s">
        <v>862</v>
      </c>
      <c r="C193" s="706" t="s">
        <v>964</v>
      </c>
    </row>
    <row r="194" spans="1:4" ht="24">
      <c r="A194" s="624" t="s">
        <v>552</v>
      </c>
      <c r="B194" s="626" t="s">
        <v>553</v>
      </c>
      <c r="C194" s="629" t="s">
        <v>638</v>
      </c>
    </row>
    <row r="195" spans="1:4" ht="24">
      <c r="A195" s="624" t="s">
        <v>554</v>
      </c>
      <c r="B195" s="630" t="s">
        <v>555</v>
      </c>
      <c r="C195" s="629" t="s">
        <v>639</v>
      </c>
    </row>
    <row r="196" spans="1:4" ht="26.15" customHeight="1">
      <c r="A196" s="624" t="s">
        <v>556</v>
      </c>
      <c r="B196" s="628" t="s">
        <v>557</v>
      </c>
      <c r="C196" s="617" t="s">
        <v>640</v>
      </c>
    </row>
    <row r="197" spans="1:4" ht="24">
      <c r="A197" s="624" t="s">
        <v>558</v>
      </c>
      <c r="B197" s="627" t="s">
        <v>559</v>
      </c>
      <c r="C197" s="617" t="s">
        <v>641</v>
      </c>
      <c r="D197" s="397"/>
    </row>
    <row r="198" spans="1:4" ht="12.5">
      <c r="A198" s="624">
        <v>1.4</v>
      </c>
      <c r="B198" s="626" t="s">
        <v>648</v>
      </c>
      <c r="C198" s="625" t="s">
        <v>642</v>
      </c>
      <c r="D198" s="398"/>
    </row>
    <row r="199" spans="1:4" ht="12.5">
      <c r="A199" s="624">
        <v>1.5</v>
      </c>
      <c r="B199" s="626" t="s">
        <v>649</v>
      </c>
      <c r="C199" s="625" t="s">
        <v>642</v>
      </c>
      <c r="D199" s="399"/>
    </row>
    <row r="200" spans="1:4" ht="12.5">
      <c r="A200" s="624"/>
      <c r="B200" s="926" t="s">
        <v>643</v>
      </c>
      <c r="C200" s="926"/>
      <c r="D200" s="399"/>
    </row>
    <row r="201" spans="1:4" ht="12.5">
      <c r="A201" s="624"/>
      <c r="B201" s="923" t="s">
        <v>885</v>
      </c>
      <c r="C201" s="923"/>
      <c r="D201" s="399"/>
    </row>
    <row r="202" spans="1:4" ht="12.5">
      <c r="A202" s="623"/>
      <c r="B202" s="620" t="s">
        <v>884</v>
      </c>
      <c r="C202" s="705" t="s">
        <v>962</v>
      </c>
      <c r="D202" s="399"/>
    </row>
    <row r="203" spans="1:4" ht="12.5">
      <c r="A203" s="624"/>
      <c r="B203" s="926" t="s">
        <v>644</v>
      </c>
      <c r="C203" s="926"/>
      <c r="D203" s="400"/>
    </row>
    <row r="204" spans="1:4" ht="12.5">
      <c r="A204" s="623"/>
      <c r="B204" s="927" t="s">
        <v>883</v>
      </c>
      <c r="C204" s="927"/>
      <c r="D204" s="401"/>
    </row>
    <row r="205" spans="1:4" ht="12.5">
      <c r="B205" s="926" t="s">
        <v>681</v>
      </c>
      <c r="C205" s="926"/>
      <c r="D205" s="402"/>
    </row>
    <row r="206" spans="1:4" ht="24">
      <c r="A206" s="619">
        <v>1</v>
      </c>
      <c r="B206" s="620" t="s">
        <v>657</v>
      </c>
      <c r="C206" s="617" t="s">
        <v>669</v>
      </c>
      <c r="D206" s="401"/>
    </row>
    <row r="207" spans="1:4" ht="18" customHeight="1">
      <c r="A207" s="619">
        <v>2</v>
      </c>
      <c r="B207" s="620" t="s">
        <v>658</v>
      </c>
      <c r="C207" s="617" t="s">
        <v>670</v>
      </c>
      <c r="D207" s="402"/>
    </row>
    <row r="208" spans="1:4" ht="24">
      <c r="A208" s="619">
        <v>3</v>
      </c>
      <c r="B208" s="620" t="s">
        <v>659</v>
      </c>
      <c r="C208" s="620" t="s">
        <v>671</v>
      </c>
      <c r="D208" s="403"/>
    </row>
    <row r="209" spans="1:4" ht="12.5">
      <c r="A209" s="619">
        <v>4</v>
      </c>
      <c r="B209" s="620" t="s">
        <v>660</v>
      </c>
      <c r="C209" s="620" t="s">
        <v>672</v>
      </c>
      <c r="D209" s="403"/>
    </row>
    <row r="210" spans="1:4">
      <c r="A210" s="619">
        <v>5</v>
      </c>
      <c r="B210" s="620" t="s">
        <v>661</v>
      </c>
      <c r="C210" s="620" t="s">
        <v>673</v>
      </c>
    </row>
    <row r="211" spans="1:4" ht="24.65" customHeight="1">
      <c r="A211" s="619">
        <v>6</v>
      </c>
      <c r="B211" s="620" t="s">
        <v>662</v>
      </c>
      <c r="C211" s="620" t="s">
        <v>674</v>
      </c>
    </row>
    <row r="212" spans="1:4" ht="24">
      <c r="A212" s="619">
        <v>7</v>
      </c>
      <c r="B212" s="620" t="s">
        <v>663</v>
      </c>
      <c r="C212" s="620" t="s">
        <v>675</v>
      </c>
    </row>
    <row r="213" spans="1:4">
      <c r="A213" s="619">
        <v>7.1</v>
      </c>
      <c r="B213" s="622" t="s">
        <v>664</v>
      </c>
      <c r="C213" s="620" t="s">
        <v>676</v>
      </c>
    </row>
    <row r="214" spans="1:4">
      <c r="A214" s="619">
        <v>7.2</v>
      </c>
      <c r="B214" s="622" t="s">
        <v>665</v>
      </c>
      <c r="C214" s="620" t="s">
        <v>677</v>
      </c>
    </row>
    <row r="215" spans="1:4">
      <c r="A215" s="619">
        <v>7.3</v>
      </c>
      <c r="B215" s="621" t="s">
        <v>666</v>
      </c>
      <c r="C215" s="620" t="s">
        <v>678</v>
      </c>
    </row>
    <row r="216" spans="1:4" ht="39.65" customHeight="1">
      <c r="A216" s="619">
        <v>8</v>
      </c>
      <c r="B216" s="620" t="s">
        <v>667</v>
      </c>
      <c r="C216" s="617" t="s">
        <v>679</v>
      </c>
    </row>
    <row r="217" spans="1:4">
      <c r="A217" s="619">
        <v>9</v>
      </c>
      <c r="B217" s="620" t="s">
        <v>668</v>
      </c>
      <c r="C217" s="617" t="s">
        <v>680</v>
      </c>
    </row>
    <row r="218" spans="1:4">
      <c r="A218" s="661">
        <v>10.1</v>
      </c>
      <c r="B218" s="662" t="s">
        <v>688</v>
      </c>
      <c r="C218" s="653" t="s">
        <v>689</v>
      </c>
    </row>
    <row r="219" spans="1:4">
      <c r="A219" s="928"/>
      <c r="B219" s="663" t="s">
        <v>875</v>
      </c>
      <c r="C219" s="617" t="s">
        <v>882</v>
      </c>
    </row>
    <row r="220" spans="1:4">
      <c r="A220" s="928"/>
      <c r="B220" s="618" t="s">
        <v>540</v>
      </c>
      <c r="C220" s="617" t="s">
        <v>881</v>
      </c>
    </row>
    <row r="221" spans="1:4">
      <c r="A221" s="928"/>
      <c r="B221" s="618" t="s">
        <v>874</v>
      </c>
      <c r="C221" s="706" t="s">
        <v>965</v>
      </c>
    </row>
    <row r="222" spans="1:4">
      <c r="A222" s="928"/>
      <c r="B222" s="618" t="s">
        <v>682</v>
      </c>
      <c r="C222" s="617" t="s">
        <v>880</v>
      </c>
    </row>
    <row r="223" spans="1:4" ht="24">
      <c r="A223" s="928"/>
      <c r="B223" s="618" t="s">
        <v>686</v>
      </c>
      <c r="C223" s="632" t="s">
        <v>879</v>
      </c>
    </row>
    <row r="224" spans="1:4" ht="36">
      <c r="A224" s="928"/>
      <c r="B224" s="618" t="s">
        <v>685</v>
      </c>
      <c r="C224" s="617" t="s">
        <v>878</v>
      </c>
    </row>
    <row r="225" spans="1:3">
      <c r="A225" s="928"/>
      <c r="B225" s="618" t="s">
        <v>914</v>
      </c>
      <c r="C225" s="617" t="s">
        <v>877</v>
      </c>
    </row>
    <row r="226" spans="1:3" ht="24">
      <c r="A226" s="928"/>
      <c r="B226" s="618" t="s">
        <v>915</v>
      </c>
      <c r="C226" s="617" t="s">
        <v>876</v>
      </c>
    </row>
    <row r="227" spans="1:3" ht="12.5">
      <c r="A227" s="654"/>
      <c r="B227" s="655"/>
      <c r="C227" s="656"/>
    </row>
    <row r="228" spans="1:3" ht="12.5">
      <c r="A228" s="654"/>
      <c r="B228" s="656"/>
      <c r="C228" s="657"/>
    </row>
    <row r="229" spans="1:3" ht="12.5">
      <c r="A229" s="654"/>
      <c r="B229" s="656"/>
      <c r="C229" s="657"/>
    </row>
    <row r="230" spans="1:3" ht="12.5">
      <c r="A230" s="654"/>
      <c r="B230" s="658"/>
      <c r="C230" s="657"/>
    </row>
    <row r="231" spans="1:3">
      <c r="A231" s="922"/>
      <c r="B231" s="659"/>
      <c r="C231" s="657"/>
    </row>
    <row r="232" spans="1:3">
      <c r="A232" s="922"/>
      <c r="B232" s="659"/>
      <c r="C232" s="657"/>
    </row>
    <row r="233" spans="1:3">
      <c r="A233" s="922"/>
      <c r="B233" s="659"/>
      <c r="C233" s="657"/>
    </row>
    <row r="234" spans="1:3">
      <c r="A234" s="922"/>
      <c r="B234" s="659"/>
      <c r="C234" s="660"/>
    </row>
    <row r="235" spans="1:3" ht="40.5" customHeight="1">
      <c r="A235" s="922"/>
      <c r="B235" s="659"/>
      <c r="C235" s="657"/>
    </row>
    <row r="236" spans="1:3" ht="24" customHeight="1">
      <c r="A236" s="922"/>
      <c r="B236" s="659"/>
      <c r="C236" s="657"/>
    </row>
    <row r="237" spans="1:3">
      <c r="A237" s="922"/>
      <c r="B237" s="659"/>
      <c r="C237" s="657"/>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22" zoomScale="80" zoomScaleNormal="80" workbookViewId="0">
      <selection activeCell="H6" sqref="C6:H45"/>
    </sheetView>
  </sheetViews>
  <sheetFormatPr defaultRowHeight="14.5"/>
  <cols>
    <col min="2" max="2" width="66.54296875" customWidth="1"/>
    <col min="3" max="8" width="17.81640625" customWidth="1"/>
  </cols>
  <sheetData>
    <row r="1" spans="1:8">
      <c r="A1" s="17" t="s">
        <v>97</v>
      </c>
      <c r="B1" s="293" t="str">
        <f>Info!C2</f>
        <v>სს ზირაათ ბანკი საქართველო</v>
      </c>
      <c r="C1" s="16"/>
      <c r="D1" s="223"/>
      <c r="E1" s="223"/>
      <c r="F1" s="223"/>
      <c r="G1" s="223"/>
    </row>
    <row r="2" spans="1:8">
      <c r="A2" s="17" t="s">
        <v>98</v>
      </c>
      <c r="B2" s="334">
        <f>'1. key ratios'!B2</f>
        <v>45747</v>
      </c>
      <c r="C2" s="28"/>
      <c r="D2" s="18"/>
      <c r="E2" s="18"/>
      <c r="F2" s="18"/>
      <c r="G2" s="18"/>
      <c r="H2" s="1"/>
    </row>
    <row r="3" spans="1:8">
      <c r="A3" s="17"/>
      <c r="B3" s="16"/>
      <c r="C3" s="28"/>
      <c r="D3" s="18"/>
      <c r="E3" s="18"/>
      <c r="F3" s="18"/>
      <c r="G3" s="18"/>
      <c r="H3" s="1"/>
    </row>
    <row r="4" spans="1:8">
      <c r="A4" s="801" t="s">
        <v>25</v>
      </c>
      <c r="B4" s="799" t="s">
        <v>154</v>
      </c>
      <c r="C4" s="797" t="s">
        <v>103</v>
      </c>
      <c r="D4" s="797"/>
      <c r="E4" s="797"/>
      <c r="F4" s="797" t="s">
        <v>104</v>
      </c>
      <c r="G4" s="797"/>
      <c r="H4" s="798"/>
    </row>
    <row r="5" spans="1:8" ht="15.65" customHeight="1">
      <c r="A5" s="802"/>
      <c r="B5" s="800"/>
      <c r="C5" s="442" t="s">
        <v>26</v>
      </c>
      <c r="D5" s="442" t="s">
        <v>77</v>
      </c>
      <c r="E5" s="442" t="s">
        <v>66</v>
      </c>
      <c r="F5" s="442" t="s">
        <v>26</v>
      </c>
      <c r="G5" s="442" t="s">
        <v>77</v>
      </c>
      <c r="H5" s="442" t="s">
        <v>66</v>
      </c>
    </row>
    <row r="6" spans="1:8">
      <c r="A6" s="473">
        <v>1</v>
      </c>
      <c r="B6" s="443" t="s">
        <v>743</v>
      </c>
      <c r="C6" s="426">
        <v>3339967.5</v>
      </c>
      <c r="D6" s="426">
        <v>1952299.8255</v>
      </c>
      <c r="E6" s="427">
        <v>5292267.3255000003</v>
      </c>
      <c r="F6" s="426">
        <v>3052132.1299999994</v>
      </c>
      <c r="G6" s="426">
        <v>1392273.3129000003</v>
      </c>
      <c r="H6" s="427">
        <v>4444405.4429000001</v>
      </c>
    </row>
    <row r="7" spans="1:8">
      <c r="A7" s="473">
        <v>1.1000000000000001</v>
      </c>
      <c r="B7" s="444" t="s">
        <v>697</v>
      </c>
      <c r="C7" s="426"/>
      <c r="D7" s="426"/>
      <c r="E7" s="427">
        <v>0</v>
      </c>
      <c r="F7" s="426"/>
      <c r="G7" s="426"/>
      <c r="H7" s="427">
        <v>0</v>
      </c>
    </row>
    <row r="8" spans="1:8" ht="20">
      <c r="A8" s="473">
        <v>1.2</v>
      </c>
      <c r="B8" s="444" t="s">
        <v>744</v>
      </c>
      <c r="C8" s="426"/>
      <c r="D8" s="426"/>
      <c r="E8" s="427">
        <v>0</v>
      </c>
      <c r="F8" s="426"/>
      <c r="G8" s="426"/>
      <c r="H8" s="427">
        <v>0</v>
      </c>
    </row>
    <row r="9" spans="1:8" ht="21.65" customHeight="1">
      <c r="A9" s="473">
        <v>1.3</v>
      </c>
      <c r="B9" s="438" t="s">
        <v>745</v>
      </c>
      <c r="C9" s="426"/>
      <c r="D9" s="426"/>
      <c r="E9" s="427">
        <v>0</v>
      </c>
      <c r="F9" s="426"/>
      <c r="G9" s="426"/>
      <c r="H9" s="427">
        <v>0</v>
      </c>
    </row>
    <row r="10" spans="1:8" ht="20">
      <c r="A10" s="473">
        <v>1.4</v>
      </c>
      <c r="B10" s="438" t="s">
        <v>701</v>
      </c>
      <c r="C10" s="426"/>
      <c r="D10" s="426"/>
      <c r="E10" s="427">
        <v>0</v>
      </c>
      <c r="F10" s="426"/>
      <c r="G10" s="426"/>
      <c r="H10" s="427">
        <v>0</v>
      </c>
    </row>
    <row r="11" spans="1:8">
      <c r="A11" s="473">
        <v>1.5</v>
      </c>
      <c r="B11" s="438" t="s">
        <v>704</v>
      </c>
      <c r="C11" s="426">
        <v>3339967.5</v>
      </c>
      <c r="D11" s="426">
        <v>1952299.8255</v>
      </c>
      <c r="E11" s="427">
        <v>5292267.3255000003</v>
      </c>
      <c r="F11" s="426">
        <v>3052132.1299999994</v>
      </c>
      <c r="G11" s="426">
        <v>1392273.3129000003</v>
      </c>
      <c r="H11" s="427">
        <v>4444405.4429000001</v>
      </c>
    </row>
    <row r="12" spans="1:8">
      <c r="A12" s="473">
        <v>1.6</v>
      </c>
      <c r="B12" s="445" t="s">
        <v>88</v>
      </c>
      <c r="C12" s="426"/>
      <c r="D12" s="426"/>
      <c r="E12" s="427">
        <v>0</v>
      </c>
      <c r="F12" s="426"/>
      <c r="G12" s="426"/>
      <c r="H12" s="427">
        <v>0</v>
      </c>
    </row>
    <row r="13" spans="1:8">
      <c r="A13" s="473">
        <v>2</v>
      </c>
      <c r="B13" s="446" t="s">
        <v>746</v>
      </c>
      <c r="C13" s="426">
        <v>-563738.73</v>
      </c>
      <c r="D13" s="426">
        <v>-998329.62999999989</v>
      </c>
      <c r="E13" s="427">
        <v>-1562068.3599999999</v>
      </c>
      <c r="F13" s="426">
        <v>-410216.9</v>
      </c>
      <c r="G13" s="426">
        <v>-652754.78999999992</v>
      </c>
      <c r="H13" s="427">
        <v>-1062971.69</v>
      </c>
    </row>
    <row r="14" spans="1:8">
      <c r="A14" s="473">
        <v>2.1</v>
      </c>
      <c r="B14" s="438" t="s">
        <v>747</v>
      </c>
      <c r="C14" s="426"/>
      <c r="D14" s="426"/>
      <c r="E14" s="427">
        <v>0</v>
      </c>
      <c r="F14" s="426"/>
      <c r="G14" s="426"/>
      <c r="H14" s="427">
        <v>0</v>
      </c>
    </row>
    <row r="15" spans="1:8" ht="24.65" customHeight="1">
      <c r="A15" s="473">
        <v>2.2000000000000002</v>
      </c>
      <c r="B15" s="438" t="s">
        <v>748</v>
      </c>
      <c r="C15" s="426"/>
      <c r="D15" s="426"/>
      <c r="E15" s="427">
        <v>0</v>
      </c>
      <c r="F15" s="426"/>
      <c r="G15" s="426"/>
      <c r="H15" s="427">
        <v>0</v>
      </c>
    </row>
    <row r="16" spans="1:8" ht="20.5" customHeight="1">
      <c r="A16" s="473">
        <v>2.2999999999999998</v>
      </c>
      <c r="B16" s="438" t="s">
        <v>749</v>
      </c>
      <c r="C16" s="426">
        <v>-490744.08999999997</v>
      </c>
      <c r="D16" s="426">
        <v>-998329.62999999989</v>
      </c>
      <c r="E16" s="427">
        <v>-1489073.7199999997</v>
      </c>
      <c r="F16" s="426">
        <v>-390486.85000000003</v>
      </c>
      <c r="G16" s="426">
        <v>-652754.78999999992</v>
      </c>
      <c r="H16" s="427">
        <v>-1043241.6399999999</v>
      </c>
    </row>
    <row r="17" spans="1:8">
      <c r="A17" s="473">
        <v>2.4</v>
      </c>
      <c r="B17" s="438" t="s">
        <v>750</v>
      </c>
      <c r="C17" s="426">
        <v>-72994.64</v>
      </c>
      <c r="D17" s="426">
        <v>0</v>
      </c>
      <c r="E17" s="427">
        <v>-72994.64</v>
      </c>
      <c r="F17" s="426">
        <v>-19730.05</v>
      </c>
      <c r="G17" s="426">
        <v>0</v>
      </c>
      <c r="H17" s="427">
        <v>-19730.05</v>
      </c>
    </row>
    <row r="18" spans="1:8">
      <c r="A18" s="473">
        <v>3</v>
      </c>
      <c r="B18" s="446" t="s">
        <v>751</v>
      </c>
      <c r="C18" s="426"/>
      <c r="D18" s="426"/>
      <c r="E18" s="427">
        <v>0</v>
      </c>
      <c r="F18" s="426"/>
      <c r="G18" s="426"/>
      <c r="H18" s="427">
        <v>0</v>
      </c>
    </row>
    <row r="19" spans="1:8">
      <c r="A19" s="473">
        <v>4</v>
      </c>
      <c r="B19" s="446" t="s">
        <v>752</v>
      </c>
      <c r="C19" s="426">
        <v>215965.3</v>
      </c>
      <c r="D19" s="426">
        <v>317629.78000000003</v>
      </c>
      <c r="E19" s="427">
        <v>533595.08000000007</v>
      </c>
      <c r="F19" s="426">
        <v>142472.78999999998</v>
      </c>
      <c r="G19" s="426">
        <v>284834.16000000003</v>
      </c>
      <c r="H19" s="427">
        <v>427306.95</v>
      </c>
    </row>
    <row r="20" spans="1:8">
      <c r="A20" s="473">
        <v>5</v>
      </c>
      <c r="B20" s="446" t="s">
        <v>753</v>
      </c>
      <c r="C20" s="426">
        <v>-414168.22</v>
      </c>
      <c r="D20" s="426">
        <v>0</v>
      </c>
      <c r="E20" s="427">
        <v>-414168.22</v>
      </c>
      <c r="F20" s="426">
        <v>-59474.95</v>
      </c>
      <c r="G20" s="426">
        <v>0</v>
      </c>
      <c r="H20" s="427">
        <v>-59474.95</v>
      </c>
    </row>
    <row r="21" spans="1:8" ht="38.5" customHeight="1">
      <c r="A21" s="473">
        <v>6</v>
      </c>
      <c r="B21" s="446" t="s">
        <v>754</v>
      </c>
      <c r="C21" s="426"/>
      <c r="D21" s="426"/>
      <c r="E21" s="427">
        <v>0</v>
      </c>
      <c r="F21" s="426"/>
      <c r="G21" s="426"/>
      <c r="H21" s="427">
        <v>0</v>
      </c>
    </row>
    <row r="22" spans="1:8" ht="27.65" customHeight="1">
      <c r="A22" s="473">
        <v>7</v>
      </c>
      <c r="B22" s="446" t="s">
        <v>755</v>
      </c>
      <c r="C22" s="426"/>
      <c r="D22" s="426"/>
      <c r="E22" s="427">
        <v>0</v>
      </c>
      <c r="F22" s="426"/>
      <c r="G22" s="426"/>
      <c r="H22" s="427">
        <v>0</v>
      </c>
    </row>
    <row r="23" spans="1:8" ht="37" customHeight="1">
      <c r="A23" s="473">
        <v>8</v>
      </c>
      <c r="B23" s="447" t="s">
        <v>756</v>
      </c>
      <c r="C23" s="426"/>
      <c r="D23" s="426"/>
      <c r="E23" s="427">
        <v>0</v>
      </c>
      <c r="F23" s="426"/>
      <c r="G23" s="426"/>
      <c r="H23" s="427">
        <v>0</v>
      </c>
    </row>
    <row r="24" spans="1:8" ht="34.5" customHeight="1">
      <c r="A24" s="473">
        <v>9</v>
      </c>
      <c r="B24" s="447" t="s">
        <v>757</v>
      </c>
      <c r="C24" s="426"/>
      <c r="D24" s="426"/>
      <c r="E24" s="427">
        <v>0</v>
      </c>
      <c r="F24" s="426"/>
      <c r="G24" s="426"/>
      <c r="H24" s="427">
        <v>0</v>
      </c>
    </row>
    <row r="25" spans="1:8">
      <c r="A25" s="473">
        <v>10</v>
      </c>
      <c r="B25" s="446" t="s">
        <v>758</v>
      </c>
      <c r="C25" s="426">
        <v>473166.56</v>
      </c>
      <c r="D25" s="426">
        <v>0</v>
      </c>
      <c r="E25" s="427">
        <v>473166.56</v>
      </c>
      <c r="F25" s="426">
        <v>342626.1</v>
      </c>
      <c r="G25" s="426"/>
      <c r="H25" s="427">
        <v>342626.1</v>
      </c>
    </row>
    <row r="26" spans="1:8" ht="27" customHeight="1">
      <c r="A26" s="473">
        <v>11</v>
      </c>
      <c r="B26" s="448" t="s">
        <v>759</v>
      </c>
      <c r="C26" s="426"/>
      <c r="D26" s="426"/>
      <c r="E26" s="427">
        <v>0</v>
      </c>
      <c r="F26" s="426"/>
      <c r="G26" s="426"/>
      <c r="H26" s="427">
        <v>0</v>
      </c>
    </row>
    <row r="27" spans="1:8">
      <c r="A27" s="473">
        <v>12</v>
      </c>
      <c r="B27" s="446" t="s">
        <v>760</v>
      </c>
      <c r="C27" s="426">
        <v>2722.25</v>
      </c>
      <c r="D27" s="426"/>
      <c r="E27" s="427">
        <v>2722.25</v>
      </c>
      <c r="F27" s="426">
        <v>5643.78</v>
      </c>
      <c r="G27" s="426"/>
      <c r="H27" s="427">
        <v>5643.78</v>
      </c>
    </row>
    <row r="28" spans="1:8">
      <c r="A28" s="473">
        <v>13</v>
      </c>
      <c r="B28" s="449" t="s">
        <v>761</v>
      </c>
      <c r="C28" s="426"/>
      <c r="D28" s="426"/>
      <c r="E28" s="427">
        <v>0</v>
      </c>
      <c r="F28" s="426"/>
      <c r="G28" s="426"/>
      <c r="H28" s="427">
        <v>0</v>
      </c>
    </row>
    <row r="29" spans="1:8">
      <c r="A29" s="473">
        <v>14</v>
      </c>
      <c r="B29" s="450" t="s">
        <v>762</v>
      </c>
      <c r="C29" s="426">
        <v>-1548892.21</v>
      </c>
      <c r="D29" s="426">
        <v>0</v>
      </c>
      <c r="E29" s="427">
        <v>-1548892.21</v>
      </c>
      <c r="F29" s="426">
        <v>-1691013.5899999999</v>
      </c>
      <c r="G29" s="426">
        <v>0</v>
      </c>
      <c r="H29" s="427">
        <v>-1691013.5899999999</v>
      </c>
    </row>
    <row r="30" spans="1:8">
      <c r="A30" s="473">
        <v>14.1</v>
      </c>
      <c r="B30" s="421" t="s">
        <v>763</v>
      </c>
      <c r="C30" s="426">
        <v>-1023998.85</v>
      </c>
      <c r="D30" s="426"/>
      <c r="E30" s="427">
        <v>-1023998.85</v>
      </c>
      <c r="F30" s="426">
        <v>-889213.86</v>
      </c>
      <c r="G30" s="426"/>
      <c r="H30" s="427">
        <v>-889213.86</v>
      </c>
    </row>
    <row r="31" spans="1:8">
      <c r="A31" s="473">
        <v>14.2</v>
      </c>
      <c r="B31" s="421" t="s">
        <v>764</v>
      </c>
      <c r="C31" s="426">
        <v>-524893.3600000001</v>
      </c>
      <c r="D31" s="426"/>
      <c r="E31" s="427">
        <v>-524893.3600000001</v>
      </c>
      <c r="F31" s="426">
        <v>-801799.73</v>
      </c>
      <c r="G31" s="426"/>
      <c r="H31" s="427">
        <v>-801799.73</v>
      </c>
    </row>
    <row r="32" spans="1:8">
      <c r="A32" s="473">
        <v>15</v>
      </c>
      <c r="B32" s="451" t="s">
        <v>765</v>
      </c>
      <c r="C32" s="426">
        <v>-346168.64</v>
      </c>
      <c r="D32" s="426"/>
      <c r="E32" s="427">
        <v>-346168.64</v>
      </c>
      <c r="F32" s="426">
        <v>-341512.39</v>
      </c>
      <c r="G32" s="426"/>
      <c r="H32" s="427">
        <v>-341512.39</v>
      </c>
    </row>
    <row r="33" spans="1:8" ht="22.5" customHeight="1">
      <c r="A33" s="473">
        <v>16</v>
      </c>
      <c r="B33" s="415" t="s">
        <v>766</v>
      </c>
      <c r="C33" s="426"/>
      <c r="D33" s="426"/>
      <c r="E33" s="427">
        <v>0</v>
      </c>
      <c r="F33" s="426"/>
      <c r="G33" s="426"/>
      <c r="H33" s="427">
        <v>0</v>
      </c>
    </row>
    <row r="34" spans="1:8">
      <c r="A34" s="473">
        <v>17</v>
      </c>
      <c r="B34" s="446" t="s">
        <v>767</v>
      </c>
      <c r="C34" s="426">
        <v>122952.57999999999</v>
      </c>
      <c r="D34" s="426">
        <v>153332.92000000001</v>
      </c>
      <c r="E34" s="427">
        <v>276285.5</v>
      </c>
      <c r="F34" s="426">
        <v>19661.939999999999</v>
      </c>
      <c r="G34" s="426">
        <v>38918.479999999996</v>
      </c>
      <c r="H34" s="427">
        <v>58580.42</v>
      </c>
    </row>
    <row r="35" spans="1:8">
      <c r="A35" s="473">
        <v>17.100000000000001</v>
      </c>
      <c r="B35" s="452" t="s">
        <v>768</v>
      </c>
      <c r="C35" s="426">
        <v>122952.57999999999</v>
      </c>
      <c r="D35" s="426">
        <v>153332.92000000001</v>
      </c>
      <c r="E35" s="427">
        <v>276285.5</v>
      </c>
      <c r="F35" s="426">
        <v>19661.939999999999</v>
      </c>
      <c r="G35" s="426">
        <v>38918.479999999996</v>
      </c>
      <c r="H35" s="427">
        <v>58580.42</v>
      </c>
    </row>
    <row r="36" spans="1:8">
      <c r="A36" s="473">
        <v>17.2</v>
      </c>
      <c r="B36" s="421" t="s">
        <v>769</v>
      </c>
      <c r="C36" s="426"/>
      <c r="D36" s="426"/>
      <c r="E36" s="427">
        <v>0</v>
      </c>
      <c r="F36" s="426"/>
      <c r="G36" s="426"/>
      <c r="H36" s="427">
        <v>0</v>
      </c>
    </row>
    <row r="37" spans="1:8" ht="41.5" customHeight="1">
      <c r="A37" s="473">
        <v>18</v>
      </c>
      <c r="B37" s="453" t="s">
        <v>770</v>
      </c>
      <c r="C37" s="426">
        <v>-611008.78</v>
      </c>
      <c r="D37" s="426">
        <v>136189.62199997198</v>
      </c>
      <c r="E37" s="427">
        <v>-474819.15800002805</v>
      </c>
      <c r="F37" s="426">
        <v>-431937.5500000001</v>
      </c>
      <c r="G37" s="454">
        <v>-209527.02699996479</v>
      </c>
      <c r="H37" s="427">
        <v>-641464.57699996489</v>
      </c>
    </row>
    <row r="38" spans="1:8" ht="20">
      <c r="A38" s="473">
        <v>18.100000000000001</v>
      </c>
      <c r="B38" s="438" t="s">
        <v>771</v>
      </c>
      <c r="C38" s="426"/>
      <c r="D38" s="426"/>
      <c r="E38" s="427">
        <v>0</v>
      </c>
      <c r="F38" s="426"/>
      <c r="G38" s="426"/>
      <c r="H38" s="427">
        <v>0</v>
      </c>
    </row>
    <row r="39" spans="1:8">
      <c r="A39" s="473">
        <v>18.2</v>
      </c>
      <c r="B39" s="438" t="s">
        <v>772</v>
      </c>
      <c r="C39" s="426">
        <v>-611008.78</v>
      </c>
      <c r="D39" s="426">
        <v>136189.62199997198</v>
      </c>
      <c r="E39" s="427">
        <v>-474819.15800002805</v>
      </c>
      <c r="F39" s="426">
        <v>-431937.5500000001</v>
      </c>
      <c r="G39" s="426">
        <v>-209527.02699996479</v>
      </c>
      <c r="H39" s="427">
        <v>-641464.57699996489</v>
      </c>
    </row>
    <row r="40" spans="1:8" ht="24.65" customHeight="1">
      <c r="A40" s="473">
        <v>19</v>
      </c>
      <c r="B40" s="453" t="s">
        <v>773</v>
      </c>
      <c r="C40" s="426"/>
      <c r="D40" s="426"/>
      <c r="E40" s="427">
        <v>0</v>
      </c>
      <c r="F40" s="426"/>
      <c r="G40" s="426"/>
      <c r="H40" s="427">
        <v>0</v>
      </c>
    </row>
    <row r="41" spans="1:8" ht="25" customHeight="1">
      <c r="A41" s="473">
        <v>20</v>
      </c>
      <c r="B41" s="453" t="s">
        <v>774</v>
      </c>
      <c r="C41" s="426"/>
      <c r="D41" s="426"/>
      <c r="E41" s="427">
        <v>0</v>
      </c>
      <c r="F41" s="426"/>
      <c r="G41" s="426"/>
      <c r="H41" s="427">
        <v>0</v>
      </c>
    </row>
    <row r="42" spans="1:8" ht="33" customHeight="1">
      <c r="A42" s="473">
        <v>21</v>
      </c>
      <c r="B42" s="455" t="s">
        <v>775</v>
      </c>
      <c r="C42" s="426"/>
      <c r="D42" s="426"/>
      <c r="E42" s="427">
        <v>0</v>
      </c>
      <c r="F42" s="426"/>
      <c r="G42" s="426"/>
      <c r="H42" s="427">
        <v>0</v>
      </c>
    </row>
    <row r="43" spans="1:8">
      <c r="A43" s="473">
        <v>22</v>
      </c>
      <c r="B43" s="456" t="s">
        <v>776</v>
      </c>
      <c r="C43" s="426">
        <v>670797.60999999964</v>
      </c>
      <c r="D43" s="426">
        <v>1561122.5174999721</v>
      </c>
      <c r="E43" s="427">
        <v>2231920.1274999715</v>
      </c>
      <c r="F43" s="426">
        <v>628381.3599999994</v>
      </c>
      <c r="G43" s="426">
        <v>853744.1359000355</v>
      </c>
      <c r="H43" s="427">
        <v>1482125.4959000349</v>
      </c>
    </row>
    <row r="44" spans="1:8">
      <c r="A44" s="473">
        <v>23</v>
      </c>
      <c r="B44" s="456" t="s">
        <v>777</v>
      </c>
      <c r="C44" s="426">
        <v>-443996</v>
      </c>
      <c r="D44" s="426"/>
      <c r="E44" s="427">
        <v>-443996</v>
      </c>
      <c r="F44" s="426">
        <v>0</v>
      </c>
      <c r="G44" s="426"/>
      <c r="H44" s="427">
        <v>0</v>
      </c>
    </row>
    <row r="45" spans="1:8">
      <c r="A45" s="473">
        <v>24</v>
      </c>
      <c r="B45" s="456" t="s">
        <v>778</v>
      </c>
      <c r="C45" s="708">
        <v>226801.60999999964</v>
      </c>
      <c r="D45" s="708">
        <v>1561122.5174999721</v>
      </c>
      <c r="E45" s="427">
        <v>1787924.1274999718</v>
      </c>
      <c r="F45" s="708">
        <v>628381.3599999994</v>
      </c>
      <c r="G45" s="708">
        <v>853744.1359000355</v>
      </c>
      <c r="H45" s="427">
        <v>1482125.4959000349</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0" zoomScale="80" zoomScaleNormal="80" workbookViewId="0">
      <selection activeCell="C41" sqref="C41:D42"/>
    </sheetView>
  </sheetViews>
  <sheetFormatPr defaultRowHeight="14.5"/>
  <cols>
    <col min="1" max="1" width="8.81640625" style="470"/>
    <col min="2" max="2" width="87.54296875" bestFit="1" customWidth="1"/>
    <col min="3" max="8" width="12.81640625" customWidth="1"/>
  </cols>
  <sheetData>
    <row r="1" spans="1:8">
      <c r="A1" s="17" t="s">
        <v>97</v>
      </c>
      <c r="B1" s="293" t="str">
        <f>Info!C2</f>
        <v>სს ზირაათ ბანკი საქართველო</v>
      </c>
      <c r="C1" s="16"/>
      <c r="D1" s="223"/>
      <c r="E1" s="223"/>
      <c r="F1" s="223"/>
      <c r="G1" s="223"/>
    </row>
    <row r="2" spans="1:8">
      <c r="A2" s="17" t="s">
        <v>98</v>
      </c>
      <c r="B2" s="779">
        <f>'1. key ratios'!B2</f>
        <v>45747</v>
      </c>
      <c r="C2" s="28"/>
      <c r="D2" s="18"/>
      <c r="E2" s="18"/>
      <c r="F2" s="18"/>
      <c r="G2" s="18"/>
      <c r="H2" s="1"/>
    </row>
    <row r="3" spans="1:8">
      <c r="A3" s="17"/>
      <c r="B3" s="16"/>
      <c r="C3" s="28"/>
      <c r="D3" s="18"/>
      <c r="E3" s="18"/>
      <c r="F3" s="18"/>
      <c r="G3" s="18"/>
      <c r="H3" s="1"/>
    </row>
    <row r="4" spans="1:8">
      <c r="A4" s="794" t="s">
        <v>25</v>
      </c>
      <c r="B4" s="803" t="s">
        <v>140</v>
      </c>
      <c r="C4" s="804" t="s">
        <v>103</v>
      </c>
      <c r="D4" s="804"/>
      <c r="E4" s="804"/>
      <c r="F4" s="804" t="s">
        <v>104</v>
      </c>
      <c r="G4" s="804"/>
      <c r="H4" s="805"/>
    </row>
    <row r="5" spans="1:8">
      <c r="A5" s="794"/>
      <c r="B5" s="803"/>
      <c r="C5" s="442" t="s">
        <v>26</v>
      </c>
      <c r="D5" s="442" t="s">
        <v>77</v>
      </c>
      <c r="E5" s="442" t="s">
        <v>66</v>
      </c>
      <c r="F5" s="442" t="s">
        <v>26</v>
      </c>
      <c r="G5" s="442" t="s">
        <v>77</v>
      </c>
      <c r="H5" s="457" t="s">
        <v>66</v>
      </c>
    </row>
    <row r="6" spans="1:8">
      <c r="A6" s="458">
        <v>1</v>
      </c>
      <c r="B6" s="462" t="s">
        <v>779</v>
      </c>
      <c r="C6" s="459"/>
      <c r="D6" s="459"/>
      <c r="E6" s="460">
        <v>0</v>
      </c>
      <c r="F6" s="459"/>
      <c r="G6" s="459"/>
      <c r="H6" s="461">
        <v>0</v>
      </c>
    </row>
    <row r="7" spans="1:8">
      <c r="A7" s="458">
        <v>2</v>
      </c>
      <c r="B7" s="462" t="s">
        <v>165</v>
      </c>
      <c r="C7" s="459"/>
      <c r="D7" s="459"/>
      <c r="E7" s="460">
        <v>0</v>
      </c>
      <c r="F7" s="459"/>
      <c r="G7" s="459"/>
      <c r="H7" s="461">
        <v>0</v>
      </c>
    </row>
    <row r="8" spans="1:8">
      <c r="A8" s="458">
        <v>3</v>
      </c>
      <c r="B8" s="462" t="s">
        <v>167</v>
      </c>
      <c r="C8" s="459">
        <v>401485230</v>
      </c>
      <c r="D8" s="459">
        <v>531057141.08700001</v>
      </c>
      <c r="E8" s="460">
        <v>932542371.08700001</v>
      </c>
      <c r="F8" s="459">
        <v>397431100</v>
      </c>
      <c r="G8" s="459">
        <v>422263510.99469995</v>
      </c>
      <c r="H8" s="461">
        <v>752845247.449</v>
      </c>
    </row>
    <row r="9" spans="1:8">
      <c r="A9" s="458">
        <v>3.1</v>
      </c>
      <c r="B9" s="463" t="s">
        <v>780</v>
      </c>
      <c r="C9" s="459">
        <v>397808500</v>
      </c>
      <c r="D9" s="459">
        <v>514918752.32499999</v>
      </c>
      <c r="E9" s="460">
        <v>912727252.32500005</v>
      </c>
      <c r="F9" s="459">
        <v>393294000</v>
      </c>
      <c r="G9" s="459">
        <v>403889130.47689998</v>
      </c>
      <c r="H9" s="461">
        <v>727889615.63619995</v>
      </c>
    </row>
    <row r="10" spans="1:8">
      <c r="A10" s="458">
        <v>3.2</v>
      </c>
      <c r="B10" s="463" t="s">
        <v>781</v>
      </c>
      <c r="C10" s="459">
        <v>3676730</v>
      </c>
      <c r="D10" s="459">
        <v>16138388.762</v>
      </c>
      <c r="E10" s="460">
        <v>19815118.762000002</v>
      </c>
      <c r="F10" s="459">
        <v>4137100</v>
      </c>
      <c r="G10" s="459">
        <v>18374380.5178</v>
      </c>
      <c r="H10" s="461">
        <v>24955631.812800001</v>
      </c>
    </row>
    <row r="11" spans="1:8">
      <c r="A11" s="458">
        <v>4</v>
      </c>
      <c r="B11" s="462" t="s">
        <v>166</v>
      </c>
      <c r="C11" s="459">
        <v>0</v>
      </c>
      <c r="D11" s="459">
        <v>0</v>
      </c>
      <c r="E11" s="460">
        <v>0</v>
      </c>
      <c r="F11" s="459">
        <v>0</v>
      </c>
      <c r="G11" s="459">
        <v>0</v>
      </c>
      <c r="H11" s="461">
        <v>0</v>
      </c>
    </row>
    <row r="12" spans="1:8">
      <c r="A12" s="458">
        <v>4.0999999999999996</v>
      </c>
      <c r="B12" s="463" t="s">
        <v>782</v>
      </c>
      <c r="C12" s="459"/>
      <c r="D12" s="459"/>
      <c r="E12" s="460">
        <v>0</v>
      </c>
      <c r="F12" s="459"/>
      <c r="G12" s="459"/>
      <c r="H12" s="461">
        <v>0</v>
      </c>
    </row>
    <row r="13" spans="1:8">
      <c r="A13" s="458">
        <v>4.2</v>
      </c>
      <c r="B13" s="463" t="s">
        <v>783</v>
      </c>
      <c r="C13" s="459"/>
      <c r="D13" s="459"/>
      <c r="E13" s="460">
        <v>0</v>
      </c>
      <c r="F13" s="459"/>
      <c r="G13" s="459"/>
      <c r="H13" s="461">
        <v>0</v>
      </c>
    </row>
    <row r="14" spans="1:8">
      <c r="A14" s="458">
        <v>5</v>
      </c>
      <c r="B14" s="464" t="s">
        <v>784</v>
      </c>
      <c r="C14" s="459">
        <v>166774650.01999998</v>
      </c>
      <c r="D14" s="459">
        <v>159628172.8953</v>
      </c>
      <c r="E14" s="460">
        <v>326402822.91530001</v>
      </c>
      <c r="F14" s="459">
        <v>130189841.63</v>
      </c>
      <c r="G14" s="459">
        <v>132144877.33739999</v>
      </c>
      <c r="H14" s="461">
        <v>259351681.74049997</v>
      </c>
    </row>
    <row r="15" spans="1:8">
      <c r="A15" s="458">
        <v>5.0999999999999996</v>
      </c>
      <c r="B15" s="465" t="s">
        <v>785</v>
      </c>
      <c r="C15" s="459">
        <v>4149526.45</v>
      </c>
      <c r="D15" s="459">
        <v>8044759.1706999997</v>
      </c>
      <c r="E15" s="460">
        <v>12194285.6207</v>
      </c>
      <c r="F15" s="459">
        <v>228520</v>
      </c>
      <c r="G15" s="459">
        <v>5261963.0524000004</v>
      </c>
      <c r="H15" s="461">
        <v>8934549.6786000002</v>
      </c>
    </row>
    <row r="16" spans="1:8">
      <c r="A16" s="458">
        <v>5.2</v>
      </c>
      <c r="B16" s="465" t="s">
        <v>786</v>
      </c>
      <c r="C16" s="459">
        <v>0</v>
      </c>
      <c r="D16" s="459">
        <v>0</v>
      </c>
      <c r="E16" s="460">
        <v>0</v>
      </c>
      <c r="F16" s="459">
        <v>0</v>
      </c>
      <c r="G16" s="459">
        <v>0</v>
      </c>
      <c r="H16" s="461">
        <v>0</v>
      </c>
    </row>
    <row r="17" spans="1:8">
      <c r="A17" s="458">
        <v>5.3</v>
      </c>
      <c r="B17" s="465" t="s">
        <v>787</v>
      </c>
      <c r="C17" s="459">
        <v>162625123.56999999</v>
      </c>
      <c r="D17" s="459">
        <v>151583413.72459999</v>
      </c>
      <c r="E17" s="460">
        <v>314208537.29460001</v>
      </c>
      <c r="F17" s="459">
        <v>129961321.63</v>
      </c>
      <c r="G17" s="459">
        <v>126882914.285</v>
      </c>
      <c r="H17" s="461">
        <v>250417132.06189999</v>
      </c>
    </row>
    <row r="18" spans="1:8">
      <c r="A18" s="458" t="s">
        <v>168</v>
      </c>
      <c r="B18" s="466" t="s">
        <v>788</v>
      </c>
      <c r="C18" s="459">
        <v>54576079.630000003</v>
      </c>
      <c r="D18" s="459">
        <v>25763359.440900002</v>
      </c>
      <c r="E18" s="460">
        <v>80339439.070900008</v>
      </c>
      <c r="F18" s="459">
        <v>38433701.57</v>
      </c>
      <c r="G18" s="459">
        <v>27390663.094999999</v>
      </c>
      <c r="H18" s="461">
        <v>60017232.608800001</v>
      </c>
    </row>
    <row r="19" spans="1:8">
      <c r="A19" s="458" t="s">
        <v>169</v>
      </c>
      <c r="B19" s="467" t="s">
        <v>789</v>
      </c>
      <c r="C19" s="459">
        <v>52620920.530000001</v>
      </c>
      <c r="D19" s="459">
        <v>64742151.328299999</v>
      </c>
      <c r="E19" s="460">
        <v>117363071.8583</v>
      </c>
      <c r="F19" s="459">
        <v>43695279</v>
      </c>
      <c r="G19" s="459">
        <v>58456165.839100003</v>
      </c>
      <c r="H19" s="461">
        <v>103450628.7705</v>
      </c>
    </row>
    <row r="20" spans="1:8">
      <c r="A20" s="458" t="s">
        <v>170</v>
      </c>
      <c r="B20" s="467" t="s">
        <v>790</v>
      </c>
      <c r="C20" s="459">
        <v>20491610.199999999</v>
      </c>
      <c r="D20" s="459">
        <v>8821095.2914000005</v>
      </c>
      <c r="E20" s="460">
        <v>29312705.4914</v>
      </c>
      <c r="F20" s="459">
        <v>22162495.199999999</v>
      </c>
      <c r="G20" s="459">
        <v>4530925.9791000001</v>
      </c>
      <c r="H20" s="461">
        <v>26683503.001800001</v>
      </c>
    </row>
    <row r="21" spans="1:8">
      <c r="A21" s="458" t="s">
        <v>171</v>
      </c>
      <c r="B21" s="467" t="s">
        <v>791</v>
      </c>
      <c r="C21" s="459">
        <v>34936513.210000001</v>
      </c>
      <c r="D21" s="459">
        <v>52256807.663999997</v>
      </c>
      <c r="E21" s="460">
        <v>87193320.873999998</v>
      </c>
      <c r="F21" s="459">
        <v>25669845.859999999</v>
      </c>
      <c r="G21" s="459">
        <v>36505159.371799998</v>
      </c>
      <c r="H21" s="461">
        <v>60265767.680799998</v>
      </c>
    </row>
    <row r="22" spans="1:8">
      <c r="A22" s="458" t="s">
        <v>172</v>
      </c>
      <c r="B22" s="467" t="s">
        <v>509</v>
      </c>
      <c r="C22" s="459">
        <v>0</v>
      </c>
      <c r="D22" s="459">
        <v>0</v>
      </c>
      <c r="E22" s="460">
        <v>0</v>
      </c>
      <c r="F22" s="459">
        <v>0</v>
      </c>
      <c r="G22" s="459">
        <v>0</v>
      </c>
      <c r="H22" s="461">
        <v>0</v>
      </c>
    </row>
    <row r="23" spans="1:8">
      <c r="A23" s="458">
        <v>5.4</v>
      </c>
      <c r="B23" s="465" t="s">
        <v>792</v>
      </c>
      <c r="C23" s="459">
        <v>0</v>
      </c>
      <c r="D23" s="459">
        <v>0</v>
      </c>
      <c r="E23" s="460">
        <v>0</v>
      </c>
      <c r="F23" s="459">
        <v>0</v>
      </c>
      <c r="G23" s="459">
        <v>0</v>
      </c>
      <c r="H23" s="461">
        <v>0</v>
      </c>
    </row>
    <row r="24" spans="1:8">
      <c r="A24" s="458">
        <v>5.5</v>
      </c>
      <c r="B24" s="465" t="s">
        <v>793</v>
      </c>
      <c r="C24" s="459">
        <v>0</v>
      </c>
      <c r="D24" s="459">
        <v>0</v>
      </c>
      <c r="E24" s="460">
        <v>0</v>
      </c>
      <c r="F24" s="459">
        <v>0</v>
      </c>
      <c r="G24" s="459">
        <v>0</v>
      </c>
      <c r="H24" s="461">
        <v>0</v>
      </c>
    </row>
    <row r="25" spans="1:8">
      <c r="A25" s="458">
        <v>5.6</v>
      </c>
      <c r="B25" s="465" t="s">
        <v>794</v>
      </c>
      <c r="C25" s="459">
        <v>0</v>
      </c>
      <c r="D25" s="459">
        <v>0</v>
      </c>
      <c r="E25" s="460">
        <v>0</v>
      </c>
      <c r="F25" s="459">
        <v>0</v>
      </c>
      <c r="G25" s="459">
        <v>0</v>
      </c>
      <c r="H25" s="461">
        <v>0</v>
      </c>
    </row>
    <row r="26" spans="1:8">
      <c r="A26" s="458">
        <v>5.7</v>
      </c>
      <c r="B26" s="465" t="s">
        <v>509</v>
      </c>
      <c r="C26" s="459">
        <v>0</v>
      </c>
      <c r="D26" s="459">
        <v>0</v>
      </c>
      <c r="E26" s="460">
        <v>0</v>
      </c>
      <c r="F26" s="459">
        <v>0</v>
      </c>
      <c r="G26" s="459">
        <v>0</v>
      </c>
      <c r="H26" s="461">
        <v>0</v>
      </c>
    </row>
    <row r="27" spans="1:8">
      <c r="A27" s="458">
        <v>6</v>
      </c>
      <c r="B27" s="464" t="s">
        <v>795</v>
      </c>
      <c r="C27" s="459">
        <v>3960640.92</v>
      </c>
      <c r="D27" s="459">
        <v>2292411.8659000001</v>
      </c>
      <c r="E27" s="460">
        <v>6253052.7859000005</v>
      </c>
      <c r="F27" s="459">
        <v>4497352.7699999996</v>
      </c>
      <c r="G27" s="459">
        <v>4361823.2074999996</v>
      </c>
      <c r="H27" s="461">
        <v>12710549.648800001</v>
      </c>
    </row>
    <row r="28" spans="1:8">
      <c r="A28" s="458">
        <v>7</v>
      </c>
      <c r="B28" s="464" t="s">
        <v>796</v>
      </c>
      <c r="C28" s="459">
        <v>18656730.41</v>
      </c>
      <c r="D28" s="459">
        <v>35902985.483599998</v>
      </c>
      <c r="E28" s="460">
        <v>54559715.893600002</v>
      </c>
      <c r="F28" s="459">
        <v>8360230.7699999996</v>
      </c>
      <c r="G28" s="459">
        <v>34846744.626099996</v>
      </c>
      <c r="H28" s="461">
        <v>45817978.104800001</v>
      </c>
    </row>
    <row r="29" spans="1:8">
      <c r="A29" s="458">
        <v>8</v>
      </c>
      <c r="B29" s="464" t="s">
        <v>797</v>
      </c>
      <c r="C29" s="459"/>
      <c r="D29" s="459"/>
      <c r="E29" s="460">
        <v>0</v>
      </c>
      <c r="F29" s="459"/>
      <c r="G29" s="459"/>
      <c r="H29" s="461">
        <v>0</v>
      </c>
    </row>
    <row r="30" spans="1:8">
      <c r="A30" s="458">
        <v>9</v>
      </c>
      <c r="B30" s="462" t="s">
        <v>173</v>
      </c>
      <c r="C30" s="459">
        <v>0</v>
      </c>
      <c r="D30" s="459">
        <v>0</v>
      </c>
      <c r="E30" s="460">
        <v>0</v>
      </c>
      <c r="F30" s="459">
        <v>0</v>
      </c>
      <c r="G30" s="459">
        <v>0</v>
      </c>
      <c r="H30" s="461">
        <v>0</v>
      </c>
    </row>
    <row r="31" spans="1:8" ht="26">
      <c r="A31" s="458">
        <v>9.1</v>
      </c>
      <c r="B31" s="463" t="s">
        <v>798</v>
      </c>
      <c r="C31" s="459"/>
      <c r="D31" s="459"/>
      <c r="E31" s="460">
        <v>0</v>
      </c>
      <c r="F31" s="459"/>
      <c r="G31" s="459"/>
      <c r="H31" s="461">
        <v>0</v>
      </c>
    </row>
    <row r="32" spans="1:8" ht="26">
      <c r="A32" s="458">
        <v>9.1999999999999993</v>
      </c>
      <c r="B32" s="463" t="s">
        <v>799</v>
      </c>
      <c r="C32" s="459"/>
      <c r="D32" s="459"/>
      <c r="E32" s="460">
        <v>0</v>
      </c>
      <c r="F32" s="459"/>
      <c r="G32" s="459"/>
      <c r="H32" s="461">
        <v>0</v>
      </c>
    </row>
    <row r="33" spans="1:8">
      <c r="A33" s="458">
        <v>9.3000000000000007</v>
      </c>
      <c r="B33" s="463" t="s">
        <v>800</v>
      </c>
      <c r="C33" s="459"/>
      <c r="D33" s="459"/>
      <c r="E33" s="460">
        <v>0</v>
      </c>
      <c r="F33" s="459"/>
      <c r="G33" s="459"/>
      <c r="H33" s="461">
        <v>0</v>
      </c>
    </row>
    <row r="34" spans="1:8">
      <c r="A34" s="458">
        <v>9.4</v>
      </c>
      <c r="B34" s="463" t="s">
        <v>801</v>
      </c>
      <c r="C34" s="459"/>
      <c r="D34" s="459"/>
      <c r="E34" s="460">
        <v>0</v>
      </c>
      <c r="F34" s="459"/>
      <c r="G34" s="459"/>
      <c r="H34" s="461">
        <v>0</v>
      </c>
    </row>
    <row r="35" spans="1:8">
      <c r="A35" s="458">
        <v>9.5</v>
      </c>
      <c r="B35" s="463" t="s">
        <v>802</v>
      </c>
      <c r="C35" s="459"/>
      <c r="D35" s="459"/>
      <c r="E35" s="460">
        <v>0</v>
      </c>
      <c r="F35" s="459"/>
      <c r="G35" s="459"/>
      <c r="H35" s="461">
        <v>0</v>
      </c>
    </row>
    <row r="36" spans="1:8" ht="26">
      <c r="A36" s="458">
        <v>9.6</v>
      </c>
      <c r="B36" s="463" t="s">
        <v>803</v>
      </c>
      <c r="C36" s="459"/>
      <c r="D36" s="459"/>
      <c r="E36" s="460">
        <v>0</v>
      </c>
      <c r="F36" s="459"/>
      <c r="G36" s="459"/>
      <c r="H36" s="461">
        <v>0</v>
      </c>
    </row>
    <row r="37" spans="1:8" ht="26">
      <c r="A37" s="458">
        <v>9.6999999999999993</v>
      </c>
      <c r="B37" s="463" t="s">
        <v>804</v>
      </c>
      <c r="C37" s="459"/>
      <c r="D37" s="459"/>
      <c r="E37" s="460">
        <v>0</v>
      </c>
      <c r="F37" s="459"/>
      <c r="G37" s="459"/>
      <c r="H37" s="461">
        <v>0</v>
      </c>
    </row>
    <row r="38" spans="1:8">
      <c r="A38" s="458">
        <v>10</v>
      </c>
      <c r="B38" s="468" t="s">
        <v>805</v>
      </c>
      <c r="C38" s="709">
        <v>346002.49</v>
      </c>
      <c r="D38" s="709">
        <v>409779.03339999996</v>
      </c>
      <c r="E38" s="460">
        <v>755781.52339999995</v>
      </c>
      <c r="F38" s="709">
        <v>300696.59000000003</v>
      </c>
      <c r="G38" s="709">
        <v>315590.6948</v>
      </c>
      <c r="H38" s="461">
        <v>790085.12920000008</v>
      </c>
    </row>
    <row r="39" spans="1:8">
      <c r="A39" s="458">
        <v>10.1</v>
      </c>
      <c r="B39" s="463" t="s">
        <v>806</v>
      </c>
      <c r="C39" s="459">
        <v>0</v>
      </c>
      <c r="D39" s="459">
        <v>0</v>
      </c>
      <c r="E39" s="460">
        <v>22379.93</v>
      </c>
      <c r="F39" s="459">
        <v>0</v>
      </c>
      <c r="G39" s="459">
        <v>0</v>
      </c>
      <c r="H39" s="461">
        <v>0</v>
      </c>
    </row>
    <row r="40" spans="1:8" ht="26">
      <c r="A40" s="458">
        <v>10.199999999999999</v>
      </c>
      <c r="B40" s="463" t="s">
        <v>807</v>
      </c>
      <c r="C40" s="459">
        <v>0</v>
      </c>
      <c r="D40" s="459">
        <v>0</v>
      </c>
      <c r="E40" s="460">
        <v>0</v>
      </c>
      <c r="F40" s="459">
        <v>0</v>
      </c>
      <c r="G40" s="459">
        <v>0</v>
      </c>
      <c r="H40" s="461">
        <v>408.00920000000008</v>
      </c>
    </row>
    <row r="41" spans="1:8" ht="26">
      <c r="A41" s="458">
        <v>10.3</v>
      </c>
      <c r="B41" s="463" t="s">
        <v>808</v>
      </c>
      <c r="C41" s="459">
        <v>317044.96000000002</v>
      </c>
      <c r="D41" s="459">
        <v>291328.46849999996</v>
      </c>
      <c r="E41" s="460">
        <v>608373.42849999992</v>
      </c>
      <c r="F41" s="459">
        <v>293824.30000000005</v>
      </c>
      <c r="G41" s="459">
        <v>219788.61719999998</v>
      </c>
      <c r="H41" s="461">
        <v>659839.73450000002</v>
      </c>
    </row>
    <row r="42" spans="1:8" ht="26">
      <c r="A42" s="458">
        <v>10.4</v>
      </c>
      <c r="B42" s="463" t="s">
        <v>809</v>
      </c>
      <c r="C42" s="459">
        <v>6577.5999999999995</v>
      </c>
      <c r="D42" s="459">
        <v>118450.5649</v>
      </c>
      <c r="E42" s="460">
        <v>125028.1649</v>
      </c>
      <c r="F42" s="459">
        <v>6872.29</v>
      </c>
      <c r="G42" s="459">
        <v>95802.077600000004</v>
      </c>
      <c r="H42" s="461">
        <v>129837.3855</v>
      </c>
    </row>
    <row r="43" spans="1:8">
      <c r="A43" s="458">
        <v>11</v>
      </c>
      <c r="B43" s="469" t="s">
        <v>174</v>
      </c>
      <c r="C43" s="459"/>
      <c r="D43" s="459"/>
      <c r="E43" s="460">
        <v>0</v>
      </c>
      <c r="F43" s="459"/>
      <c r="G43" s="459"/>
      <c r="H43" s="461">
        <v>0</v>
      </c>
    </row>
    <row r="44" spans="1:8">
      <c r="C44" s="471"/>
      <c r="D44" s="471"/>
      <c r="E44" s="471"/>
      <c r="F44" s="471"/>
      <c r="G44" s="471"/>
      <c r="H44" s="471"/>
    </row>
    <row r="45" spans="1:8">
      <c r="C45" s="471"/>
      <c r="D45" s="471"/>
      <c r="E45" s="471"/>
      <c r="F45" s="471"/>
      <c r="G45" s="471"/>
      <c r="H45" s="471"/>
    </row>
    <row r="46" spans="1:8">
      <c r="C46" s="471"/>
      <c r="D46" s="471"/>
      <c r="E46" s="471"/>
      <c r="F46" s="471"/>
      <c r="G46" s="471"/>
      <c r="H46" s="471"/>
    </row>
    <row r="47" spans="1:8">
      <c r="C47" s="471"/>
      <c r="D47" s="471"/>
      <c r="E47" s="471"/>
      <c r="F47" s="471"/>
      <c r="G47" s="471"/>
      <c r="H47" s="47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13" sqref="C13"/>
    </sheetView>
  </sheetViews>
  <sheetFormatPr defaultColWidth="9.1796875" defaultRowHeight="13"/>
  <cols>
    <col min="1" max="1" width="9.54296875" style="2" bestFit="1" customWidth="1"/>
    <col min="2" max="2" width="93.54296875" style="2" customWidth="1"/>
    <col min="3" max="4" width="16.26953125" style="2" customWidth="1"/>
    <col min="5" max="7" width="16.26953125" style="12" customWidth="1"/>
    <col min="8" max="11" width="9.81640625" style="12" customWidth="1"/>
    <col min="12" max="16384" width="9.1796875" style="12"/>
  </cols>
  <sheetData>
    <row r="1" spans="1:8" ht="13.5">
      <c r="A1" s="17" t="s">
        <v>97</v>
      </c>
      <c r="B1" s="16" t="str">
        <f>Info!C2</f>
        <v>სს ზირაათ ბანკი საქართველო</v>
      </c>
      <c r="C1" s="16"/>
      <c r="D1" s="223"/>
    </row>
    <row r="2" spans="1:8" ht="13.5">
      <c r="A2" s="17" t="s">
        <v>98</v>
      </c>
      <c r="B2" s="334">
        <f>'1. key ratios'!B2</f>
        <v>45747</v>
      </c>
      <c r="C2" s="28"/>
      <c r="D2" s="18"/>
      <c r="E2" s="11"/>
      <c r="F2" s="11"/>
      <c r="G2" s="11"/>
      <c r="H2" s="11"/>
    </row>
    <row r="3" spans="1:8" ht="13.5">
      <c r="A3" s="17"/>
      <c r="B3" s="16"/>
      <c r="C3" s="28"/>
      <c r="D3" s="18"/>
      <c r="E3" s="11"/>
      <c r="F3" s="11"/>
      <c r="G3" s="11"/>
      <c r="H3" s="11"/>
    </row>
    <row r="4" spans="1:8" ht="15" customHeight="1" thickBot="1">
      <c r="A4" s="132" t="s">
        <v>241</v>
      </c>
      <c r="B4" s="133" t="s">
        <v>96</v>
      </c>
      <c r="C4" s="134" t="s">
        <v>76</v>
      </c>
    </row>
    <row r="5" spans="1:8" ht="15" customHeight="1">
      <c r="A5" s="130" t="s">
        <v>25</v>
      </c>
      <c r="B5" s="131"/>
      <c r="C5" s="317" t="str">
        <f>INT((MONTH($B$2))/3)&amp;"Q"&amp;"-"&amp;YEAR($B$2)</f>
        <v>1Q-2025</v>
      </c>
      <c r="D5" s="317" t="str">
        <f>IF(INT(MONTH($B$2))=3, "4"&amp;"Q"&amp;"-"&amp;YEAR($B$2)-1, IF(INT(MONTH($B$2))=6, "1"&amp;"Q"&amp;"-"&amp;YEAR($B$2), IF(INT(MONTH($B$2))=9, "2"&amp;"Q"&amp;"-"&amp;YEAR($B$2),IF(INT(MONTH($B$2))=12, "3"&amp;"Q"&amp;"-"&amp;YEAR($B$2), 0))))</f>
        <v>4Q-2024</v>
      </c>
      <c r="E5" s="317" t="str">
        <f>IF(INT(MONTH($B$2))=3, "3"&amp;"Q"&amp;"-"&amp;YEAR($B$2)-1, IF(INT(MONTH($B$2))=6, "4"&amp;"Q"&amp;"-"&amp;YEAR($B$2)-1, IF(INT(MONTH($B$2))=9, "1"&amp;"Q"&amp;"-"&amp;YEAR($B$2),IF(INT(MONTH($B$2))=12, "2"&amp;"Q"&amp;"-"&amp;YEAR($B$2), 0))))</f>
        <v>3Q-2024</v>
      </c>
      <c r="F5" s="317" t="str">
        <f>IF(INT(MONTH($B$2))=3, "2"&amp;"Q"&amp;"-"&amp;YEAR($B$2)-1, IF(INT(MONTH($B$2))=6, "3"&amp;"Q"&amp;"-"&amp;YEAR($B$2)-1, IF(INT(MONTH($B$2))=9, "4"&amp;"Q"&amp;"-"&amp;YEAR($B$2)-1,IF(INT(MONTH($B$2))=12, "1"&amp;"Q"&amp;"-"&amp;YEAR($B$2), 0))))</f>
        <v>2Q-2024</v>
      </c>
      <c r="G5" s="317" t="str">
        <f>IF(INT(MONTH($B$2))=3, "1"&amp;"Q"&amp;"-"&amp;YEAR($B$2)-1, IF(INT(MONTH($B$2))=6, "2"&amp;"Q"&amp;"-"&amp;YEAR($B$2)-1, IF(INT(MONTH($B$2))=9, "3"&amp;"Q"&amp;"-"&amp;YEAR($B$2)-1,IF(INT(MONTH($B$2))=12, "4"&amp;"Q"&amp;"-"&amp;YEAR($B$2)-1, 0))))</f>
        <v>1Q-2024</v>
      </c>
    </row>
    <row r="6" spans="1:8" ht="15" customHeight="1">
      <c r="A6" s="264">
        <v>1</v>
      </c>
      <c r="B6" s="300" t="s">
        <v>101</v>
      </c>
      <c r="C6" s="265">
        <f>C7+C9+C10</f>
        <v>250861460.73114002</v>
      </c>
      <c r="D6" s="303">
        <f>D7+D9+D10</f>
        <v>229676844.95133001</v>
      </c>
      <c r="E6" s="266">
        <f t="shared" ref="E6:G6" si="0">E7+E9+E10</f>
        <v>208909184.12862998</v>
      </c>
      <c r="F6" s="265">
        <f t="shared" si="0"/>
        <v>204434072.45705998</v>
      </c>
      <c r="G6" s="304">
        <f t="shared" si="0"/>
        <v>203112660.71449003</v>
      </c>
    </row>
    <row r="7" spans="1:8" ht="15" customHeight="1">
      <c r="A7" s="264">
        <v>1.1000000000000001</v>
      </c>
      <c r="B7" s="267" t="s">
        <v>994</v>
      </c>
      <c r="C7" s="268">
        <v>222174080.58335</v>
      </c>
      <c r="D7" s="305">
        <v>199853140.43365002</v>
      </c>
      <c r="E7" s="268">
        <v>183966735.84994999</v>
      </c>
      <c r="F7" s="268">
        <v>176008312.48369998</v>
      </c>
      <c r="G7" s="306">
        <v>174834680.01960003</v>
      </c>
    </row>
    <row r="8" spans="1:8" ht="26">
      <c r="A8" s="264" t="s">
        <v>146</v>
      </c>
      <c r="B8" s="269" t="s">
        <v>238</v>
      </c>
      <c r="C8" s="268"/>
      <c r="D8" s="305"/>
      <c r="E8" s="268"/>
      <c r="F8" s="268"/>
      <c r="G8" s="306"/>
    </row>
    <row r="9" spans="1:8" ht="15" customHeight="1">
      <c r="A9" s="264">
        <v>1.2</v>
      </c>
      <c r="B9" s="267" t="s">
        <v>21</v>
      </c>
      <c r="C9" s="268">
        <v>28687380.147790004</v>
      </c>
      <c r="D9" s="305">
        <v>29823704.517680001</v>
      </c>
      <c r="E9" s="268">
        <v>24942448.27868</v>
      </c>
      <c r="F9" s="268">
        <v>28425759.973359998</v>
      </c>
      <c r="G9" s="306">
        <v>28277980.69489</v>
      </c>
    </row>
    <row r="10" spans="1:8" ht="15" customHeight="1">
      <c r="A10" s="264">
        <v>1.3</v>
      </c>
      <c r="B10" s="301" t="s">
        <v>73</v>
      </c>
      <c r="C10" s="270">
        <v>0</v>
      </c>
      <c r="D10" s="305">
        <v>0</v>
      </c>
      <c r="E10" s="270">
        <v>0</v>
      </c>
      <c r="F10" s="268">
        <v>0</v>
      </c>
      <c r="G10" s="307">
        <v>0</v>
      </c>
    </row>
    <row r="11" spans="1:8" ht="15" customHeight="1">
      <c r="A11" s="264">
        <v>2</v>
      </c>
      <c r="B11" s="300" t="s">
        <v>102</v>
      </c>
      <c r="C11" s="268">
        <v>591295.31907698407</v>
      </c>
      <c r="D11" s="305">
        <v>403705.02963498537</v>
      </c>
      <c r="E11" s="268">
        <v>790279.32705599605</v>
      </c>
      <c r="F11" s="268">
        <v>465473.88037203415</v>
      </c>
      <c r="G11" s="306">
        <v>998400.34667698352</v>
      </c>
    </row>
    <row r="12" spans="1:8" ht="15" customHeight="1">
      <c r="A12" s="280">
        <v>3</v>
      </c>
      <c r="B12" s="302" t="s">
        <v>100</v>
      </c>
      <c r="C12" s="270">
        <v>28136548</v>
      </c>
      <c r="D12" s="305">
        <v>24452689</v>
      </c>
      <c r="E12" s="270">
        <v>24452689</v>
      </c>
      <c r="F12" s="268">
        <v>20391120</v>
      </c>
      <c r="G12" s="307">
        <v>20391120</v>
      </c>
    </row>
    <row r="13" spans="1:8" ht="15" customHeight="1" thickBot="1">
      <c r="A13" s="73">
        <v>4</v>
      </c>
      <c r="B13" s="310" t="s">
        <v>147</v>
      </c>
      <c r="C13" s="152">
        <f>C6+C11+C12</f>
        <v>279589304.05021703</v>
      </c>
      <c r="D13" s="308">
        <f>D6+D11+D12</f>
        <v>254533238.98096499</v>
      </c>
      <c r="E13" s="153">
        <f t="shared" ref="E13:G13" si="1">E6+E11+E12</f>
        <v>234152152.45568597</v>
      </c>
      <c r="F13" s="152">
        <f t="shared" si="1"/>
        <v>225290666.33743203</v>
      </c>
      <c r="G13" s="309">
        <f t="shared" si="1"/>
        <v>224502181.061167</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C33" sqref="C33"/>
    </sheetView>
  </sheetViews>
  <sheetFormatPr defaultRowHeight="14.5"/>
  <cols>
    <col min="1" max="1" width="13.54296875" style="2" customWidth="1"/>
    <col min="2" max="2" width="100.26953125" style="2" customWidth="1"/>
    <col min="3" max="3" width="60.26953125" style="2" bestFit="1" customWidth="1"/>
  </cols>
  <sheetData>
    <row r="1" spans="1:8">
      <c r="A1" s="2" t="s">
        <v>97</v>
      </c>
      <c r="B1" s="223" t="str">
        <f>Info!C2</f>
        <v>სს ზირაათ ბანკი საქართველო</v>
      </c>
    </row>
    <row r="2" spans="1:8">
      <c r="A2" s="2" t="s">
        <v>98</v>
      </c>
      <c r="B2" s="334">
        <f>'1. key ratios'!B2</f>
        <v>45747</v>
      </c>
    </row>
    <row r="4" spans="1:8" ht="25.5" customHeight="1" thickBot="1">
      <c r="A4" s="146" t="s">
        <v>242</v>
      </c>
      <c r="B4" s="30" t="s">
        <v>80</v>
      </c>
      <c r="C4" s="13"/>
    </row>
    <row r="5" spans="1:8">
      <c r="A5" s="10"/>
      <c r="B5" s="295" t="s">
        <v>81</v>
      </c>
      <c r="C5" s="315" t="s">
        <v>418</v>
      </c>
    </row>
    <row r="6" spans="1:8" ht="15">
      <c r="A6" s="14">
        <v>1</v>
      </c>
      <c r="B6" s="31" t="s">
        <v>1002</v>
      </c>
      <c r="C6" s="311" t="s">
        <v>1003</v>
      </c>
    </row>
    <row r="7" spans="1:8" ht="15">
      <c r="A7" s="14">
        <v>2</v>
      </c>
      <c r="B7" s="31" t="s">
        <v>1004</v>
      </c>
      <c r="C7" s="311" t="s">
        <v>1003</v>
      </c>
    </row>
    <row r="8" spans="1:8" ht="15">
      <c r="A8" s="14">
        <v>3</v>
      </c>
      <c r="B8" s="31" t="s">
        <v>1005</v>
      </c>
      <c r="C8" s="311" t="s">
        <v>1006</v>
      </c>
    </row>
    <row r="9" spans="1:8" ht="15">
      <c r="A9" s="14">
        <v>4</v>
      </c>
      <c r="B9" s="31" t="s">
        <v>1007</v>
      </c>
      <c r="C9" s="311" t="s">
        <v>1006</v>
      </c>
    </row>
    <row r="10" spans="1:8" ht="15">
      <c r="A10" s="14">
        <v>5</v>
      </c>
      <c r="B10" s="31"/>
      <c r="C10" s="311"/>
    </row>
    <row r="11" spans="1:8" ht="15">
      <c r="A11" s="14">
        <v>6</v>
      </c>
      <c r="B11" s="31"/>
      <c r="C11" s="311"/>
    </row>
    <row r="12" spans="1:8" ht="15">
      <c r="A12" s="14">
        <v>7</v>
      </c>
      <c r="B12" s="31"/>
      <c r="C12" s="311"/>
      <c r="H12" s="4"/>
    </row>
    <row r="13" spans="1:8" ht="15">
      <c r="A13" s="14">
        <v>8</v>
      </c>
      <c r="B13" s="31"/>
      <c r="C13" s="311"/>
    </row>
    <row r="14" spans="1:8" ht="15">
      <c r="A14" s="14">
        <v>9</v>
      </c>
      <c r="B14" s="31"/>
      <c r="C14" s="311"/>
    </row>
    <row r="15" spans="1:8" ht="15">
      <c r="A15" s="14">
        <v>10</v>
      </c>
      <c r="B15" s="31"/>
      <c r="C15" s="311"/>
    </row>
    <row r="16" spans="1:8" ht="15">
      <c r="A16" s="14"/>
      <c r="B16" s="806"/>
      <c r="C16" s="807"/>
    </row>
    <row r="17" spans="1:3" ht="27">
      <c r="A17" s="14"/>
      <c r="B17" s="296" t="s">
        <v>82</v>
      </c>
      <c r="C17" s="316" t="s">
        <v>419</v>
      </c>
    </row>
    <row r="18" spans="1:3">
      <c r="A18" s="14">
        <v>1</v>
      </c>
      <c r="B18" s="26" t="s">
        <v>1000</v>
      </c>
      <c r="C18" s="313" t="s">
        <v>1008</v>
      </c>
    </row>
    <row r="19" spans="1:3">
      <c r="A19" s="14">
        <v>2</v>
      </c>
      <c r="B19" s="26" t="s">
        <v>1009</v>
      </c>
      <c r="C19" s="313" t="s">
        <v>1010</v>
      </c>
    </row>
    <row r="20" spans="1:3">
      <c r="A20" s="14">
        <v>3</v>
      </c>
      <c r="B20" s="26" t="s">
        <v>1011</v>
      </c>
      <c r="C20" s="313" t="s">
        <v>1012</v>
      </c>
    </row>
    <row r="21" spans="1:3">
      <c r="A21" s="14">
        <v>4</v>
      </c>
      <c r="B21" s="26" t="s">
        <v>1013</v>
      </c>
      <c r="C21" s="313" t="s">
        <v>1014</v>
      </c>
    </row>
    <row r="22" spans="1:3">
      <c r="A22" s="14">
        <v>5</v>
      </c>
      <c r="B22" s="26"/>
      <c r="C22" s="313"/>
    </row>
    <row r="23" spans="1:3">
      <c r="A23" s="14">
        <v>6</v>
      </c>
      <c r="B23" s="26"/>
      <c r="C23" s="313"/>
    </row>
    <row r="24" spans="1:3">
      <c r="A24" s="14">
        <v>7</v>
      </c>
      <c r="B24" s="26"/>
      <c r="C24" s="313"/>
    </row>
    <row r="25" spans="1:3">
      <c r="A25" s="14">
        <v>8</v>
      </c>
      <c r="B25" s="26"/>
      <c r="C25" s="313"/>
    </row>
    <row r="26" spans="1:3">
      <c r="A26" s="14">
        <v>9</v>
      </c>
      <c r="B26" s="26"/>
      <c r="C26" s="313"/>
    </row>
    <row r="27" spans="1:3" ht="15.75" customHeight="1">
      <c r="A27" s="14">
        <v>10</v>
      </c>
      <c r="B27" s="26"/>
      <c r="C27" s="314"/>
    </row>
    <row r="28" spans="1:3" ht="15.75" customHeight="1">
      <c r="A28" s="14"/>
      <c r="B28" s="26"/>
      <c r="C28" s="27"/>
    </row>
    <row r="29" spans="1:3" ht="30" customHeight="1">
      <c r="A29" s="14"/>
      <c r="B29" s="808" t="s">
        <v>83</v>
      </c>
      <c r="C29" s="809"/>
    </row>
    <row r="30" spans="1:3">
      <c r="A30" s="14">
        <v>1</v>
      </c>
      <c r="B30" s="772" t="s">
        <v>1016</v>
      </c>
      <c r="C30" s="773">
        <v>1</v>
      </c>
    </row>
    <row r="31" spans="1:3" ht="15.75" customHeight="1">
      <c r="A31" s="14"/>
      <c r="B31" s="31"/>
      <c r="C31" s="32"/>
    </row>
    <row r="32" spans="1:3" ht="29.25" customHeight="1">
      <c r="A32" s="14"/>
      <c r="B32" s="808" t="s">
        <v>162</v>
      </c>
      <c r="C32" s="809"/>
    </row>
    <row r="33" spans="1:3" ht="15">
      <c r="A33" s="14">
        <v>1</v>
      </c>
      <c r="B33" s="31" t="s">
        <v>1017</v>
      </c>
      <c r="C33" s="774">
        <v>1</v>
      </c>
    </row>
    <row r="34" spans="1:3" ht="15.5" thickBot="1">
      <c r="A34" s="15"/>
      <c r="B34" s="33"/>
      <c r="C34" s="31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4.5"/>
  <cols>
    <col min="1" max="1" width="9.54296875" style="2" bestFit="1" customWidth="1"/>
    <col min="2" max="2" width="47.54296875" style="2" customWidth="1"/>
    <col min="3" max="3" width="28" style="2" customWidth="1"/>
    <col min="4" max="4" width="25.54296875" style="2" customWidth="1"/>
    <col min="5" max="5" width="18.81640625" style="2" customWidth="1"/>
    <col min="6" max="6" width="12" bestFit="1" customWidth="1"/>
    <col min="7" max="7" width="12.54296875" bestFit="1" customWidth="1"/>
  </cols>
  <sheetData>
    <row r="1" spans="1:7">
      <c r="A1" s="17" t="s">
        <v>97</v>
      </c>
      <c r="B1" s="16" t="str">
        <f>Info!C2</f>
        <v>სს ზირაათ ბანკი საქართველო</v>
      </c>
    </row>
    <row r="2" spans="1:7" s="21" customFormat="1" ht="15.75" customHeight="1">
      <c r="A2" s="21" t="s">
        <v>98</v>
      </c>
      <c r="B2" s="334">
        <f>'1. key ratios'!B2</f>
        <v>45747</v>
      </c>
    </row>
    <row r="3" spans="1:7" s="21" customFormat="1" ht="15.75" customHeight="1"/>
    <row r="4" spans="1:7" s="21" customFormat="1" ht="15.75" customHeight="1" thickBot="1">
      <c r="A4" s="147" t="s">
        <v>243</v>
      </c>
      <c r="B4" s="148" t="s">
        <v>156</v>
      </c>
      <c r="C4" s="112"/>
      <c r="D4" s="112"/>
      <c r="E4" s="113" t="s">
        <v>76</v>
      </c>
    </row>
    <row r="5" spans="1:7" s="69" customFormat="1" ht="17.5" customHeight="1">
      <c r="A5" s="240"/>
      <c r="B5" s="241"/>
      <c r="C5" s="111" t="s">
        <v>0</v>
      </c>
      <c r="D5" s="111" t="s">
        <v>1</v>
      </c>
      <c r="E5" s="242" t="s">
        <v>2</v>
      </c>
    </row>
    <row r="6" spans="1:7" s="90" customFormat="1" ht="14.5" customHeight="1">
      <c r="A6" s="243"/>
      <c r="B6" s="810" t="s">
        <v>133</v>
      </c>
      <c r="C6" s="810" t="s">
        <v>823</v>
      </c>
      <c r="D6" s="811" t="s">
        <v>132</v>
      </c>
      <c r="E6" s="812"/>
      <c r="G6"/>
    </row>
    <row r="7" spans="1:7" s="90" customFormat="1" ht="99.65" customHeight="1">
      <c r="A7" s="243"/>
      <c r="B7" s="810"/>
      <c r="C7" s="810"/>
      <c r="D7" s="237" t="s">
        <v>131</v>
      </c>
      <c r="E7" s="238" t="s">
        <v>340</v>
      </c>
      <c r="G7"/>
    </row>
    <row r="8" spans="1:7" s="90" customFormat="1" ht="22.5" customHeight="1">
      <c r="A8" s="473">
        <v>1</v>
      </c>
      <c r="B8" s="408" t="s">
        <v>810</v>
      </c>
      <c r="C8" s="474">
        <v>85673093.956699997</v>
      </c>
      <c r="D8" s="474">
        <v>0</v>
      </c>
      <c r="E8" s="474">
        <v>85673093.956699997</v>
      </c>
      <c r="G8"/>
    </row>
    <row r="9" spans="1:7" s="90" customFormat="1">
      <c r="A9" s="473">
        <v>1.1000000000000001</v>
      </c>
      <c r="B9" s="411" t="s">
        <v>85</v>
      </c>
      <c r="C9" s="474">
        <v>9237747.5636999998</v>
      </c>
      <c r="D9" s="474"/>
      <c r="E9" s="474">
        <v>9237747.5636999998</v>
      </c>
      <c r="G9"/>
    </row>
    <row r="10" spans="1:7" s="90" customFormat="1">
      <c r="A10" s="473">
        <v>1.2</v>
      </c>
      <c r="B10" s="411" t="s">
        <v>86</v>
      </c>
      <c r="C10" s="474">
        <v>54808302.761299998</v>
      </c>
      <c r="D10" s="474"/>
      <c r="E10" s="474">
        <v>54808302.761299998</v>
      </c>
      <c r="G10"/>
    </row>
    <row r="11" spans="1:7" s="90" customFormat="1">
      <c r="A11" s="473">
        <v>1.3</v>
      </c>
      <c r="B11" s="411" t="s">
        <v>87</v>
      </c>
      <c r="C11" s="474">
        <v>21627043.631699998</v>
      </c>
      <c r="D11" s="474"/>
      <c r="E11" s="474">
        <v>21627043.631699998</v>
      </c>
      <c r="G11"/>
    </row>
    <row r="12" spans="1:7" s="90" customFormat="1">
      <c r="A12" s="473">
        <v>2</v>
      </c>
      <c r="B12" s="412" t="s">
        <v>697</v>
      </c>
      <c r="C12" s="474">
        <v>0</v>
      </c>
      <c r="D12" s="474"/>
      <c r="E12" s="474">
        <v>0</v>
      </c>
      <c r="G12"/>
    </row>
    <row r="13" spans="1:7" s="90" customFormat="1">
      <c r="A13" s="473">
        <v>2.1</v>
      </c>
      <c r="B13" s="413" t="s">
        <v>698</v>
      </c>
      <c r="C13" s="474">
        <v>0</v>
      </c>
      <c r="D13" s="474"/>
      <c r="E13" s="474">
        <v>0</v>
      </c>
      <c r="G13"/>
    </row>
    <row r="14" spans="1:7" s="90" customFormat="1" ht="34" customHeight="1">
      <c r="A14" s="473">
        <v>3</v>
      </c>
      <c r="B14" s="414" t="s">
        <v>699</v>
      </c>
      <c r="C14" s="474">
        <v>0</v>
      </c>
      <c r="D14" s="474"/>
      <c r="E14" s="474">
        <v>0</v>
      </c>
      <c r="G14"/>
    </row>
    <row r="15" spans="1:7" s="90" customFormat="1" ht="32.5" customHeight="1">
      <c r="A15" s="473">
        <v>4</v>
      </c>
      <c r="B15" s="415" t="s">
        <v>700</v>
      </c>
      <c r="C15" s="474">
        <v>0</v>
      </c>
      <c r="D15" s="474"/>
      <c r="E15" s="474">
        <v>0</v>
      </c>
      <c r="G15"/>
    </row>
    <row r="16" spans="1:7" s="90" customFormat="1" ht="23.15" customHeight="1">
      <c r="A16" s="473">
        <v>5</v>
      </c>
      <c r="B16" s="415" t="s">
        <v>701</v>
      </c>
      <c r="C16" s="474">
        <v>0</v>
      </c>
      <c r="D16" s="474">
        <v>0</v>
      </c>
      <c r="E16" s="474">
        <v>0</v>
      </c>
      <c r="G16"/>
    </row>
    <row r="17" spans="1:7" s="90" customFormat="1">
      <c r="A17" s="473">
        <v>5.0999999999999996</v>
      </c>
      <c r="B17" s="418" t="s">
        <v>702</v>
      </c>
      <c r="C17" s="474">
        <v>0</v>
      </c>
      <c r="D17" s="474"/>
      <c r="E17" s="474">
        <v>0</v>
      </c>
      <c r="G17"/>
    </row>
    <row r="18" spans="1:7" s="90" customFormat="1">
      <c r="A18" s="473">
        <v>5.2</v>
      </c>
      <c r="B18" s="418" t="s">
        <v>537</v>
      </c>
      <c r="C18" s="474">
        <v>0</v>
      </c>
      <c r="D18" s="474"/>
      <c r="E18" s="474">
        <v>0</v>
      </c>
      <c r="G18"/>
    </row>
    <row r="19" spans="1:7" s="90" customFormat="1">
      <c r="A19" s="473">
        <v>5.3</v>
      </c>
      <c r="B19" s="418" t="s">
        <v>703</v>
      </c>
      <c r="C19" s="474">
        <v>0</v>
      </c>
      <c r="D19" s="474"/>
      <c r="E19" s="474">
        <v>0</v>
      </c>
      <c r="G19"/>
    </row>
    <row r="20" spans="1:7" s="90" customFormat="1" ht="20">
      <c r="A20" s="473">
        <v>6</v>
      </c>
      <c r="B20" s="414" t="s">
        <v>704</v>
      </c>
      <c r="C20" s="474">
        <v>165921586.32730001</v>
      </c>
      <c r="D20" s="474">
        <v>0</v>
      </c>
      <c r="E20" s="474">
        <v>165921586.32730001</v>
      </c>
      <c r="G20"/>
    </row>
    <row r="21" spans="1:7">
      <c r="A21" s="473">
        <v>6.1</v>
      </c>
      <c r="B21" s="418" t="s">
        <v>537</v>
      </c>
      <c r="C21" s="475">
        <v>0</v>
      </c>
      <c r="D21" s="475"/>
      <c r="E21" s="475">
        <v>0</v>
      </c>
    </row>
    <row r="22" spans="1:7">
      <c r="A22" s="473">
        <v>6.2</v>
      </c>
      <c r="B22" s="418" t="s">
        <v>703</v>
      </c>
      <c r="C22" s="475">
        <v>165921586.32730001</v>
      </c>
      <c r="D22" s="475"/>
      <c r="E22" s="475">
        <v>165921586.32730001</v>
      </c>
    </row>
    <row r="23" spans="1:7" ht="20">
      <c r="A23" s="473">
        <v>7</v>
      </c>
      <c r="B23" s="419" t="s">
        <v>705</v>
      </c>
      <c r="C23" s="476">
        <v>0</v>
      </c>
      <c r="D23" s="476"/>
      <c r="E23" s="476">
        <v>0</v>
      </c>
    </row>
    <row r="24" spans="1:7" ht="20">
      <c r="A24" s="473">
        <v>8</v>
      </c>
      <c r="B24" s="420" t="s">
        <v>706</v>
      </c>
      <c r="C24" s="476">
        <v>0</v>
      </c>
      <c r="D24" s="476"/>
      <c r="E24" s="476">
        <v>0</v>
      </c>
    </row>
    <row r="25" spans="1:7">
      <c r="A25" s="473">
        <v>9</v>
      </c>
      <c r="B25" s="415" t="s">
        <v>707</v>
      </c>
      <c r="C25" s="476">
        <v>4979388.6100000003</v>
      </c>
      <c r="D25" s="476">
        <v>0</v>
      </c>
      <c r="E25" s="476">
        <v>4979388.6100000003</v>
      </c>
    </row>
    <row r="26" spans="1:7">
      <c r="A26" s="473">
        <v>9.1</v>
      </c>
      <c r="B26" s="421" t="s">
        <v>708</v>
      </c>
      <c r="C26" s="476">
        <v>4979388.6100000003</v>
      </c>
      <c r="D26" s="476"/>
      <c r="E26" s="476">
        <v>4979388.6100000003</v>
      </c>
    </row>
    <row r="27" spans="1:7">
      <c r="A27" s="473">
        <v>9.1999999999999993</v>
      </c>
      <c r="B27" s="421" t="s">
        <v>709</v>
      </c>
      <c r="C27" s="476">
        <v>0</v>
      </c>
      <c r="D27" s="476"/>
      <c r="E27" s="476">
        <v>0</v>
      </c>
    </row>
    <row r="28" spans="1:7">
      <c r="A28" s="473">
        <v>10</v>
      </c>
      <c r="B28" s="415" t="s">
        <v>36</v>
      </c>
      <c r="C28" s="476">
        <v>1044248.72</v>
      </c>
      <c r="D28" s="476">
        <v>1044248.72</v>
      </c>
      <c r="E28" s="476">
        <v>0</v>
      </c>
    </row>
    <row r="29" spans="1:7">
      <c r="A29" s="473">
        <v>10.1</v>
      </c>
      <c r="B29" s="421" t="s">
        <v>710</v>
      </c>
      <c r="C29" s="476">
        <v>0</v>
      </c>
      <c r="D29" s="476"/>
      <c r="E29" s="476">
        <v>0</v>
      </c>
    </row>
    <row r="30" spans="1:7">
      <c r="A30" s="473">
        <v>10.199999999999999</v>
      </c>
      <c r="B30" s="421" t="s">
        <v>711</v>
      </c>
      <c r="C30" s="476">
        <v>1044248.72</v>
      </c>
      <c r="D30" s="476">
        <v>1044248.72</v>
      </c>
      <c r="E30" s="476">
        <v>0</v>
      </c>
    </row>
    <row r="31" spans="1:7">
      <c r="A31" s="473">
        <v>11</v>
      </c>
      <c r="B31" s="415" t="s">
        <v>712</v>
      </c>
      <c r="C31" s="476">
        <v>0</v>
      </c>
      <c r="D31" s="476">
        <v>0</v>
      </c>
      <c r="E31" s="476">
        <v>0</v>
      </c>
    </row>
    <row r="32" spans="1:7">
      <c r="A32" s="473">
        <v>11.1</v>
      </c>
      <c r="B32" s="421" t="s">
        <v>713</v>
      </c>
      <c r="C32" s="476">
        <v>0</v>
      </c>
      <c r="D32" s="476"/>
      <c r="E32" s="476">
        <v>0</v>
      </c>
    </row>
    <row r="33" spans="1:7">
      <c r="A33" s="473">
        <v>11.2</v>
      </c>
      <c r="B33" s="421" t="s">
        <v>714</v>
      </c>
      <c r="C33" s="476">
        <v>0</v>
      </c>
      <c r="D33" s="476"/>
      <c r="E33" s="476">
        <v>0</v>
      </c>
    </row>
    <row r="34" spans="1:7">
      <c r="A34" s="473">
        <v>13</v>
      </c>
      <c r="B34" s="415" t="s">
        <v>88</v>
      </c>
      <c r="C34" s="475">
        <v>3195025.1769000003</v>
      </c>
      <c r="D34" s="475"/>
      <c r="E34" s="475">
        <v>3195025.1769000003</v>
      </c>
    </row>
    <row r="35" spans="1:7">
      <c r="A35" s="473">
        <v>13.1</v>
      </c>
      <c r="B35" s="422" t="s">
        <v>715</v>
      </c>
      <c r="C35" s="475">
        <v>302210</v>
      </c>
      <c r="D35" s="475"/>
      <c r="E35" s="475">
        <v>302210</v>
      </c>
    </row>
    <row r="36" spans="1:7">
      <c r="A36" s="473">
        <v>13.2</v>
      </c>
      <c r="B36" s="422" t="s">
        <v>716</v>
      </c>
      <c r="C36" s="475">
        <v>0</v>
      </c>
      <c r="D36" s="475"/>
      <c r="E36" s="475">
        <v>0</v>
      </c>
    </row>
    <row r="37" spans="1:7" ht="39.5" thickBot="1">
      <c r="A37" s="244"/>
      <c r="B37" s="245" t="s">
        <v>307</v>
      </c>
      <c r="C37" s="192">
        <v>260813342.79090002</v>
      </c>
      <c r="D37" s="192">
        <v>1044248.72</v>
      </c>
      <c r="E37" s="192">
        <v>259769094.07090002</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10" sqref="C10"/>
    </sheetView>
  </sheetViews>
  <sheetFormatPr defaultRowHeight="14.5" outlineLevelRow="1"/>
  <cols>
    <col min="1" max="1" width="9.54296875" style="2" bestFit="1" customWidth="1"/>
    <col min="2" max="2" width="114.1796875" style="2" customWidth="1"/>
    <col min="3" max="3" width="18.81640625" customWidth="1"/>
    <col min="4" max="4" width="25.453125" customWidth="1"/>
    <col min="5" max="5" width="24.1796875" customWidth="1"/>
    <col min="6" max="6" width="24" customWidth="1"/>
    <col min="7" max="7" width="10" bestFit="1" customWidth="1"/>
    <col min="8" max="8" width="12" bestFit="1" customWidth="1"/>
    <col min="9" max="9" width="12.54296875" bestFit="1" customWidth="1"/>
  </cols>
  <sheetData>
    <row r="1" spans="1:6">
      <c r="A1" s="17" t="s">
        <v>97</v>
      </c>
      <c r="B1" s="16" t="str">
        <f>Info!C2</f>
        <v>სს ზირაათ ბანკი საქართველო</v>
      </c>
    </row>
    <row r="2" spans="1:6" s="21" customFormat="1" ht="15.75" customHeight="1">
      <c r="A2" s="21" t="s">
        <v>98</v>
      </c>
      <c r="B2" s="334">
        <f>'1. key ratios'!B2</f>
        <v>45747</v>
      </c>
      <c r="C2"/>
      <c r="D2"/>
      <c r="E2"/>
      <c r="F2"/>
    </row>
    <row r="3" spans="1:6" s="21" customFormat="1" ht="15.75" customHeight="1">
      <c r="C3"/>
      <c r="D3"/>
      <c r="E3"/>
      <c r="F3"/>
    </row>
    <row r="4" spans="1:6" s="21" customFormat="1" ht="26.5" thickBot="1">
      <c r="A4" s="21" t="s">
        <v>244</v>
      </c>
      <c r="B4" s="119" t="s">
        <v>159</v>
      </c>
      <c r="C4" s="113" t="s">
        <v>76</v>
      </c>
      <c r="D4"/>
      <c r="E4"/>
      <c r="F4"/>
    </row>
    <row r="5" spans="1:6">
      <c r="A5" s="114">
        <v>1</v>
      </c>
      <c r="B5" s="115" t="s">
        <v>694</v>
      </c>
      <c r="C5" s="154">
        <f>'7. LI1'!E37</f>
        <v>259769094.07090002</v>
      </c>
    </row>
    <row r="6" spans="1:6" s="104" customFormat="1">
      <c r="A6" s="68">
        <v>2.1</v>
      </c>
      <c r="B6" s="121" t="s">
        <v>828</v>
      </c>
      <c r="C6" s="155">
        <v>60598939.029500008</v>
      </c>
    </row>
    <row r="7" spans="1:6" s="4" customFormat="1" ht="26" outlineLevel="1">
      <c r="A7" s="120">
        <v>2.2000000000000002</v>
      </c>
      <c r="B7" s="116" t="s">
        <v>829</v>
      </c>
      <c r="C7" s="156"/>
    </row>
    <row r="8" spans="1:6" s="4" customFormat="1" ht="26.5">
      <c r="A8" s="120">
        <v>3</v>
      </c>
      <c r="B8" s="117" t="s">
        <v>695</v>
      </c>
      <c r="C8" s="157">
        <f>SUM(C5:C7)</f>
        <v>320368033.10040003</v>
      </c>
    </row>
    <row r="9" spans="1:6" s="104" customFormat="1">
      <c r="A9" s="68">
        <v>4</v>
      </c>
      <c r="B9" s="124" t="s">
        <v>157</v>
      </c>
      <c r="C9" s="155">
        <v>0</v>
      </c>
    </row>
    <row r="10" spans="1:6" s="4" customFormat="1" outlineLevel="1">
      <c r="A10" s="120">
        <v>5.0999999999999996</v>
      </c>
      <c r="B10" s="116" t="s">
        <v>163</v>
      </c>
      <c r="C10" s="156">
        <v>-31911558.881710004</v>
      </c>
    </row>
    <row r="11" spans="1:6" s="4" customFormat="1" ht="26" outlineLevel="1">
      <c r="A11" s="120">
        <v>5.2</v>
      </c>
      <c r="B11" s="116" t="s">
        <v>164</v>
      </c>
      <c r="C11" s="156"/>
    </row>
    <row r="12" spans="1:6" s="4" customFormat="1">
      <c r="A12" s="120">
        <v>6</v>
      </c>
      <c r="B12" s="122" t="s">
        <v>995</v>
      </c>
      <c r="C12" s="246"/>
    </row>
    <row r="13" spans="1:6" s="4" customFormat="1" ht="15" thickBot="1">
      <c r="A13" s="123">
        <v>7</v>
      </c>
      <c r="B13" s="118" t="s">
        <v>158</v>
      </c>
      <c r="C13" s="158">
        <f>SUM(C8:C12)</f>
        <v>288456474.21869004</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EB283C2D-B584-44E7-A3E9-591A07D4FF7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2025-05-13T11:58:02Z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