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300" tabRatio="919" activeTab="1"/>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6. NSFR" sheetId="80" r:id="rId21"/>
    <sheet name=" 17. Residual Maturity" sheetId="95" r:id="rId22"/>
    <sheet name="18. Assets by Exposure classes" sheetId="96" r:id="rId23"/>
    <sheet name="19. Assets by Risk Sectors" sheetId="97" r:id="rId24"/>
    <sheet name="20. Reserves" sheetId="98" r:id="rId25"/>
    <sheet name="21. NPL" sheetId="99" r:id="rId26"/>
    <sheet name="22. Quality" sheetId="100" r:id="rId27"/>
    <sheet name="23. LTV" sheetId="101" r:id="rId28"/>
    <sheet name="24. Risk Sector" sheetId="102" r:id="rId29"/>
    <sheet name="25. Collateral" sheetId="103" r:id="rId30"/>
    <sheet name="26. Retail Products" sheetId="104" r:id="rId31"/>
    <sheet name="Instruction" sheetId="90" r:id="rId32"/>
  </sheets>
  <externalReferences>
    <externalReference r:id="rId33"/>
    <externalReference r:id="rId34"/>
    <externalReference r:id="rId35"/>
  </externalReferences>
  <definedNames>
    <definedName name="_cur1">'[1]Appl (2)'!$F$2:$F$7200</definedName>
    <definedName name="_cur2">'[1]Appl (2)'!$H$2:$H$7200</definedName>
    <definedName name="_xlnm._FilterDatabase" localSheetId="31" hidden="1">Instruction!$A$108:$C$112</definedName>
    <definedName name="_sum1">'[1]Appl (2)'!$E$2:$E$7200</definedName>
    <definedName name="_sum2">'[1]Appl (2)'!$G$2:$G$7200</definedName>
    <definedName name="ACC_BALACC" localSheetId="21">#REF!</definedName>
    <definedName name="ACC_BALACC" localSheetId="2">#REF!</definedName>
    <definedName name="ACC_BALACC" localSheetId="25">#REF!</definedName>
    <definedName name="ACC_BALACC" localSheetId="26">#REF!</definedName>
    <definedName name="ACC_BALACC" localSheetId="27">#REF!</definedName>
    <definedName name="ACC_BALACC" localSheetId="28">#REF!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1">#REF!</definedName>
    <definedName name="ACC_CRS" localSheetId="2">#REF!</definedName>
    <definedName name="ACC_CRS" localSheetId="25">#REF!</definedName>
    <definedName name="ACC_CRS" localSheetId="26">#REF!</definedName>
    <definedName name="ACC_CRS" localSheetId="27">#REF!</definedName>
    <definedName name="ACC_CRS" localSheetId="28">#REF!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1">#REF!</definedName>
    <definedName name="ACC_DBS" localSheetId="2">#REF!</definedName>
    <definedName name="ACC_DBS" localSheetId="25">#REF!</definedName>
    <definedName name="ACC_DBS" localSheetId="26">#REF!</definedName>
    <definedName name="ACC_DBS" localSheetId="27">#REF!</definedName>
    <definedName name="ACC_DBS" localSheetId="28">#REF!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1">#REF!</definedName>
    <definedName name="ACC_ISO" localSheetId="2">#REF!</definedName>
    <definedName name="ACC_ISO" localSheetId="25">#REF!</definedName>
    <definedName name="ACC_ISO" localSheetId="26">#REF!</definedName>
    <definedName name="ACC_ISO" localSheetId="27">#REF!</definedName>
    <definedName name="ACC_ISO" localSheetId="28">#REF!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1">#REF!</definedName>
    <definedName name="ACC_SALDO" localSheetId="2">#REF!</definedName>
    <definedName name="ACC_SALDO" localSheetId="25">#REF!</definedName>
    <definedName name="ACC_SALDO" localSheetId="26">#REF!</definedName>
    <definedName name="ACC_SALDO" localSheetId="27">#REF!</definedName>
    <definedName name="ACC_SALDO" localSheetId="28">#REF!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1">#REF!</definedName>
    <definedName name="BS_BALACC" localSheetId="2">#REF!</definedName>
    <definedName name="BS_BALACC" localSheetId="25">#REF!</definedName>
    <definedName name="BS_BALACC" localSheetId="26">#REF!</definedName>
    <definedName name="BS_BALACC" localSheetId="27">#REF!</definedName>
    <definedName name="BS_BALACC" localSheetId="28">#REF!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1">#REF!</definedName>
    <definedName name="BS_BALANCE" localSheetId="2">#REF!</definedName>
    <definedName name="BS_BALANCE" localSheetId="25">#REF!</definedName>
    <definedName name="BS_BALANCE" localSheetId="26">#REF!</definedName>
    <definedName name="BS_BALANCE" localSheetId="27">#REF!</definedName>
    <definedName name="BS_BALANCE" localSheetId="28">#REF!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1">#REF!</definedName>
    <definedName name="BS_CR" localSheetId="2">#REF!</definedName>
    <definedName name="BS_CR" localSheetId="25">#REF!</definedName>
    <definedName name="BS_CR" localSheetId="26">#REF!</definedName>
    <definedName name="BS_CR" localSheetId="27">#REF!</definedName>
    <definedName name="BS_CR" localSheetId="28">#REF!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1">#REF!</definedName>
    <definedName name="BS_CR_EQU" localSheetId="2">#REF!</definedName>
    <definedName name="BS_CR_EQU" localSheetId="25">#REF!</definedName>
    <definedName name="BS_CR_EQU" localSheetId="26">#REF!</definedName>
    <definedName name="BS_CR_EQU" localSheetId="27">#REF!</definedName>
    <definedName name="BS_CR_EQU" localSheetId="28">#REF!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1">#REF!</definedName>
    <definedName name="BS_DB" localSheetId="2">#REF!</definedName>
    <definedName name="BS_DB" localSheetId="25">#REF!</definedName>
    <definedName name="BS_DB" localSheetId="26">#REF!</definedName>
    <definedName name="BS_DB" localSheetId="27">#REF!</definedName>
    <definedName name="BS_DB" localSheetId="28">#REF!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1">#REF!</definedName>
    <definedName name="BS_DB_EQU" localSheetId="2">#REF!</definedName>
    <definedName name="BS_DB_EQU" localSheetId="25">#REF!</definedName>
    <definedName name="BS_DB_EQU" localSheetId="26">#REF!</definedName>
    <definedName name="BS_DB_EQU" localSheetId="27">#REF!</definedName>
    <definedName name="BS_DB_EQU" localSheetId="28">#REF!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1">#REF!</definedName>
    <definedName name="BS_DT" localSheetId="2">#REF!</definedName>
    <definedName name="BS_DT" localSheetId="25">#REF!</definedName>
    <definedName name="BS_DT" localSheetId="26">#REF!</definedName>
    <definedName name="BS_DT" localSheetId="27">#REF!</definedName>
    <definedName name="BS_DT" localSheetId="28">#REF!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1">#REF!</definedName>
    <definedName name="BS_ISO" localSheetId="2">#REF!</definedName>
    <definedName name="BS_ISO" localSheetId="25">#REF!</definedName>
    <definedName name="BS_ISO" localSheetId="26">#REF!</definedName>
    <definedName name="BS_ISO" localSheetId="27">#REF!</definedName>
    <definedName name="BS_ISO" localSheetId="28">#REF!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1">#REF!</definedName>
    <definedName name="CurrentDate" localSheetId="2">#REF!</definedName>
    <definedName name="CurrentDate" localSheetId="25">#REF!</definedName>
    <definedName name="CurrentDate" localSheetId="26">#REF!</definedName>
    <definedName name="CurrentDate" localSheetId="27">#REF!</definedName>
    <definedName name="CurrentDate" localSheetId="28">#REF!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7" i="69" l="1"/>
  <c r="C6" i="69" s="1"/>
  <c r="C8" i="69"/>
  <c r="C9" i="69"/>
  <c r="C10" i="69"/>
  <c r="C11" i="69"/>
  <c r="C12" i="69"/>
  <c r="C13" i="69"/>
  <c r="C15" i="69"/>
  <c r="C14" i="69" s="1"/>
  <c r="C16" i="69"/>
  <c r="C17" i="69"/>
  <c r="C19" i="69"/>
  <c r="C18" i="69" s="1"/>
  <c r="C20" i="69"/>
  <c r="C21" i="69"/>
  <c r="C22" i="69"/>
  <c r="C24" i="69"/>
  <c r="C23" i="69" s="1"/>
  <c r="C25" i="69"/>
  <c r="C27" i="69"/>
  <c r="C26" i="69" s="1"/>
  <c r="C28" i="69"/>
  <c r="C29" i="69"/>
  <c r="C30" i="69"/>
  <c r="C31" i="69"/>
  <c r="C32" i="69"/>
  <c r="C33" i="69"/>
  <c r="C34" i="69"/>
  <c r="C37" i="69"/>
  <c r="C38" i="69"/>
  <c r="C39" i="69"/>
  <c r="C41" i="69"/>
  <c r="C40" i="69" s="1"/>
  <c r="C42" i="69"/>
  <c r="C43" i="69"/>
  <c r="C44" i="69"/>
  <c r="C45" i="69"/>
  <c r="C47" i="69"/>
  <c r="C48" i="69"/>
  <c r="C46" i="69" s="1"/>
  <c r="C49" i="69"/>
  <c r="C50" i="69"/>
  <c r="C51" i="69"/>
  <c r="C54" i="69"/>
  <c r="C55" i="69"/>
  <c r="C56" i="69"/>
  <c r="C57" i="69"/>
  <c r="C59" i="69"/>
  <c r="C58" i="69" s="1"/>
  <c r="C67" i="69" s="1"/>
  <c r="C60" i="69"/>
  <c r="C61" i="69"/>
  <c r="C63" i="69"/>
  <c r="C62" i="69" s="1"/>
  <c r="C64" i="69"/>
  <c r="C65" i="69"/>
  <c r="C66" i="69"/>
  <c r="C52" i="69" l="1"/>
  <c r="C68" i="69" s="1"/>
  <c r="C35" i="69"/>
  <c r="G22" i="96"/>
  <c r="F22" i="96"/>
  <c r="E22" i="96"/>
  <c r="D22" i="96"/>
  <c r="C22" i="96"/>
  <c r="G18" i="80"/>
  <c r="G14" i="80"/>
  <c r="C22" i="74"/>
  <c r="H8" i="7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2" i="95"/>
  <c r="H21" i="96"/>
  <c r="C15" i="98"/>
  <c r="B1" i="80" l="1"/>
  <c r="G33" i="80"/>
  <c r="F33" i="80"/>
  <c r="E33" i="80"/>
  <c r="D33" i="80"/>
  <c r="C33" i="80"/>
  <c r="G24" i="80"/>
  <c r="G37" i="80" s="1"/>
  <c r="F24" i="80"/>
  <c r="E24" i="80"/>
  <c r="D24" i="80"/>
  <c r="C24" i="80"/>
  <c r="F18" i="80"/>
  <c r="E18" i="80"/>
  <c r="D18" i="80"/>
  <c r="C18" i="80"/>
  <c r="F14" i="80"/>
  <c r="E14" i="80"/>
  <c r="D14" i="80"/>
  <c r="C14" i="80"/>
  <c r="G11" i="80"/>
  <c r="F11" i="80"/>
  <c r="E11" i="80"/>
  <c r="D11" i="80"/>
  <c r="C11" i="80"/>
  <c r="G8" i="80"/>
  <c r="F8" i="80"/>
  <c r="E8" i="80"/>
  <c r="D8" i="80"/>
  <c r="C8" i="80"/>
  <c r="G6" i="71" l="1"/>
  <c r="G13" i="71" s="1"/>
  <c r="F6" i="71"/>
  <c r="F13" i="71" s="1"/>
  <c r="E6" i="71"/>
  <c r="E13" i="71" s="1"/>
  <c r="D6" i="71"/>
  <c r="D13" i="71" s="1"/>
  <c r="C6" i="71"/>
  <c r="C13" i="71" s="1"/>
  <c r="C35" i="79" l="1"/>
  <c r="B1" i="79" l="1"/>
  <c r="B1" i="37"/>
  <c r="B1" i="36"/>
  <c r="B1" i="74"/>
  <c r="B1" i="64"/>
  <c r="B1" i="35"/>
  <c r="B1" i="69"/>
  <c r="B1" i="77"/>
  <c r="B1" i="28"/>
  <c r="B1" i="73"/>
  <c r="B1" i="72"/>
  <c r="B1" i="52"/>
  <c r="B1" i="71"/>
  <c r="B1" i="6"/>
  <c r="C30" i="79" l="1"/>
  <c r="C26" i="79"/>
  <c r="C8" i="79"/>
  <c r="H14" i="74" l="1"/>
  <c r="E8" i="37" l="1"/>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L21" i="37" s="1"/>
  <c r="J7" i="37"/>
  <c r="I7" i="37"/>
  <c r="H7" i="37"/>
  <c r="G7" i="37"/>
  <c r="G21" i="37" s="1"/>
  <c r="F7" i="37"/>
  <c r="F21" i="37" s="1"/>
  <c r="C7" i="37"/>
  <c r="M21" i="37" l="1"/>
  <c r="H21" i="37"/>
  <c r="I21" i="37"/>
  <c r="J21" i="37"/>
  <c r="N14" i="37"/>
  <c r="E14" i="37"/>
  <c r="E7" i="37"/>
  <c r="C21" i="37"/>
  <c r="N8" i="37"/>
  <c r="E21" i="37" l="1"/>
  <c r="C12" i="79" s="1"/>
  <c r="C18" i="79" s="1"/>
  <c r="C36" i="79" s="1"/>
  <c r="C38" i="79" s="1"/>
  <c r="N7" i="37"/>
  <c r="N21" i="37" s="1"/>
  <c r="K7" i="37"/>
  <c r="K21" i="37" s="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F22" i="74"/>
  <c r="V7" i="64" l="1"/>
  <c r="H9" i="74"/>
  <c r="H10" i="74"/>
  <c r="H11" i="74"/>
  <c r="H12" i="74"/>
  <c r="H13" i="74"/>
  <c r="H15" i="74"/>
  <c r="H16" i="74"/>
  <c r="H17" i="74"/>
  <c r="H18" i="74"/>
  <c r="H19" i="74"/>
  <c r="H20" i="74"/>
  <c r="H21" i="74"/>
  <c r="T21" i="64" l="1"/>
  <c r="U21" i="64"/>
  <c r="V9" i="64"/>
  <c r="D22" i="74" l="1"/>
  <c r="E22" i="74"/>
  <c r="H22" i="74" s="1"/>
  <c r="C13" i="73" l="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B10" i="105" l="1"/>
  <c r="B9" i="105"/>
  <c r="B7" i="105" l="1"/>
  <c r="B16" i="105" l="1"/>
  <c r="B14" i="105" s="1"/>
  <c r="B6" i="105"/>
  <c r="B2" i="93"/>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22" i="105" l="1"/>
  <c r="B23" i="105"/>
  <c r="B21" i="105"/>
  <c r="C5" i="71"/>
  <c r="E5" i="71"/>
  <c r="F5" i="71"/>
  <c r="D5" i="71"/>
  <c r="G21" i="80" l="1"/>
  <c r="G39" i="80" s="1"/>
</calcChain>
</file>

<file path=xl/sharedStrings.xml><?xml version="1.0" encoding="utf-8"?>
<sst xmlns="http://schemas.openxmlformats.org/spreadsheetml/2006/main" count="1631" uniqueCount="1021">
  <si>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</si>
  <si>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</si>
  <si>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</si>
  <si>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</si>
  <si>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</si>
  <si>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</si>
  <si>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</si>
  <si>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</si>
  <si>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</si>
  <si>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</si>
  <si>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</si>
  <si>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</si>
  <si>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</si>
  <si>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</si>
  <si>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</si>
  <si>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</si>
  <si>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</si>
  <si>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</si>
  <si>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</si>
  <si>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</si>
  <si>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</si>
  <si>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</si>
  <si>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</si>
  <si>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</si>
  <si>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</si>
  <si>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</si>
  <si>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</si>
  <si>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</si>
  <si>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</si>
  <si>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</si>
  <si>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</si>
  <si>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</si>
  <si>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</si>
  <si>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</si>
  <si>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</si>
  <si>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</si>
  <si>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</si>
  <si>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</si>
  <si>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</si>
  <si>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</si>
  <si>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</si>
  <si>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</si>
  <si>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</si>
  <si>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</si>
  <si>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</si>
  <si>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</si>
  <si>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</si>
  <si>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</si>
  <si>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</si>
  <si>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</si>
  <si>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</si>
  <si>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</si>
  <si>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</si>
  <si>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</si>
  <si>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</si>
  <si>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</si>
  <si>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</si>
  <si>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</si>
  <si>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</si>
  <si>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</si>
  <si>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</si>
  <si>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</si>
  <si>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</si>
  <si>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</si>
  <si>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</si>
  <si>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</si>
  <si>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</si>
  <si>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</si>
  <si>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</si>
  <si>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</si>
  <si>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</si>
  <si>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</si>
  <si>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</si>
  <si>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</si>
  <si>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</si>
  <si>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</si>
  <si>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</si>
  <si>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</si>
  <si>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</si>
  <si>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</si>
  <si>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</si>
  <si>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</si>
  <si>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</si>
  <si>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</si>
  <si>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</si>
  <si>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</si>
  <si>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</si>
  <si>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</si>
  <si>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</si>
  <si>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</si>
  <si>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</si>
  <si>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</si>
  <si>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</si>
  <si>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</si>
  <si>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</si>
  <si>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</si>
  <si>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</si>
  <si>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</si>
  <si>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</si>
  <si>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</si>
  <si>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</si>
  <si>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</si>
  <si>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</si>
  <si>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</si>
  <si>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</si>
  <si>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</si>
  <si>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</si>
  <si>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</si>
  <si>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</si>
  <si>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</si>
  <si>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</si>
  <si>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</si>
  <si>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</si>
  <si>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</si>
  <si>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</si>
  <si>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</si>
  <si>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</si>
  <si>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</si>
  <si>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</si>
  <si>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</si>
  <si>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</si>
  <si>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</si>
  <si>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</si>
  <si>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</si>
  <si>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</si>
  <si>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</si>
  <si>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</si>
  <si>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</si>
  <si>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</si>
  <si>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</si>
  <si>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</si>
  <si>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</si>
  <si>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</si>
  <si>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</si>
  <si>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</si>
  <si>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</si>
  <si>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</si>
  <si>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</si>
  <si>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</si>
  <si>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</si>
  <si>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</si>
  <si>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</si>
  <si>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</si>
  <si>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</si>
  <si>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</si>
  <si>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</si>
  <si>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</si>
  <si>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</si>
  <si>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</si>
  <si>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</si>
  <si>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</si>
  <si>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</si>
  <si>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</si>
  <si>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</si>
  <si>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</si>
  <si>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</si>
  <si>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</si>
  <si>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</si>
  <si>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</si>
  <si>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</si>
  <si>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</si>
  <si>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</si>
  <si>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</si>
  <si>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</si>
  <si>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</si>
  <si>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</si>
  <si>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</si>
  <si>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</si>
  <si>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</si>
  <si>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</si>
  <si>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</si>
  <si>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</si>
  <si>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</si>
  <si>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</si>
  <si>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</si>
  <si>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</si>
  <si>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</si>
  <si>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</si>
  <si>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</si>
  <si>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</si>
  <si>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</si>
  <si>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</si>
  <si>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</si>
  <si>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</si>
  <si>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</si>
  <si>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</si>
  <si>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</si>
  <si>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</si>
  <si>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</si>
  <si>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</si>
  <si>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</si>
  <si>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</si>
  <si>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</si>
  <si>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</si>
  <si>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</si>
  <si>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</si>
  <si>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</si>
  <si>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</si>
  <si>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</si>
  <si>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</si>
  <si>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</si>
  <si>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</si>
  <si>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</si>
  <si>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</si>
  <si>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</si>
  <si>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</si>
  <si>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</si>
  <si>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</si>
  <si>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</si>
  <si>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</si>
  <si>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</si>
  <si>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</si>
  <si>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</si>
  <si>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</si>
  <si>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</si>
  <si>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</si>
  <si>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</si>
  <si>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</si>
  <si>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</si>
  <si>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</si>
  <si>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</si>
  <si>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</si>
  <si>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</si>
  <si>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</si>
  <si>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</si>
  <si>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</si>
  <si>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</si>
  <si>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</si>
  <si>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</si>
  <si>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</si>
  <si>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</si>
  <si>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</si>
  <si>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</si>
  <si>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</si>
  <si>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</si>
  <si>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</si>
  <si>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</si>
  <si>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</si>
  <si>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</si>
  <si>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</si>
  <si>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</si>
  <si>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</si>
  <si>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</si>
  <si>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</si>
  <si>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</si>
  <si>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</si>
  <si>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</si>
  <si>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</si>
  <si>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</si>
  <si>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</si>
  <si>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</si>
  <si>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</si>
  <si>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</si>
  <si>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</si>
  <si>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</si>
  <si>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</si>
  <si>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</si>
  <si>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</si>
  <si>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</si>
  <si>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</si>
  <si>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</si>
  <si>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</si>
  <si>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</si>
  <si>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</si>
  <si>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</si>
  <si>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</si>
  <si>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</si>
  <si>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</si>
  <si>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</si>
  <si>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</si>
  <si>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</si>
  <si>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</si>
  <si>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</si>
  <si>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</si>
  <si>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</si>
  <si>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</si>
  <si>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</si>
  <si>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</si>
  <si>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</si>
  <si>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</si>
  <si>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</si>
  <si>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</si>
  <si>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</si>
  <si>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</si>
  <si>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</si>
  <si>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</si>
  <si>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</si>
  <si>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</si>
  <si>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</si>
  <si>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</si>
  <si>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</si>
  <si>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</si>
  <si>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</si>
  <si>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</si>
  <si>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</si>
  <si>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</si>
  <si>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</si>
  <si>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</si>
  <si>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</si>
  <si>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</si>
  <si>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</si>
  <si>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</si>
  <si>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</si>
  <si>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</si>
  <si>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</si>
  <si>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</si>
  <si>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</si>
  <si>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</si>
  <si>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</si>
  <si>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</si>
  <si>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</si>
  <si>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</si>
  <si>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</si>
  <si>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</si>
  <si>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</si>
  <si>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</si>
  <si>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</si>
  <si>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</si>
  <si>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</si>
  <si>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</si>
  <si>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</si>
  <si>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</si>
  <si>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</si>
  <si>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</si>
  <si>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</si>
  <si>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</si>
  <si>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</si>
  <si>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</si>
  <si>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</si>
  <si>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</si>
  <si>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</si>
  <si>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</si>
  <si>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</si>
  <si>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</si>
  <si>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</si>
  <si>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</si>
  <si>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</si>
  <si>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</si>
  <si>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</si>
  <si>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</si>
  <si>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</si>
  <si>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</si>
  <si>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</si>
  <si>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</si>
  <si>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</si>
  <si>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</si>
  <si>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</si>
  <si>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</si>
  <si>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</si>
  <si>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</si>
  <si>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</si>
  <si>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</si>
  <si>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</si>
  <si>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</si>
  <si>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</si>
  <si>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</si>
  <si>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</si>
  <si>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</si>
  <si>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</si>
  <si>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</si>
  <si>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</si>
  <si>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</si>
  <si>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</si>
  <si>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</si>
  <si>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</si>
  <si>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</si>
  <si>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</si>
  <si>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</si>
  <si>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</si>
  <si>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</si>
  <si>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</si>
  <si>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</si>
  <si>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</si>
  <si>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</si>
  <si>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</si>
  <si>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</si>
  <si>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</si>
  <si>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</si>
  <si>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</si>
  <si>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</si>
  <si>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</si>
  <si>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</si>
  <si>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</si>
  <si>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</si>
  <si>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</si>
  <si>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</si>
  <si>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</si>
  <si>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</si>
  <si>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</si>
  <si>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</si>
  <si>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</si>
  <si>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</si>
  <si>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</si>
  <si>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</si>
  <si>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</si>
  <si>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</si>
  <si>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</si>
  <si>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</si>
  <si>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</si>
  <si>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</si>
  <si>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</si>
  <si>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</si>
  <si>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</si>
  <si>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</si>
  <si>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</si>
  <si>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</si>
  <si>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</si>
  <si>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</si>
  <si>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</si>
  <si>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</si>
  <si>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</si>
  <si>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</si>
  <si>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</si>
  <si>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</si>
  <si>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</si>
  <si>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</si>
  <si>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</si>
  <si>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</si>
  <si>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</si>
  <si>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</si>
  <si>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</si>
  <si>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</si>
  <si>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</si>
  <si>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</si>
  <si>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</si>
  <si>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</si>
  <si>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</si>
  <si>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</si>
  <si>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</si>
  <si>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</si>
  <si>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</si>
  <si>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</si>
  <si>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</si>
  <si>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</si>
  <si>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</si>
  <si>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</si>
  <si>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</si>
  <si>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</si>
  <si>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</si>
  <si>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</si>
  <si>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</si>
  <si>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</si>
  <si>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</si>
  <si>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</si>
  <si>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</si>
  <si>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</si>
  <si>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</si>
  <si>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</si>
  <si>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</si>
  <si>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</si>
  <si>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</si>
  <si>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</si>
  <si>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</si>
  <si>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</si>
  <si>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</si>
  <si>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</si>
  <si>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</si>
  <si>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</si>
  <si>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</si>
  <si>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</si>
  <si>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</si>
  <si>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</si>
  <si>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</si>
  <si>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</si>
  <si>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</si>
  <si>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</si>
  <si>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</si>
  <si>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</si>
  <si>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</si>
  <si>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</si>
  <si>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</si>
  <si>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</si>
  <si>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</si>
  <si>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</si>
  <si>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</si>
  <si>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</si>
  <si>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</si>
  <si>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</si>
  <si>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</si>
  <si>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</si>
  <si>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</si>
  <si>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</si>
  <si>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</si>
  <si>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</si>
  <si>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</si>
  <si>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</si>
  <si>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</si>
  <si>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</si>
  <si>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</si>
  <si>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</si>
  <si>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</si>
  <si>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</si>
  <si>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</si>
  <si>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</si>
  <si>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</si>
  <si>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</si>
  <si>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</si>
  <si>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</si>
  <si>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</si>
  <si>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</si>
  <si>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</si>
  <si>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</si>
  <si>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</si>
  <si>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</si>
  <si>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</si>
  <si>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</si>
  <si>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</si>
  <si>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</si>
  <si>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</si>
  <si>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</si>
  <si>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</si>
  <si>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</si>
  <si>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</si>
  <si>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</si>
  <si>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</si>
  <si>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</si>
  <si>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</si>
  <si>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</si>
  <si>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</si>
  <si>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</si>
  <si>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</si>
  <si>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</si>
  <si>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</si>
  <si>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</si>
  <si>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</si>
  <si>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</si>
  <si>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</si>
  <si>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</si>
  <si>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</si>
  <si>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</si>
  <si>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</si>
  <si>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</si>
  <si>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</si>
  <si>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</si>
  <si>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</si>
  <si>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</si>
  <si>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</si>
  <si>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</si>
  <si>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</si>
  <si>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</si>
  <si>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</si>
  <si>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</si>
  <si>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</si>
  <si>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</si>
  <si>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</si>
  <si>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</si>
  <si>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</si>
  <si>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</si>
  <si>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</si>
  <si>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</si>
  <si>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</si>
  <si>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</si>
  <si>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</si>
  <si>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</si>
  <si>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</si>
  <si>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</si>
  <si>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</si>
  <si>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</si>
  <si>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</si>
  <si>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</si>
  <si>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</si>
  <si>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</si>
  <si>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</si>
  <si>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</si>
  <si>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</si>
  <si>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</si>
  <si>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</si>
  <si>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</si>
  <si>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</si>
  <si>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</si>
  <si>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</si>
  <si>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</si>
  <si>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</si>
  <si>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</si>
  <si>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</si>
  <si>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</si>
  <si>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</si>
  <si>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</si>
  <si>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</si>
  <si>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</si>
  <si>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</si>
  <si>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</si>
  <si>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</si>
  <si>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</si>
  <si>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</si>
  <si>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</si>
  <si>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</si>
  <si>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</si>
  <si>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</si>
  <si>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</si>
  <si>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</si>
  <si>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</si>
  <si>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</si>
  <si>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</si>
  <si>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</si>
  <si>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</si>
  <si>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</si>
  <si>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</si>
  <si>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</si>
  <si>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</si>
  <si>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</si>
  <si>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</si>
  <si>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</si>
  <si>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</si>
  <si>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</si>
  <si>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</si>
  <si>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</si>
  <si>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</si>
  <si>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</si>
  <si>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</si>
  <si>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</si>
  <si>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</si>
  <si>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</si>
  <si>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</si>
  <si>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</si>
  <si>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</si>
  <si>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</si>
  <si>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</si>
  <si>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</si>
  <si>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</si>
  <si>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</si>
  <si>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</si>
  <si>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</si>
  <si>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</si>
  <si>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</si>
  <si>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</si>
  <si>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</si>
  <si>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</si>
  <si>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</si>
  <si>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</si>
  <si>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</si>
  <si>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</si>
  <si>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</si>
  <si>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</si>
  <si>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</si>
  <si>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</si>
  <si>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</si>
  <si>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</si>
  <si>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</si>
  <si>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</si>
  <si>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</si>
  <si>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</si>
  <si>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</si>
  <si>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</si>
  <si>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</si>
  <si>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</si>
  <si>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</si>
  <si>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</si>
  <si>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</si>
  <si>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</si>
  <si>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</si>
  <si>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</si>
  <si>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</si>
  <si>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</si>
  <si>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</si>
  <si>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</si>
  <si>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</si>
  <si>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</si>
  <si>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</si>
  <si>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</si>
  <si>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</si>
  <si>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</si>
  <si>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</si>
  <si>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</si>
  <si>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</si>
  <si>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</si>
  <si>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</si>
  <si>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</si>
  <si>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</si>
  <si>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</si>
  <si>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</si>
  <si>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</si>
  <si>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</si>
  <si>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</si>
  <si>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</si>
  <si>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</si>
  <si>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</si>
  <si>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</si>
  <si>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</si>
  <si>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</si>
  <si>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</si>
  <si>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</si>
  <si>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</si>
  <si>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</si>
  <si>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</si>
  <si>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</si>
  <si>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</si>
  <si>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</si>
  <si>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</si>
  <si>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</si>
  <si>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</si>
  <si>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</si>
  <si>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</si>
  <si>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</si>
  <si>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</si>
  <si>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</si>
  <si>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</si>
  <si>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</si>
  <si>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</si>
  <si>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</si>
  <si>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</si>
  <si>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</si>
  <si>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</si>
  <si>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</si>
  <si>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</si>
  <si>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</si>
  <si>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</si>
  <si>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</si>
  <si>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</si>
  <si>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</si>
  <si>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</si>
  <si>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</si>
  <si>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</si>
  <si>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</si>
  <si>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</si>
  <si>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</si>
  <si>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</si>
  <si>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</si>
  <si>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</si>
  <si>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</si>
  <si>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</si>
  <si>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</si>
  <si>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</si>
  <si>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</si>
  <si>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</si>
  <si>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</si>
  <si>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</si>
  <si>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</si>
  <si>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</si>
  <si>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</si>
  <si>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</si>
  <si>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</si>
  <si>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</si>
  <si>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</si>
  <si>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</si>
  <si>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</si>
  <si>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</si>
  <si>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</si>
  <si>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</si>
  <si>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</si>
  <si>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</si>
  <si>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</si>
  <si>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</si>
  <si>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</si>
  <si>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</si>
  <si>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</si>
  <si>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</si>
  <si>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</si>
  <si>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</si>
  <si>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</si>
  <si>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</si>
  <si>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</si>
  <si>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</si>
  <si>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</si>
  <si>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</si>
  <si>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</si>
  <si>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</si>
  <si>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</si>
  <si>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</si>
  <si>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</si>
  <si>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</si>
  <si>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</si>
  <si>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</si>
  <si>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</si>
  <si>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</si>
  <si>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</si>
  <si>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</si>
  <si>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</si>
  <si>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</si>
  <si>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</si>
  <si>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</si>
  <si>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</si>
  <si>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</si>
  <si>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</si>
  <si>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</si>
  <si>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</si>
  <si>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</si>
  <si>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</si>
  <si>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</si>
  <si>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</si>
  <si>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</si>
  <si>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</si>
  <si>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</si>
  <si>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</si>
  <si>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</si>
  <si>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</si>
  <si>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</si>
  <si>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</si>
  <si>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</si>
  <si>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</si>
  <si>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</si>
  <si>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</si>
  <si>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</si>
  <si>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</si>
  <si>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</si>
  <si>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</si>
  <si>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</si>
  <si>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</si>
  <si>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</si>
  <si>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</si>
  <si>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</si>
  <si>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</si>
  <si>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</si>
  <si>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</si>
  <si>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</si>
  <si>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</si>
  <si>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</si>
  <si>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</si>
  <si>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</si>
  <si>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</si>
  <si>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</si>
  <si>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</si>
  <si>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</si>
  <si>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</si>
  <si>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</si>
  <si>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</si>
  <si>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</si>
  <si>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</si>
  <si>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</si>
  <si>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</si>
  <si>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</si>
  <si>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</si>
  <si>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</si>
  <si>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</si>
  <si>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</si>
  <si>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</si>
  <si>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</si>
  <si>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</si>
  <si>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</si>
  <si>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</si>
  <si>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</si>
  <si>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</si>
  <si>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</si>
  <si>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</si>
  <si>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</si>
  <si>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</si>
  <si>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</si>
  <si>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</si>
  <si>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</si>
  <si>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</si>
  <si>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</si>
  <si>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</si>
  <si>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</si>
  <si>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</si>
  <si>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</si>
  <si>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</si>
  <si>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</si>
  <si>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</si>
  <si>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</si>
  <si>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</si>
  <si>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</si>
  <si>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</si>
  <si>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</si>
  <si>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</si>
  <si>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</si>
  <si>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</si>
  <si>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</si>
  <si>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</si>
  <si>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</si>
  <si>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</si>
  <si>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</si>
  <si>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</si>
  <si>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</si>
  <si>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</si>
  <si>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</si>
  <si>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</si>
  <si>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</si>
  <si>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</si>
  <si>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</si>
  <si>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</si>
  <si>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</si>
  <si>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</si>
  <si>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</si>
  <si>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</si>
  <si>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</si>
  <si>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</si>
  <si>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</si>
  <si>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</si>
  <si>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</si>
  <si>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</si>
  <si>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</si>
  <si>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</si>
  <si>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</si>
  <si>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</si>
  <si>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</si>
  <si>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</si>
  <si>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</si>
  <si>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</si>
  <si>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</si>
  <si>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</si>
  <si>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</si>
  <si>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</si>
  <si>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</si>
  <si>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</si>
  <si>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</si>
  <si>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</si>
  <si>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</si>
  <si>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</si>
  <si>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</si>
  <si>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</si>
  <si>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</si>
  <si>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</si>
  <si>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</si>
  <si>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</si>
  <si>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</si>
  <si>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</si>
  <si>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</si>
  <si>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</si>
  <si>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</si>
  <si>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</si>
  <si>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</si>
  <si>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</si>
  <si>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</si>
  <si>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</si>
  <si>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</si>
  <si>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</si>
  <si>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</si>
  <si>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</si>
  <si>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</si>
  <si>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</si>
  <si>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</si>
  <si>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</si>
  <si>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</si>
  <si>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</si>
  <si>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</si>
  <si>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</si>
  <si>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</si>
  <si>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</si>
  <si>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</si>
  <si>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</si>
  <si>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</si>
  <si>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</si>
  <si>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</si>
  <si>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</si>
  <si>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</si>
  <si>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</si>
  <si>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</si>
  <si>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</si>
  <si>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</si>
  <si>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</si>
  <si>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</si>
  <si>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</si>
  <si>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</si>
  <si>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</si>
  <si>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</si>
  <si>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</si>
  <si>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</si>
  <si>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</si>
  <si>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</si>
  <si>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</si>
  <si>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</si>
  <si>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</si>
  <si>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</si>
  <si>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</si>
  <si>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</si>
  <si>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</si>
  <si>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</si>
  <si>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</si>
  <si>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</si>
  <si>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</si>
  <si>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</si>
  <si>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</si>
  <si>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</si>
  <si>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</si>
  <si>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</si>
  <si>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</si>
  <si>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</si>
  <si>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</si>
  <si>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</si>
  <si>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</si>
  <si>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</si>
  <si>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</si>
  <si>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</si>
  <si>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</si>
  <si>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</si>
  <si>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</si>
  <si>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</si>
  <si>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</si>
  <si>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</si>
  <si>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</si>
  <si>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</si>
  <si>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</si>
  <si>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</si>
  <si>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</si>
  <si>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</si>
  <si>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</si>
  <si>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</si>
  <si>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</si>
  <si>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</si>
  <si>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</si>
  <si>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</si>
  <si>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</si>
  <si>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</si>
  <si>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</si>
  <si>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</si>
  <si>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</si>
  <si>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</si>
  <si>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</si>
  <si>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</si>
  <si>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</si>
  <si>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</si>
  <si>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სს ზირაათ ბანკი საქართველო</t>
  </si>
  <si>
    <t>ჰარუნ ოზმენი</t>
  </si>
  <si>
    <t>თურგუთ გულჯიჰან</t>
  </si>
  <si>
    <t>www.ziraatbank.ge</t>
  </si>
  <si>
    <t>არადამოუკიდებელი თავმჯდომარე</t>
  </si>
  <si>
    <t>ოზლემ მელექ სეზერი</t>
  </si>
  <si>
    <t>არადამოუკიდებელ წევრი</t>
  </si>
  <si>
    <t>სეზგინ თუნჩ</t>
  </si>
  <si>
    <t>დიმიტრი ჯაფარიძე</t>
  </si>
  <si>
    <t>დამოუკიდებელი წევრი</t>
  </si>
  <si>
    <t>ქეთევან ტყავაძე</t>
  </si>
  <si>
    <t>გენერალური დირექტორი</t>
  </si>
  <si>
    <t>ჰალუქ ჯენგიზ</t>
  </si>
  <si>
    <t>გენერალური დირექტორის მოადგილე</t>
  </si>
  <si>
    <t>მერთ ქოზაჯიოღლუ</t>
  </si>
  <si>
    <t>დირექტორი (მარკეტინგი და საკრედიტოს მიმართულებით)</t>
  </si>
  <si>
    <t>კონსტანტინე მაჭავარიანი</t>
  </si>
  <si>
    <t>დირექტორი (რისკების მართვის დირექტორი)</t>
  </si>
  <si>
    <t>თურქეთის რესპუბლიკის სს ზირაათ ბანკი</t>
  </si>
  <si>
    <t>თურქეთის რესპუბლიკა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</si>
</sst>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_(* #,##0.000_);_(* \(#,##0.000\);_(* &quot;-&quot;??_);_(@_)"/>
  </numFmts>
  <fonts count="156">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s>
  <fills count="9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00B050"/>
        <bgColor indexed="64"/>
      </patternFill>
    </fill>
    <fill>
      <patternFill patternType="solid">
        <fgColor rgb="FF969696"/>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68" fontId="26" fillId="37" borderId="0"/>
    <xf numFmtId="169" fontId="26" fillId="37" borderId="0"/>
    <xf numFmtId="168" fontId="26" fillId="37" borderId="0"/>
    <xf numFmtId="0" fontId="27" fillId="38"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0" fontId="27"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168" fontId="28" fillId="47" borderId="0" applyNumberFormat="0" applyBorder="0" applyAlignment="0" applyProtection="0"/>
    <xf numFmtId="169" fontId="28" fillId="47" borderId="0" applyNumberFormat="0" applyBorder="0" applyAlignment="0" applyProtection="0"/>
    <xf numFmtId="168" fontId="28" fillId="47" borderId="0" applyNumberFormat="0" applyBorder="0" applyAlignment="0" applyProtection="0"/>
    <xf numFmtId="0" fontId="27" fillId="47"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0" fontId="29" fillId="46"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168" fontId="31" fillId="46" borderId="0" applyNumberFormat="0" applyBorder="0" applyAlignment="0" applyProtection="0"/>
    <xf numFmtId="169" fontId="31" fillId="46" borderId="0" applyNumberFormat="0" applyBorder="0" applyAlignment="0" applyProtection="0"/>
    <xf numFmtId="168" fontId="31" fillId="46" borderId="0" applyNumberFormat="0" applyBorder="0" applyAlignment="0" applyProtection="0"/>
    <xf numFmtId="0" fontId="29" fillId="46"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0" fontId="29" fillId="51"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168" fontId="31" fillId="51" borderId="0" applyNumberFormat="0" applyBorder="0" applyAlignment="0" applyProtection="0"/>
    <xf numFmtId="169" fontId="31" fillId="51" borderId="0" applyNumberFormat="0" applyBorder="0" applyAlignment="0" applyProtection="0"/>
    <xf numFmtId="168" fontId="31" fillId="51" borderId="0" applyNumberFormat="0" applyBorder="0" applyAlignment="0" applyProtection="0"/>
    <xf numFmtId="0" fontId="29" fillId="51" borderId="0" applyNumberFormat="0" applyBorder="0" applyAlignment="0" applyProtection="0"/>
    <xf numFmtId="0" fontId="27" fillId="52"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0" fontId="29" fillId="54"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168" fontId="31" fillId="54" borderId="0" applyNumberFormat="0" applyBorder="0" applyAlignment="0" applyProtection="0"/>
    <xf numFmtId="169" fontId="31" fillId="54" borderId="0" applyNumberFormat="0" applyBorder="0" applyAlignment="0" applyProtection="0"/>
    <xf numFmtId="168" fontId="31"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9" fillId="54" borderId="0" applyNumberFormat="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9" fillId="57"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0" fontId="29" fillId="58"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168" fontId="31" fillId="58" borderId="0" applyNumberFormat="0" applyBorder="0" applyAlignment="0" applyProtection="0"/>
    <xf numFmtId="169" fontId="31" fillId="58" borderId="0" applyNumberFormat="0" applyBorder="0" applyAlignment="0" applyProtection="0"/>
    <xf numFmtId="168" fontId="31"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9" fillId="58" borderId="0" applyNumberFormat="0" applyBorder="0" applyAlignment="0" applyProtection="0"/>
    <xf numFmtId="0" fontId="27" fillId="55" borderId="0" applyNumberFormat="0" applyBorder="0" applyAlignment="0" applyProtection="0"/>
    <xf numFmtId="0" fontId="27" fillId="59" borderId="0" applyNumberFormat="0" applyBorder="0" applyAlignment="0" applyProtection="0"/>
    <xf numFmtId="0" fontId="29" fillId="56"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0" fontId="29" fillId="6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168" fontId="31" fillId="60" borderId="0" applyNumberFormat="0" applyBorder="0" applyAlignment="0" applyProtection="0"/>
    <xf numFmtId="169" fontId="31" fillId="60" borderId="0" applyNumberFormat="0" applyBorder="0" applyAlignment="0" applyProtection="0"/>
    <xf numFmtId="168" fontId="31"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9" fillId="60" borderId="0" applyNumberFormat="0" applyBorder="0" applyAlignment="0" applyProtection="0"/>
    <xf numFmtId="0" fontId="27" fillId="52" borderId="0" applyNumberFormat="0" applyBorder="0" applyAlignment="0" applyProtection="0"/>
    <xf numFmtId="0" fontId="27" fillId="56" borderId="0" applyNumberFormat="0" applyBorder="0" applyAlignment="0" applyProtection="0"/>
    <xf numFmtId="0" fontId="29" fillId="56"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61" borderId="0" applyNumberFormat="0" applyBorder="0" applyAlignment="0" applyProtection="0"/>
    <xf numFmtId="0" fontId="27" fillId="52" borderId="0" applyNumberFormat="0" applyBorder="0" applyAlignment="0" applyProtection="0"/>
    <xf numFmtId="0" fontId="29" fillId="53"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9" fillId="50" borderId="0" applyNumberFormat="0" applyBorder="0" applyAlignment="0" applyProtection="0"/>
    <xf numFmtId="0" fontId="27" fillId="55" borderId="0" applyNumberFormat="0" applyBorder="0" applyAlignment="0" applyProtection="0"/>
    <xf numFmtId="0" fontId="27" fillId="62"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0" fontId="29" fillId="63"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168" fontId="31" fillId="63" borderId="0" applyNumberFormat="0" applyBorder="0" applyAlignment="0" applyProtection="0"/>
    <xf numFmtId="169" fontId="31" fillId="63" borderId="0" applyNumberFormat="0" applyBorder="0" applyAlignment="0" applyProtection="0"/>
    <xf numFmtId="168" fontId="31"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29" fillId="63"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0" fontId="32" fillId="39"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0" fontId="33" fillId="6"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168" fontId="34" fillId="39" borderId="0" applyNumberFormat="0" applyBorder="0" applyAlignment="0" applyProtection="0"/>
    <xf numFmtId="169" fontId="34" fillId="39" borderId="0" applyNumberFormat="0" applyBorder="0" applyAlignment="0" applyProtection="0"/>
    <xf numFmtId="168" fontId="34" fillId="39" borderId="0" applyNumberFormat="0" applyBorder="0" applyAlignment="0" applyProtection="0"/>
    <xf numFmtId="0" fontId="32" fillId="39"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8"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8"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9" fontId="40"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9" fillId="9" borderId="31"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0" fontId="38"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168" fontId="40" fillId="64" borderId="38" applyNumberFormat="0" applyAlignment="0" applyProtection="0"/>
    <xf numFmtId="169" fontId="40" fillId="64" borderId="38" applyNumberFormat="0" applyAlignment="0" applyProtection="0"/>
    <xf numFmtId="168" fontId="40" fillId="64" borderId="38" applyNumberFormat="0" applyAlignment="0" applyProtection="0"/>
    <xf numFmtId="0" fontId="38" fillId="64" borderId="38" applyNumberFormat="0" applyAlignment="0" applyProtection="0"/>
    <xf numFmtId="0" fontId="41" fillId="65" borderId="39" applyNumberFormat="0" applyAlignment="0" applyProtection="0"/>
    <xf numFmtId="0" fontId="42" fillId="10" borderId="34"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0" fontId="41"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0" fontId="42" fillId="10" borderId="34"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169" fontId="43" fillId="65" borderId="39" applyNumberFormat="0" applyAlignment="0" applyProtection="0"/>
    <xf numFmtId="168" fontId="43" fillId="65" borderId="39" applyNumberFormat="0" applyAlignment="0" applyProtection="0"/>
    <xf numFmtId="0" fontId="41" fillId="65" borderId="3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178"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2" fontId="37"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5" fillId="0" borderId="0"/>
    <xf numFmtId="14" fontId="46" fillId="0" borderId="0" applyFill="0" applyBorder="0" applyAlignment="0"/>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40">
      <alignment vertical="center"/>
    </xf>
    <xf numFmtId="38" fontId="26" fillId="0" borderId="0" applyFont="0" applyFill="0" applyBorder="0" applyAlignment="0" applyProtection="0"/>
    <xf numFmtId="180" fontId="2" fillId="0" borderId="0" applyFont="0" applyFill="0" applyBorder="0" applyAlignment="0" applyProtection="0"/>
    <xf numFmtId="0" fontId="47" fillId="66" borderId="0" applyNumberFormat="0" applyBorder="0" applyAlignment="0" applyProtection="0"/>
    <xf numFmtId="0" fontId="47" fillId="67" borderId="0" applyNumberFormat="0" applyBorder="0" applyAlignment="0" applyProtection="0"/>
    <xf numFmtId="0" fontId="47" fillId="68"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2" fillId="0" borderId="0"/>
    <xf numFmtId="0" fontId="2" fillId="0" borderId="0"/>
    <xf numFmtId="168"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40"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0" fontId="51" fillId="40"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0" fontId="52" fillId="5"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168" fontId="53" fillId="40" borderId="0" applyNumberFormat="0" applyBorder="0" applyAlignment="0" applyProtection="0"/>
    <xf numFmtId="169" fontId="53" fillId="40" borderId="0" applyNumberFormat="0" applyBorder="0" applyAlignment="0" applyProtection="0"/>
    <xf numFmtId="168" fontId="53" fillId="40" borderId="0" applyNumberFormat="0" applyBorder="0" applyAlignment="0" applyProtection="0"/>
    <xf numFmtId="0" fontId="51" fillId="40" borderId="0" applyNumberFormat="0" applyBorder="0" applyAlignment="0" applyProtection="0"/>
    <xf numFmtId="0" fontId="2" fillId="69" borderId="3" applyNumberFormat="0" applyFont="0" applyBorder="0" applyProtection="0">
      <alignment horizontal="center" vertical="center"/>
    </xf>
    <xf numFmtId="0" fontId="54" fillId="0" borderId="29" applyNumberFormat="0" applyAlignment="0" applyProtection="0">
      <alignment horizontal="left" vertical="center"/>
    </xf>
    <xf numFmtId="0" fontId="54" fillId="0" borderId="29" applyNumberFormat="0" applyAlignment="0" applyProtection="0">
      <alignment horizontal="left" vertical="center"/>
    </xf>
    <xf numFmtId="168" fontId="54" fillId="0" borderId="29"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7" fillId="0" borderId="43" applyNumberFormat="0" applyFill="0" applyAlignment="0" applyProtection="0"/>
    <xf numFmtId="169"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168" fontId="57" fillId="0" borderId="43" applyNumberFormat="0" applyFill="0" applyAlignment="0" applyProtection="0"/>
    <xf numFmtId="169" fontId="57" fillId="0" borderId="43" applyNumberFormat="0" applyFill="0" applyAlignment="0" applyProtection="0"/>
    <xf numFmtId="168" fontId="57" fillId="0" borderId="43" applyNumberFormat="0" applyFill="0" applyAlignment="0" applyProtection="0"/>
    <xf numFmtId="0" fontId="57" fillId="0" borderId="43"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8"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8"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9" fontId="68"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7" fillId="8" borderId="31"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0" fontId="66"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168" fontId="68" fillId="43" borderId="38" applyNumberFormat="0" applyAlignment="0" applyProtection="0"/>
    <xf numFmtId="169" fontId="68" fillId="43" borderId="38" applyNumberFormat="0" applyAlignment="0" applyProtection="0"/>
    <xf numFmtId="168" fontId="68" fillId="43" borderId="38" applyNumberFormat="0" applyAlignment="0" applyProtection="0"/>
    <xf numFmtId="0" fontId="66" fillId="43" borderId="38" applyNumberFormat="0" applyAlignment="0" applyProtection="0"/>
    <xf numFmtId="3" fontId="2" fillId="72"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44"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0" fontId="69" fillId="0" borderId="44"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0" fontId="70" fillId="0" borderId="33"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168" fontId="71" fillId="0" borderId="44" applyNumberFormat="0" applyFill="0" applyAlignment="0" applyProtection="0"/>
    <xf numFmtId="169" fontId="71" fillId="0" borderId="44" applyNumberFormat="0" applyFill="0" applyAlignment="0" applyProtection="0"/>
    <xf numFmtId="168" fontId="71" fillId="0" borderId="44" applyNumberFormat="0" applyFill="0" applyAlignment="0" applyProtection="0"/>
    <xf numFmtId="0" fontId="69" fillId="0" borderId="4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2" fillId="73"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0" fontId="72" fillId="73"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0" fontId="73" fillId="7"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168" fontId="74" fillId="73" borderId="0" applyNumberFormat="0" applyBorder="0" applyAlignment="0" applyProtection="0"/>
    <xf numFmtId="169" fontId="74" fillId="73" borderId="0" applyNumberFormat="0" applyBorder="0" applyAlignment="0" applyProtection="0"/>
    <xf numFmtId="168" fontId="74" fillId="73" borderId="0" applyNumberFormat="0" applyBorder="0" applyAlignment="0" applyProtection="0"/>
    <xf numFmtId="0" fontId="72" fillId="73" borderId="0" applyNumberFormat="0" applyBorder="0" applyAlignment="0" applyProtection="0"/>
    <xf numFmtId="1" fontId="75" fillId="0" borderId="0" applyProtection="0"/>
    <xf numFmtId="168" fontId="26" fillId="0" borderId="45"/>
    <xf numFmtId="169" fontId="26" fillId="0" borderId="45"/>
    <xf numFmtId="168" fontId="26" fillId="0" borderId="4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6" fillId="0" borderId="0"/>
    <xf numFmtId="181" fontId="2"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7" fillId="0" borderId="0"/>
    <xf numFmtId="0" fontId="77" fillId="0" borderId="0"/>
    <xf numFmtId="0" fontId="76" fillId="0" borderId="0"/>
    <xf numFmtId="179" fontId="28" fillId="0" borderId="0"/>
    <xf numFmtId="179" fontId="2" fillId="0" borderId="0"/>
    <xf numFmtId="179" fontId="2" fillId="0" borderId="0"/>
    <xf numFmtId="0" fontId="2" fillId="0" borderId="0"/>
    <xf numFmtId="0" fontId="2"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8" fillId="0" borderId="0"/>
    <xf numFmtId="0" fontId="28" fillId="0" borderId="0"/>
    <xf numFmtId="168"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68" fontId="28" fillId="0" borderId="0"/>
    <xf numFmtId="0" fontId="28" fillId="0" borderId="0"/>
    <xf numFmtId="0" fontId="28"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7" fillId="0" borderId="0"/>
    <xf numFmtId="179" fontId="28" fillId="0" borderId="0"/>
    <xf numFmtId="179" fontId="2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8" fillId="0" borderId="0"/>
    <xf numFmtId="179" fontId="28" fillId="0" borderId="0"/>
    <xf numFmtId="179" fontId="28" fillId="0" borderId="0"/>
    <xf numFmtId="179" fontId="28"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8" fillId="0" borderId="0"/>
    <xf numFmtId="179"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8"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28" fillId="0" borderId="0"/>
    <xf numFmtId="0" fontId="2" fillId="0" borderId="0"/>
    <xf numFmtId="0" fontId="27" fillId="0" borderId="0"/>
    <xf numFmtId="168" fontId="25" fillId="0" borderId="0"/>
    <xf numFmtId="0" fontId="2"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8" fillId="0" borderId="0"/>
    <xf numFmtId="0" fontId="28" fillId="0" borderId="0"/>
    <xf numFmtId="168" fontId="25" fillId="0" borderId="0"/>
    <xf numFmtId="0" fontId="65" fillId="0" borderId="0"/>
    <xf numFmtId="0" fontId="2" fillId="0" borderId="0"/>
    <xf numFmtId="168" fontId="25" fillId="0" borderId="0"/>
    <xf numFmtId="0" fontId="1"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179" fontId="2" fillId="0" borderId="0"/>
    <xf numFmtId="0" fontId="2" fillId="0" borderId="0"/>
    <xf numFmtId="179" fontId="2" fillId="0" borderId="0"/>
    <xf numFmtId="0" fontId="2" fillId="0" borderId="0"/>
    <xf numFmtId="179"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68" fontId="25" fillId="0" borderId="0"/>
    <xf numFmtId="168" fontId="25" fillId="0" borderId="0"/>
    <xf numFmtId="0" fontId="1" fillId="0" borderId="0"/>
    <xf numFmtId="179" fontId="28" fillId="0" borderId="0"/>
    <xf numFmtId="179"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79" fontId="28"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6" fillId="0" borderId="0"/>
    <xf numFmtId="0" fontId="8"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79" fontId="8" fillId="0" borderId="0"/>
    <xf numFmtId="0" fontId="26" fillId="0" borderId="0"/>
    <xf numFmtId="179"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6" fillId="0" borderId="0"/>
    <xf numFmtId="179" fontId="8"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68" fontId="26" fillId="0" borderId="0"/>
    <xf numFmtId="0" fontId="76" fillId="0" borderId="0"/>
    <xf numFmtId="168"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68" fontId="8" fillId="0" borderId="0"/>
    <xf numFmtId="0" fontId="76" fillId="0" borderId="0"/>
    <xf numFmtId="168"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79"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6"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6" fillId="0" borderId="0"/>
    <xf numFmtId="179" fontId="26" fillId="0" borderId="0"/>
    <xf numFmtId="179" fontId="26" fillId="0" borderId="0"/>
    <xf numFmtId="179"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4" fillId="0" borderId="0"/>
    <xf numFmtId="0" fontId="2" fillId="0" borderId="0"/>
    <xf numFmtId="0" fontId="76" fillId="0" borderId="0"/>
    <xf numFmtId="168" fontId="44"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6" fillId="0" borderId="0"/>
    <xf numFmtId="0" fontId="2" fillId="0" borderId="0"/>
    <xf numFmtId="0" fontId="76"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69"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68"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0" fillId="0" borderId="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168"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168" fontId="2" fillId="0" borderId="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169"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0" borderId="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8" fillId="11" borderId="35"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7"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168" fontId="2" fillId="0" borderId="0"/>
    <xf numFmtId="0" fontId="2" fillId="74" borderId="46" applyNumberFormat="0" applyFont="0" applyAlignment="0" applyProtection="0"/>
    <xf numFmtId="0" fontId="2" fillId="74" borderId="46" applyNumberFormat="0" applyFont="0" applyAlignment="0" applyProtection="0"/>
    <xf numFmtId="169" fontId="2" fillId="0" borderId="0"/>
    <xf numFmtId="168" fontId="2" fillId="0" borderId="0"/>
    <xf numFmtId="168" fontId="2" fillId="0" borderId="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0" fontId="2" fillId="74" borderId="4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1"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2" fillId="0" borderId="0"/>
    <xf numFmtId="0" fontId="82" fillId="0" borderId="0"/>
    <xf numFmtId="168" fontId="82" fillId="0" borderId="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8"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8"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9" fontId="85"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4" fillId="9" borderId="32"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0" fontId="83"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168" fontId="85" fillId="64" borderId="47" applyNumberFormat="0" applyAlignment="0" applyProtection="0"/>
    <xf numFmtId="169" fontId="85" fillId="64" borderId="47" applyNumberFormat="0" applyAlignment="0" applyProtection="0"/>
    <xf numFmtId="168" fontId="85" fillId="64" borderId="47" applyNumberFormat="0" applyAlignment="0" applyProtection="0"/>
    <xf numFmtId="0" fontId="83" fillId="64" borderId="47"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2" fillId="0" borderId="0"/>
    <xf numFmtId="0" fontId="2" fillId="0" borderId="0"/>
    <xf numFmtId="168" fontId="2" fillId="0" borderId="0"/>
    <xf numFmtId="187" fontId="65" fillId="0" borderId="3" applyNumberFormat="0">
      <alignment horizontal="center" vertical="top" wrapText="1"/>
    </xf>
    <xf numFmtId="0" fontId="87"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9" fontId="94"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6" fillId="0" borderId="36"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0" fontId="47"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168" fontId="94" fillId="0" borderId="48" applyNumberFormat="0" applyFill="0" applyAlignment="0" applyProtection="0"/>
    <xf numFmtId="169" fontId="94" fillId="0" borderId="48" applyNumberFormat="0" applyFill="0" applyAlignment="0" applyProtection="0"/>
    <xf numFmtId="168" fontId="94" fillId="0" borderId="48" applyNumberFormat="0" applyFill="0" applyAlignment="0" applyProtection="0"/>
    <xf numFmtId="0" fontId="47" fillId="0" borderId="48" applyNumberFormat="0" applyFill="0" applyAlignment="0" applyProtection="0"/>
    <xf numFmtId="0" fontId="25" fillId="0" borderId="49"/>
    <xf numFmtId="185" fontId="81"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6" fillId="0" borderId="0" applyFont="0" applyFill="0" applyBorder="0" applyAlignment="0" applyProtection="0"/>
    <xf numFmtId="192"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168" fontId="94" fillId="0" borderId="105" applyNumberFormat="0" applyFill="0" applyAlignment="0" applyProtection="0"/>
    <xf numFmtId="169" fontId="94"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9"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68" fontId="94"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0" fontId="47" fillId="0" borderId="105" applyNumberFormat="0" applyFill="0" applyAlignment="0" applyProtection="0"/>
    <xf numFmtId="188" fontId="2" fillId="70" borderId="99" applyFont="0">
      <alignment horizontal="right" vertical="center"/>
    </xf>
    <xf numFmtId="3" fontId="2" fillId="70" borderId="99" applyFont="0">
      <alignment horizontal="right" vertical="center"/>
    </xf>
    <xf numFmtId="0" fontId="83" fillId="64" borderId="104" applyNumberFormat="0" applyAlignment="0" applyProtection="0"/>
    <xf numFmtId="168" fontId="85" fillId="64" borderId="104" applyNumberFormat="0" applyAlignment="0" applyProtection="0"/>
    <xf numFmtId="169" fontId="85" fillId="64" borderId="104" applyNumberFormat="0" applyAlignment="0" applyProtection="0"/>
    <xf numFmtId="168" fontId="85" fillId="64" borderId="104" applyNumberFormat="0" applyAlignment="0" applyProtection="0"/>
    <xf numFmtId="168" fontId="85" fillId="64" borderId="104" applyNumberFormat="0" applyAlignment="0" applyProtection="0"/>
    <xf numFmtId="169" fontId="85" fillId="64" borderId="104" applyNumberFormat="0" applyAlignment="0" applyProtection="0"/>
    <xf numFmtId="168" fontId="85" fillId="64" borderId="104" applyNumberFormat="0" applyAlignment="0" applyProtection="0"/>
    <xf numFmtId="168" fontId="85" fillId="64" borderId="104" applyNumberFormat="0" applyAlignment="0" applyProtection="0"/>
    <xf numFmtId="169" fontId="85" fillId="64" borderId="104" applyNumberFormat="0" applyAlignment="0" applyProtection="0"/>
    <xf numFmtId="168" fontId="85" fillId="64" borderId="104" applyNumberFormat="0" applyAlignment="0" applyProtection="0"/>
    <xf numFmtId="168" fontId="85" fillId="64" borderId="104" applyNumberFormat="0" applyAlignment="0" applyProtection="0"/>
    <xf numFmtId="169" fontId="85" fillId="64" borderId="104" applyNumberFormat="0" applyAlignment="0" applyProtection="0"/>
    <xf numFmtId="168" fontId="85"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169" fontId="85"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168" fontId="85"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168" fontId="85"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0" fontId="83" fillId="64" borderId="104" applyNumberFormat="0" applyAlignment="0" applyProtection="0"/>
    <xf numFmtId="3" fontId="2" fillId="75" borderId="99" applyFont="0">
      <alignment horizontal="right" vertical="center"/>
      <protection locked="0"/>
    </xf>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 fillId="74" borderId="103" applyNumberFormat="0" applyFont="0" applyAlignment="0" applyProtection="0"/>
    <xf numFmtId="0" fontId="27" fillId="74" borderId="103" applyNumberFormat="0" applyFont="0" applyAlignment="0" applyProtection="0"/>
    <xf numFmtId="0" fontId="2" fillId="74" borderId="103" applyNumberFormat="0" applyFont="0" applyAlignment="0" applyProtection="0"/>
    <xf numFmtId="0" fontId="2"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0" fontId="27" fillId="74" borderId="103" applyNumberFormat="0" applyFont="0" applyAlignment="0" applyProtection="0"/>
    <xf numFmtId="3" fontId="2" fillId="72" borderId="99" applyFont="0">
      <alignment horizontal="right" vertical="center"/>
      <protection locked="0"/>
    </xf>
    <xf numFmtId="0" fontId="66" fillId="43" borderId="102" applyNumberFormat="0" applyAlignment="0" applyProtection="0"/>
    <xf numFmtId="168" fontId="68" fillId="43" borderId="102" applyNumberFormat="0" applyAlignment="0" applyProtection="0"/>
    <xf numFmtId="169" fontId="68" fillId="43" borderId="102" applyNumberFormat="0" applyAlignment="0" applyProtection="0"/>
    <xf numFmtId="168" fontId="68" fillId="43" borderId="102" applyNumberFormat="0" applyAlignment="0" applyProtection="0"/>
    <xf numFmtId="168" fontId="68" fillId="43" borderId="102" applyNumberFormat="0" applyAlignment="0" applyProtection="0"/>
    <xf numFmtId="169" fontId="68" fillId="43" borderId="102" applyNumberFormat="0" applyAlignment="0" applyProtection="0"/>
    <xf numFmtId="168" fontId="68" fillId="43" borderId="102" applyNumberFormat="0" applyAlignment="0" applyProtection="0"/>
    <xf numFmtId="168" fontId="68" fillId="43" borderId="102" applyNumberFormat="0" applyAlignment="0" applyProtection="0"/>
    <xf numFmtId="169" fontId="68" fillId="43" borderId="102" applyNumberFormat="0" applyAlignment="0" applyProtection="0"/>
    <xf numFmtId="168" fontId="68" fillId="43" borderId="102" applyNumberFormat="0" applyAlignment="0" applyProtection="0"/>
    <xf numFmtId="168" fontId="68" fillId="43" borderId="102" applyNumberFormat="0" applyAlignment="0" applyProtection="0"/>
    <xf numFmtId="169" fontId="68" fillId="43" borderId="102" applyNumberFormat="0" applyAlignment="0" applyProtection="0"/>
    <xf numFmtId="168" fontId="68"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169" fontId="68"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168" fontId="68"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168" fontId="68"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66" fillId="43" borderId="102" applyNumberFormat="0" applyAlignment="0" applyProtection="0"/>
    <xf numFmtId="0" fontId="2" fillId="71" borderId="100" applyNumberFormat="0" applyFont="0" applyBorder="0" applyProtection="0">
      <alignment horizontal="left" vertical="center"/>
    </xf>
    <xf numFmtId="9" fontId="2" fillId="71" borderId="99" applyFont="0" applyProtection="0">
      <alignment horizontal="right" vertical="center"/>
    </xf>
    <xf numFmtId="3" fontId="2" fillId="71" borderId="99" applyFont="0" applyProtection="0">
      <alignment horizontal="right" vertical="center"/>
    </xf>
    <xf numFmtId="0" fontId="62" fillId="70" borderId="100" applyFont="0" applyBorder="0">
      <alignment horizontal="center" wrapText="1"/>
    </xf>
    <xf numFmtId="168" fontId="54" fillId="0" borderId="97">
      <alignment horizontal="left" vertical="center"/>
    </xf>
    <xf numFmtId="0" fontId="54" fillId="0" borderId="97">
      <alignment horizontal="left" vertical="center"/>
    </xf>
    <xf numFmtId="0" fontId="54" fillId="0" borderId="97">
      <alignment horizontal="left" vertical="center"/>
    </xf>
    <xf numFmtId="0" fontId="2" fillId="69" borderId="99" applyNumberFormat="0" applyFont="0" applyBorder="0" applyProtection="0">
      <alignment horizontal="center" vertical="center"/>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6" fillId="0" borderId="99" applyNumberFormat="0" applyAlignment="0">
      <alignment horizontal="right"/>
      <protection locked="0"/>
    </xf>
    <xf numFmtId="0" fontId="38" fillId="64" borderId="102" applyNumberFormat="0" applyAlignment="0" applyProtection="0"/>
    <xf numFmtId="168" fontId="40" fillId="64" borderId="102" applyNumberFormat="0" applyAlignment="0" applyProtection="0"/>
    <xf numFmtId="169" fontId="40" fillId="64" borderId="102" applyNumberFormat="0" applyAlignment="0" applyProtection="0"/>
    <xf numFmtId="168" fontId="40" fillId="64" borderId="102" applyNumberFormat="0" applyAlignment="0" applyProtection="0"/>
    <xf numFmtId="168" fontId="40" fillId="64" borderId="102" applyNumberFormat="0" applyAlignment="0" applyProtection="0"/>
    <xf numFmtId="169" fontId="40" fillId="64" borderId="102" applyNumberFormat="0" applyAlignment="0" applyProtection="0"/>
    <xf numFmtId="168" fontId="40" fillId="64" borderId="102" applyNumberFormat="0" applyAlignment="0" applyProtection="0"/>
    <xf numFmtId="168" fontId="40" fillId="64" borderId="102" applyNumberFormat="0" applyAlignment="0" applyProtection="0"/>
    <xf numFmtId="169" fontId="40" fillId="64" borderId="102" applyNumberFormat="0" applyAlignment="0" applyProtection="0"/>
    <xf numFmtId="168" fontId="40" fillId="64" borderId="102" applyNumberFormat="0" applyAlignment="0" applyProtection="0"/>
    <xf numFmtId="168" fontId="40" fillId="64" borderId="102" applyNumberFormat="0" applyAlignment="0" applyProtection="0"/>
    <xf numFmtId="169" fontId="40" fillId="64" borderId="102" applyNumberFormat="0" applyAlignment="0" applyProtection="0"/>
    <xf numFmtId="168" fontId="40"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169" fontId="40"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168" fontId="40"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168" fontId="40"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38" fillId="64" borderId="102" applyNumberFormat="0" applyAlignment="0" applyProtection="0"/>
    <xf numFmtId="0" fontId="1" fillId="0" borderId="0"/>
    <xf numFmtId="169" fontId="26" fillId="37" borderId="0"/>
    <xf numFmtId="0" fontId="2" fillId="0" borderId="0">
      <alignment vertical="center"/>
    </xf>
    <xf numFmtId="166" fontId="1" fillId="0" borderId="0" applyFont="0" applyFill="0" applyBorder="0" applyAlignment="0" applyProtection="0"/>
    <xf numFmtId="0" fontId="129" fillId="0" borderId="0"/>
  </cellStyleXfs>
  <cellXfs count="1019">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4" fillId="0" borderId="19" xfId="0" applyFont="1" applyBorder="1"/>
    <xf numFmtId="0" fontId="23" fillId="0" borderId="3" xfId="0" applyFont="1" applyBorder="1"/>
    <xf numFmtId="0" fontId="22"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9" fillId="2" borderId="22" xfId="0" applyFont="1" applyFill="1" applyBorder="1" applyAlignment="1">
      <alignment horizontal="right" vertical="center"/>
    </xf>
    <xf numFmtId="0" fontId="4" fillId="0" borderId="54" xfId="0" applyFont="1" applyBorder="1"/>
    <xf numFmtId="0" fontId="4" fillId="0" borderId="55"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6" borderId="23" xfId="13" applyFont="1" applyFill="1" applyBorder="1" applyAlignment="1" applyProtection="1">
      <alignment vertical="center" wrapText="1"/>
      <protection locked="0"/>
    </xf>
    <xf numFmtId="167" fontId="23" fillId="0" borderId="60" xfId="0" applyNumberFormat="1" applyFont="1" applyBorder="1" applyAlignment="1">
      <alignment horizontal="center"/>
    </xf>
    <xf numFmtId="167" fontId="23" fillId="0" borderId="58" xfId="0" applyNumberFormat="1" applyFont="1" applyBorder="1" applyAlignment="1">
      <alignment horizontal="center"/>
    </xf>
    <xf numFmtId="167" fontId="19" fillId="0" borderId="58" xfId="0" applyNumberFormat="1" applyFont="1" applyBorder="1" applyAlignment="1">
      <alignment horizontal="center"/>
    </xf>
    <xf numFmtId="167" fontId="23" fillId="0" borderId="61" xfId="0" applyNumberFormat="1" applyFont="1" applyBorder="1" applyAlignment="1">
      <alignment horizontal="center"/>
    </xf>
    <xf numFmtId="167" fontId="23" fillId="0" borderId="62"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3"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4" fillId="0" borderId="17" xfId="0" applyFont="1" applyBorder="1" applyAlignment="1">
      <alignment wrapText="1"/>
    </xf>
    <xf numFmtId="0" fontId="4" fillId="0" borderId="18" xfId="0" applyFont="1" applyBorder="1" applyAlignment="1">
      <alignment wrapText="1"/>
    </xf>
    <xf numFmtId="0" fontId="6" fillId="0" borderId="23" xfId="0" applyFont="1" applyBorder="1"/>
    <xf numFmtId="0" fontId="9" fillId="3" borderId="19" xfId="5" applyFont="1" applyFill="1" applyBorder="1" applyAlignment="1" applyProtection="1">
      <alignment horizontal="left" vertical="center"/>
      <protection locked="0"/>
    </xf>
    <xf numFmtId="0" fontId="9" fillId="3" borderId="20" xfId="13" applyFont="1" applyFill="1" applyBorder="1" applyAlignment="1" applyProtection="1">
      <alignment horizontal="center" vertical="center" wrapText="1"/>
      <protection locked="0"/>
    </xf>
    <xf numFmtId="0" fontId="9" fillId="3" borderId="19" xfId="5" applyFont="1" applyFill="1" applyBorder="1" applyAlignment="1" applyProtection="1">
      <alignment horizontal="right" vertical="center"/>
      <protection locked="0"/>
    </xf>
    <xf numFmtId="3" fontId="9" fillId="36" borderId="20" xfId="5" applyNumberFormat="1" applyFont="1" applyFill="1" applyBorder="1" applyProtection="1">
      <protection locked="0"/>
    </xf>
    <xf numFmtId="0" fontId="9" fillId="3" borderId="22" xfId="9" applyFont="1" applyFill="1" applyBorder="1" applyAlignment="1" applyProtection="1">
      <alignment horizontal="right" vertical="center"/>
      <protection locked="0"/>
    </xf>
    <xf numFmtId="0" fontId="10" fillId="3" borderId="23" xfId="16" applyFont="1" applyFill="1" applyBorder="1" applyAlignment="1" applyProtection="1">
      <protection locked="0"/>
    </xf>
    <xf numFmtId="3" fontId="10" fillId="36" borderId="23" xfId="16" applyNumberFormat="1" applyFont="1" applyFill="1" applyBorder="1" applyAlignment="1" applyProtection="1">
      <protection locked="0"/>
    </xf>
    <xf numFmtId="164" fontId="10" fillId="36" borderId="24" xfId="1" applyNumberFormat="1" applyFont="1" applyFill="1" applyBorder="1" applyAlignment="1" applyProtection="1">
      <protection locked="0"/>
    </xf>
    <xf numFmtId="0" fontId="4" fillId="0" borderId="54" xfId="0" applyFont="1" applyBorder="1" applyAlignment="1">
      <alignment horizontal="center"/>
    </xf>
    <xf numFmtId="0" fontId="4" fillId="0" borderId="55"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102"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3" fillId="0" borderId="3" xfId="20960" applyFont="1" applyFill="1" applyBorder="1" applyAlignment="1" applyProtection="1">
      <alignment horizontal="center" vertical="center"/>
    </xf>
    <xf numFmtId="0" fontId="104"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6" xfId="0" applyBorder="1" applyAlignment="1">
      <alignment horizontal="center" vertical="center"/>
    </xf>
    <xf numFmtId="0" fontId="6" fillId="36" borderId="27"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68"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2" xfId="0" applyFont="1" applyFill="1" applyBorder="1" applyAlignment="1">
      <alignment horizontal="center" vertical="center"/>
    </xf>
    <xf numFmtId="0" fontId="106" fillId="0" borderId="0" xfId="0" applyFont="1" applyFill="1" applyBorder="1" applyAlignment="1"/>
    <xf numFmtId="49" fontId="106" fillId="0" borderId="7" xfId="0" applyNumberFormat="1" applyFont="1" applyFill="1" applyBorder="1" applyAlignment="1">
      <alignment horizontal="right" vertical="center"/>
    </xf>
    <xf numFmtId="49" fontId="106" fillId="0" borderId="76" xfId="0" applyNumberFormat="1" applyFont="1" applyFill="1" applyBorder="1" applyAlignment="1">
      <alignment horizontal="right" vertical="center"/>
    </xf>
    <xf numFmtId="49" fontId="106" fillId="0" borderId="79" xfId="0" applyNumberFormat="1" applyFont="1" applyFill="1" applyBorder="1" applyAlignment="1">
      <alignment horizontal="right" vertical="center"/>
    </xf>
    <xf numFmtId="49" fontId="106" fillId="0" borderId="84" xfId="0" applyNumberFormat="1" applyFont="1" applyFill="1" applyBorder="1" applyAlignment="1">
      <alignment horizontal="right" vertical="center"/>
    </xf>
    <xf numFmtId="0" fontId="106" fillId="0" borderId="0" xfId="0" applyFont="1" applyFill="1" applyBorder="1" applyAlignment="1">
      <alignment horizontal="left"/>
    </xf>
    <xf numFmtId="0" fontId="106" fillId="0" borderId="84" xfId="0" applyNumberFormat="1" applyFont="1" applyFill="1" applyBorder="1" applyAlignment="1">
      <alignment horizontal="right" vertical="center"/>
    </xf>
    <xf numFmtId="49" fontId="106" fillId="0" borderId="0" xfId="0" applyNumberFormat="1" applyFont="1" applyFill="1" applyBorder="1" applyAlignment="1">
      <alignment horizontal="right" vertical="center"/>
    </xf>
    <xf numFmtId="0" fontId="106" fillId="0" borderId="0" xfId="0" applyFont="1" applyFill="1" applyBorder="1" applyAlignment="1">
      <alignment vertical="center" wrapText="1"/>
    </xf>
    <xf numFmtId="0" fontId="106"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9" fillId="2" borderId="23" xfId="0" applyNumberFormat="1" applyFont="1" applyFill="1" applyBorder="1" applyAlignment="1" applyProtection="1">
      <alignment vertical="center"/>
      <protection locked="0"/>
    </xf>
    <xf numFmtId="193" fontId="0" fillId="36"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6" borderId="20" xfId="0" applyNumberFormat="1" applyFill="1" applyBorder="1" applyAlignment="1">
      <alignment horizontal="center" vertical="center" wrapText="1"/>
    </xf>
    <xf numFmtId="193" fontId="0" fillId="36" borderId="24" xfId="0" applyNumberFormat="1" applyFill="1" applyBorder="1" applyAlignment="1">
      <alignment horizontal="center" vertical="center" wrapText="1"/>
    </xf>
    <xf numFmtId="193" fontId="7" fillId="36"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6"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6" borderId="20" xfId="2" applyNumberFormat="1" applyFont="1" applyFill="1" applyBorder="1" applyAlignment="1" applyProtection="1">
      <alignment vertical="top" wrapText="1"/>
      <protection locked="0"/>
    </xf>
    <xf numFmtId="193" fontId="7" fillId="36" borderId="24" xfId="2" applyNumberFormat="1" applyFont="1" applyFill="1" applyBorder="1" applyAlignment="1" applyProtection="1">
      <alignment vertical="top" wrapText="1"/>
    </xf>
    <xf numFmtId="193" fontId="4" fillId="0" borderId="3" xfId="0" applyNumberFormat="1" applyFont="1" applyBorder="1" applyAlignment="1"/>
    <xf numFmtId="193" fontId="4" fillId="36"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6" borderId="51" xfId="0" applyNumberFormat="1" applyFont="1" applyFill="1" applyBorder="1" applyAlignment="1"/>
    <xf numFmtId="193" fontId="4" fillId="36" borderId="22" xfId="0" applyNumberFormat="1" applyFont="1" applyFill="1" applyBorder="1"/>
    <xf numFmtId="193" fontId="4" fillId="36" borderId="24" xfId="0" applyNumberFormat="1" applyFont="1" applyFill="1" applyBorder="1"/>
    <xf numFmtId="193" fontId="4" fillId="36" borderId="52"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3"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3" xfId="1" applyNumberFormat="1" applyFont="1" applyFill="1" applyBorder="1" applyAlignment="1" applyProtection="1">
      <protection locked="0"/>
    </xf>
    <xf numFmtId="193" fontId="9" fillId="3" borderId="23" xfId="5" applyNumberFormat="1" applyFont="1" applyFill="1" applyBorder="1" applyProtection="1">
      <protection locked="0"/>
    </xf>
    <xf numFmtId="193" fontId="23" fillId="0" borderId="0" xfId="0" applyNumberFormat="1" applyFont="1"/>
    <xf numFmtId="0" fontId="4" fillId="0" borderId="26" xfId="0" applyFont="1" applyBorder="1" applyAlignment="1">
      <alignment horizontal="center" vertical="center"/>
    </xf>
    <xf numFmtId="193" fontId="4" fillId="0" borderId="8" xfId="0" applyNumberFormat="1" applyFont="1" applyBorder="1" applyAlignment="1"/>
    <xf numFmtId="0" fontId="4" fillId="0" borderId="26" xfId="0" applyFont="1" applyBorder="1" applyAlignment="1">
      <alignment wrapText="1"/>
    </xf>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7"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9" fontId="4" fillId="36" borderId="24" xfId="20961" applyFont="1" applyFill="1" applyBorder="1"/>
    <xf numFmtId="167" fontId="4" fillId="0" borderId="20" xfId="0" applyNumberFormat="1" applyFont="1" applyBorder="1" applyAlignment="1"/>
    <xf numFmtId="167" fontId="6" fillId="36" borderId="23" xfId="0" applyNumberFormat="1" applyFont="1" applyFill="1" applyBorder="1" applyAlignment="1">
      <alignment horizontal="center" vertical="center"/>
    </xf>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6" fillId="37" borderId="0" xfId="20" applyBorder="1"/>
    <xf numFmtId="169" fontId="26" fillId="37" borderId="92" xfId="20" applyBorder="1"/>
    <xf numFmtId="0" fontId="4" fillId="0" borderId="7" xfId="0" applyFont="1" applyFill="1" applyBorder="1" applyAlignment="1">
      <alignment vertical="center"/>
    </xf>
    <xf numFmtId="0" fontId="4" fillId="0" borderId="53" xfId="0" applyFont="1" applyFill="1" applyBorder="1" applyAlignment="1">
      <alignment vertical="center"/>
    </xf>
    <xf numFmtId="0" fontId="4" fillId="0" borderId="99" xfId="0" applyFont="1" applyFill="1" applyBorder="1" applyAlignment="1">
      <alignment vertical="center"/>
    </xf>
    <xf numFmtId="0" fontId="4" fillId="0" borderId="100" xfId="0" applyFont="1" applyFill="1" applyBorder="1" applyAlignment="1">
      <alignment vertical="center"/>
    </xf>
    <xf numFmtId="0" fontId="6" fillId="0" borderId="99" xfId="0" applyFont="1" applyFill="1" applyBorder="1" applyAlignment="1">
      <alignment vertical="center"/>
    </xf>
    <xf numFmtId="0" fontId="4" fillId="0" borderId="17" xfId="0" applyFont="1" applyFill="1" applyBorder="1" applyAlignment="1">
      <alignment vertical="center"/>
    </xf>
    <xf numFmtId="0" fontId="4" fillId="0" borderId="26" xfId="0" applyFont="1" applyFill="1" applyBorder="1" applyAlignment="1">
      <alignment vertical="center"/>
    </xf>
    <xf numFmtId="0" fontId="4" fillId="0" borderId="94" xfId="0" applyFont="1" applyFill="1" applyBorder="1" applyAlignment="1">
      <alignment vertical="center"/>
    </xf>
    <xf numFmtId="0" fontId="4" fillId="0" borderId="95" xfId="0" applyFont="1" applyFill="1" applyBorder="1" applyAlignment="1">
      <alignment vertical="center"/>
    </xf>
    <xf numFmtId="0" fontId="4" fillId="0" borderId="96" xfId="0" applyFont="1" applyFill="1" applyBorder="1" applyAlignment="1">
      <alignment vertical="center"/>
    </xf>
    <xf numFmtId="0" fontId="4" fillId="0" borderId="64" xfId="0" applyFont="1" applyFill="1" applyBorder="1" applyAlignment="1">
      <alignment vertical="center"/>
    </xf>
    <xf numFmtId="0" fontId="4" fillId="0" borderId="16" xfId="0" applyFont="1" applyFill="1" applyBorder="1" applyAlignment="1">
      <alignment horizontal="center" vertical="center"/>
    </xf>
    <xf numFmtId="0" fontId="4" fillId="0" borderId="18" xfId="0" applyFont="1" applyFill="1" applyBorder="1" applyAlignment="1">
      <alignment vertical="center"/>
    </xf>
    <xf numFmtId="0" fontId="4" fillId="0" borderId="107" xfId="0" applyFont="1" applyFill="1" applyBorder="1" applyAlignment="1">
      <alignment horizontal="center" vertical="center"/>
    </xf>
    <xf numFmtId="0" fontId="4" fillId="0" borderId="108" xfId="0" applyFont="1" applyFill="1" applyBorder="1" applyAlignment="1">
      <alignment vertical="center"/>
    </xf>
    <xf numFmtId="0" fontId="4" fillId="0" borderId="109" xfId="0" applyFont="1" applyFill="1" applyBorder="1" applyAlignment="1">
      <alignment horizontal="center" vertical="center"/>
    </xf>
    <xf numFmtId="169" fontId="26" fillId="37" borderId="29" xfId="20" applyBorder="1"/>
    <xf numFmtId="169" fontId="26" fillId="37" borderId="110" xfId="20" applyBorder="1"/>
    <xf numFmtId="169" fontId="26" fillId="37" borderId="101" xfId="20" applyBorder="1"/>
    <xf numFmtId="169" fontId="26" fillId="37" borderId="55" xfId="20" applyBorder="1"/>
    <xf numFmtId="0" fontId="4" fillId="3" borderId="63" xfId="0" applyFont="1" applyFill="1" applyBorder="1" applyAlignment="1">
      <alignment horizontal="center" vertical="center"/>
    </xf>
    <xf numFmtId="0" fontId="4" fillId="3" borderId="0" xfId="0" applyFont="1" applyFill="1" applyBorder="1" applyAlignment="1">
      <alignment vertical="center"/>
    </xf>
    <xf numFmtId="0" fontId="4" fillId="0" borderId="69" xfId="0" applyFont="1" applyFill="1" applyBorder="1" applyAlignment="1">
      <alignment horizontal="center" vertical="center"/>
    </xf>
    <xf numFmtId="0" fontId="4" fillId="3" borderId="97" xfId="0" applyFont="1" applyFill="1" applyBorder="1" applyAlignment="1">
      <alignment vertical="center"/>
    </xf>
    <xf numFmtId="0" fontId="14" fillId="3" borderId="111" xfId="0" applyFont="1" applyFill="1" applyBorder="1" applyAlignment="1">
      <alignment horizontal="left"/>
    </xf>
    <xf numFmtId="0" fontId="14" fillId="3" borderId="112" xfId="0" applyFont="1" applyFill="1" applyBorder="1" applyAlignment="1">
      <alignment horizontal="left"/>
    </xf>
    <xf numFmtId="0" fontId="4" fillId="0" borderId="0" xfId="0" applyFont="1"/>
    <xf numFmtId="0" fontId="4" fillId="0" borderId="0" xfId="0" applyFont="1" applyFill="1"/>
    <xf numFmtId="0" fontId="4" fillId="0" borderId="99" xfId="0" applyFont="1" applyFill="1" applyBorder="1" applyAlignment="1">
      <alignment horizontal="center" vertical="center" wrapText="1"/>
    </xf>
    <xf numFmtId="0" fontId="106" fillId="0" borderId="86" xfId="0" applyFont="1" applyFill="1" applyBorder="1" applyAlignment="1">
      <alignment horizontal="right" vertical="center"/>
    </xf>
    <xf numFmtId="0" fontId="4" fillId="0" borderId="113" xfId="0" applyFont="1" applyFill="1" applyBorder="1" applyAlignment="1">
      <alignment horizontal="center" vertical="center" wrapText="1"/>
    </xf>
    <xf numFmtId="0" fontId="6" fillId="3" borderId="114" xfId="0" applyFont="1" applyFill="1" applyBorder="1" applyAlignment="1">
      <alignment vertical="center"/>
    </xf>
    <xf numFmtId="0" fontId="4" fillId="3" borderId="21" xfId="0" applyFont="1" applyFill="1" applyBorder="1" applyAlignment="1">
      <alignment vertical="center"/>
    </xf>
    <xf numFmtId="0" fontId="4" fillId="0" borderId="115" xfId="0" applyFont="1" applyFill="1" applyBorder="1" applyAlignment="1">
      <alignment horizontal="center" vertical="center"/>
    </xf>
    <xf numFmtId="0" fontId="4" fillId="0" borderId="113" xfId="0" applyFont="1" applyFill="1" applyBorder="1" applyAlignment="1">
      <alignment vertical="center"/>
    </xf>
    <xf numFmtId="0" fontId="6" fillId="0" borderId="23" xfId="0" applyFont="1" applyFill="1" applyBorder="1" applyAlignment="1">
      <alignment vertical="center"/>
    </xf>
    <xf numFmtId="0" fontId="4" fillId="0" borderId="23" xfId="0" applyFont="1" applyFill="1" applyBorder="1" applyAlignment="1">
      <alignment vertical="center"/>
    </xf>
    <xf numFmtId="0" fontId="4" fillId="0" borderId="25" xfId="0" applyFont="1" applyFill="1" applyBorder="1" applyAlignment="1">
      <alignment vertical="center"/>
    </xf>
    <xf numFmtId="0" fontId="4" fillId="0" borderId="24" xfId="0" applyFont="1" applyFill="1" applyBorder="1" applyAlignment="1">
      <alignment vertical="center"/>
    </xf>
    <xf numFmtId="169" fontId="26" fillId="37" borderId="25" xfId="20" applyBorder="1"/>
    <xf numFmtId="0" fontId="4" fillId="0" borderId="7" xfId="0" applyFont="1" applyFill="1" applyBorder="1" applyAlignment="1">
      <alignment horizontal="center" vertical="center" wrapText="1"/>
    </xf>
    <xf numFmtId="0" fontId="4" fillId="0" borderId="64" xfId="0" applyFont="1" applyFill="1" applyBorder="1" applyAlignment="1">
      <alignment horizontal="center" vertical="center" wrapText="1"/>
    </xf>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0" fillId="0" borderId="115" xfId="0" applyBorder="1"/>
    <xf numFmtId="0" fontId="0" fillId="0" borderId="22" xfId="0" applyBorder="1"/>
    <xf numFmtId="0" fontId="6" fillId="36" borderId="116"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6" borderId="17" xfId="0" applyFont="1" applyFill="1" applyBorder="1" applyAlignment="1">
      <alignment horizontal="center" vertical="center" wrapText="1"/>
    </xf>
    <xf numFmtId="0" fontId="6" fillId="36" borderId="18" xfId="0" applyFont="1" applyFill="1" applyBorder="1" applyAlignment="1">
      <alignment horizontal="center" vertical="center" wrapText="1"/>
    </xf>
    <xf numFmtId="0" fontId="6" fillId="36" borderId="115" xfId="0" applyFont="1" applyFill="1" applyBorder="1" applyAlignment="1">
      <alignment horizontal="left" vertical="center" wrapText="1"/>
    </xf>
    <xf numFmtId="0" fontId="6" fillId="36" borderId="99" xfId="0" applyFont="1" applyFill="1" applyBorder="1" applyAlignment="1">
      <alignment horizontal="left" vertical="center" wrapText="1"/>
    </xf>
    <xf numFmtId="0" fontId="6" fillId="36" borderId="113" xfId="0" applyFont="1" applyFill="1" applyBorder="1" applyAlignment="1">
      <alignment horizontal="left" vertical="center" wrapText="1"/>
    </xf>
    <xf numFmtId="0" fontId="4" fillId="0" borderId="115" xfId="0" applyFont="1" applyFill="1" applyBorder="1" applyAlignment="1">
      <alignment horizontal="right" vertical="center" wrapText="1"/>
    </xf>
    <xf numFmtId="0" fontId="4" fillId="0" borderId="99" xfId="0" applyFont="1" applyFill="1" applyBorder="1" applyAlignment="1">
      <alignment horizontal="left" vertical="center" wrapText="1"/>
    </xf>
    <xf numFmtId="0" fontId="109" fillId="0" borderId="115" xfId="0" applyFont="1" applyFill="1" applyBorder="1" applyAlignment="1">
      <alignment horizontal="right" vertical="center" wrapText="1"/>
    </xf>
    <xf numFmtId="0" fontId="109" fillId="0" borderId="99" xfId="0" applyFont="1" applyFill="1" applyBorder="1" applyAlignment="1">
      <alignment horizontal="left" vertical="center" wrapText="1"/>
    </xf>
    <xf numFmtId="0" fontId="6" fillId="0" borderId="115"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9" fillId="0" borderId="0" xfId="0" applyFont="1" applyFill="1" applyAlignment="1">
      <alignment horizontal="left" vertical="center"/>
    </xf>
    <xf numFmtId="49" fontId="110" fillId="0" borderId="22" xfId="5" applyNumberFormat="1" applyFont="1" applyFill="1" applyBorder="1" applyAlignment="1" applyProtection="1">
      <alignment horizontal="left" vertical="center"/>
      <protection locked="0"/>
    </xf>
    <xf numFmtId="0" fontId="111" fillId="0" borderId="23" xfId="9" applyFont="1" applyFill="1" applyBorder="1" applyAlignment="1" applyProtection="1">
      <alignment horizontal="left" vertical="center" wrapText="1"/>
      <protection locked="0"/>
    </xf>
    <xf numFmtId="0" fontId="11" fillId="0" borderId="99" xfId="17" applyFill="1" applyBorder="1" applyAlignment="1" applyProtection="1"/>
    <xf numFmtId="49" fontId="109" fillId="0" borderId="115" xfId="0" applyNumberFormat="1" applyFont="1" applyFill="1" applyBorder="1" applyAlignment="1">
      <alignment horizontal="right" vertical="center" wrapText="1"/>
    </xf>
    <xf numFmtId="0" fontId="7" fillId="3" borderId="99" xfId="20960" applyFont="1" applyFill="1" applyBorder="1" applyAlignment="1" applyProtection="1"/>
    <xf numFmtId="0" fontId="103" fillId="0" borderId="99" xfId="20960" applyFont="1" applyFill="1" applyBorder="1" applyAlignment="1" applyProtection="1">
      <alignment horizontal="center" vertical="center"/>
    </xf>
    <xf numFmtId="0" fontId="4" fillId="0" borderId="99" xfId="0" applyFont="1" applyBorder="1"/>
    <xf numFmtId="0" fontId="11" fillId="0" borderId="99" xfId="17" applyFill="1" applyBorder="1" applyAlignment="1" applyProtection="1">
      <alignment horizontal="left" vertical="center" wrapText="1"/>
    </xf>
    <xf numFmtId="49" fontId="109" fillId="0" borderId="99" xfId="0" applyNumberFormat="1" applyFont="1" applyFill="1" applyBorder="1" applyAlignment="1">
      <alignment horizontal="right" vertical="center" wrapText="1"/>
    </xf>
    <xf numFmtId="0" fontId="11" fillId="0" borderId="99" xfId="17" applyFill="1" applyBorder="1" applyAlignment="1" applyProtection="1">
      <alignment horizontal="left" vertical="center"/>
    </xf>
    <xf numFmtId="0" fontId="4" fillId="0" borderId="99" xfId="0" applyFont="1" applyFill="1" applyBorder="1"/>
    <xf numFmtId="0" fontId="112" fillId="77" borderId="100" xfId="21412" applyFont="1" applyFill="1" applyBorder="1" applyAlignment="1" applyProtection="1">
      <alignment vertical="center" wrapText="1"/>
      <protection locked="0"/>
    </xf>
    <xf numFmtId="0" fontId="113" fillId="70" borderId="94" xfId="21412" applyFont="1" applyFill="1" applyBorder="1" applyAlignment="1" applyProtection="1">
      <alignment horizontal="center" vertical="center"/>
      <protection locked="0"/>
    </xf>
    <xf numFmtId="0" fontId="112" fillId="78" borderId="99" xfId="21412" applyFont="1" applyFill="1" applyBorder="1" applyAlignment="1" applyProtection="1">
      <alignment horizontal="center" vertical="center"/>
      <protection locked="0"/>
    </xf>
    <xf numFmtId="0" fontId="112" fillId="77" borderId="100" xfId="21412" applyFont="1" applyFill="1" applyBorder="1" applyAlignment="1" applyProtection="1">
      <alignment vertical="center"/>
      <protection locked="0"/>
    </xf>
    <xf numFmtId="0" fontId="114" fillId="70" borderId="94" xfId="21412" applyFont="1" applyFill="1" applyBorder="1" applyAlignment="1" applyProtection="1">
      <alignment horizontal="center" vertical="center"/>
      <protection locked="0"/>
    </xf>
    <xf numFmtId="0" fontId="114" fillId="3" borderId="94" xfId="21412" applyFont="1" applyFill="1" applyBorder="1" applyAlignment="1" applyProtection="1">
      <alignment horizontal="center" vertical="center"/>
      <protection locked="0"/>
    </xf>
    <xf numFmtId="0" fontId="114" fillId="0" borderId="94" xfId="21412" applyFont="1" applyFill="1" applyBorder="1" applyAlignment="1" applyProtection="1">
      <alignment horizontal="center" vertical="center"/>
      <protection locked="0"/>
    </xf>
    <xf numFmtId="0" fontId="115" fillId="78" borderId="99" xfId="21412" applyFont="1" applyFill="1" applyBorder="1" applyAlignment="1" applyProtection="1">
      <alignment horizontal="center" vertical="center"/>
      <protection locked="0"/>
    </xf>
    <xf numFmtId="0" fontId="112" fillId="77" borderId="100" xfId="21412" applyFont="1" applyFill="1" applyBorder="1" applyAlignment="1" applyProtection="1">
      <alignment horizontal="center" vertical="center"/>
      <protection locked="0"/>
    </xf>
    <xf numFmtId="0" fontId="62" fillId="77" borderId="100" xfId="21412" applyFont="1" applyFill="1" applyBorder="1" applyAlignment="1" applyProtection="1">
      <alignment vertical="center"/>
      <protection locked="0"/>
    </xf>
    <xf numFmtId="0" fontId="114" fillId="70" borderId="99" xfId="21412" applyFont="1" applyFill="1" applyBorder="1" applyAlignment="1" applyProtection="1">
      <alignment horizontal="center" vertical="center"/>
      <protection locked="0"/>
    </xf>
    <xf numFmtId="0" fontId="36" fillId="70" borderId="99" xfId="21412" applyFont="1" applyFill="1" applyBorder="1" applyAlignment="1" applyProtection="1">
      <alignment horizontal="center" vertical="center"/>
      <protection locked="0"/>
    </xf>
    <xf numFmtId="0" fontId="62" fillId="77" borderId="98" xfId="21412" applyFont="1" applyFill="1" applyBorder="1" applyAlignment="1" applyProtection="1">
      <alignment vertical="center"/>
      <protection locked="0"/>
    </xf>
    <xf numFmtId="0" fontId="113" fillId="0" borderId="98" xfId="21412" applyFont="1" applyFill="1" applyBorder="1" applyAlignment="1" applyProtection="1">
      <alignment horizontal="left" vertical="center" wrapText="1"/>
      <protection locked="0"/>
    </xf>
    <xf numFmtId="164" fontId="113" fillId="0" borderId="99" xfId="948" applyNumberFormat="1" applyFont="1" applyFill="1" applyBorder="1" applyAlignment="1" applyProtection="1">
      <alignment horizontal="right" vertical="center"/>
      <protection locked="0"/>
    </xf>
    <xf numFmtId="0" fontId="112" fillId="78" borderId="98" xfId="21412" applyFont="1" applyFill="1" applyBorder="1" applyAlignment="1" applyProtection="1">
      <alignment vertical="top" wrapText="1"/>
      <protection locked="0"/>
    </xf>
    <xf numFmtId="164" fontId="113" fillId="78" borderId="99" xfId="948" applyNumberFormat="1" applyFont="1" applyFill="1" applyBorder="1" applyAlignment="1" applyProtection="1">
      <alignment horizontal="right" vertical="center"/>
    </xf>
    <xf numFmtId="164" fontId="62" fillId="77" borderId="98" xfId="948" applyNumberFormat="1" applyFont="1" applyFill="1" applyBorder="1" applyAlignment="1" applyProtection="1">
      <alignment horizontal="right" vertical="center"/>
      <protection locked="0"/>
    </xf>
    <xf numFmtId="0" fontId="113" fillId="70" borderId="98" xfId="21412" applyFont="1" applyFill="1" applyBorder="1" applyAlignment="1" applyProtection="1">
      <alignment vertical="center" wrapText="1"/>
      <protection locked="0"/>
    </xf>
    <xf numFmtId="0" fontId="113" fillId="70" borderId="98" xfId="21412" applyFont="1" applyFill="1" applyBorder="1" applyAlignment="1" applyProtection="1">
      <alignment horizontal="left" vertical="center" wrapText="1"/>
      <protection locked="0"/>
    </xf>
    <xf numFmtId="0" fontId="113" fillId="0" borderId="98" xfId="21412" applyFont="1" applyFill="1" applyBorder="1" applyAlignment="1" applyProtection="1">
      <alignment vertical="center" wrapText="1"/>
      <protection locked="0"/>
    </xf>
    <xf numFmtId="0" fontId="113" fillId="3" borderId="98" xfId="21412" applyFont="1" applyFill="1" applyBorder="1" applyAlignment="1" applyProtection="1">
      <alignment horizontal="left" vertical="center" wrapText="1"/>
      <protection locked="0"/>
    </xf>
    <xf numFmtId="0" fontId="112" fillId="78" borderId="98" xfId="21412" applyFont="1" applyFill="1" applyBorder="1" applyAlignment="1" applyProtection="1">
      <alignment vertical="center" wrapText="1"/>
      <protection locked="0"/>
    </xf>
    <xf numFmtId="164" fontId="112" fillId="77" borderId="98" xfId="948" applyNumberFormat="1" applyFont="1" applyFill="1" applyBorder="1" applyAlignment="1" applyProtection="1">
      <alignment horizontal="right" vertical="center"/>
      <protection locked="0"/>
    </xf>
    <xf numFmtId="164" fontId="113" fillId="3" borderId="99" xfId="948" applyNumberFormat="1" applyFont="1" applyFill="1" applyBorder="1" applyAlignment="1" applyProtection="1">
      <alignment horizontal="right" vertical="center"/>
      <protection locked="0"/>
    </xf>
    <xf numFmtId="10" fontId="7" fillId="0" borderId="99" xfId="20961" applyNumberFormat="1" applyFont="1" applyFill="1" applyBorder="1" applyAlignment="1">
      <alignment horizontal="left" vertical="center" wrapText="1"/>
    </xf>
    <xf numFmtId="10" fontId="4" fillId="0"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left" vertical="center" wrapText="1"/>
    </xf>
    <xf numFmtId="10" fontId="109" fillId="0" borderId="99" xfId="20961" applyNumberFormat="1" applyFont="1" applyFill="1" applyBorder="1" applyAlignment="1">
      <alignment horizontal="left" vertical="center" wrapText="1"/>
    </xf>
    <xf numFmtId="10" fontId="6" fillId="36" borderId="99" xfId="20961" applyNumberFormat="1" applyFont="1" applyFill="1" applyBorder="1" applyAlignment="1">
      <alignment horizontal="left" vertical="center" wrapText="1"/>
    </xf>
    <xf numFmtId="10" fontId="6" fillId="36" borderId="99" xfId="0" applyNumberFormat="1" applyFont="1" applyFill="1" applyBorder="1" applyAlignment="1">
      <alignment horizontal="center" vertical="center" wrapText="1"/>
    </xf>
    <xf numFmtId="10" fontId="111" fillId="0" borderId="23" xfId="20961" applyNumberFormat="1" applyFont="1" applyFill="1" applyBorder="1" applyAlignment="1" applyProtection="1">
      <alignment horizontal="left" vertical="center"/>
    </xf>
    <xf numFmtId="43" fontId="7" fillId="0" borderId="0" xfId="7" applyFont="1"/>
    <xf numFmtId="0" fontId="107"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0" fontId="9" fillId="0" borderId="115" xfId="0" applyFont="1" applyBorder="1" applyAlignment="1">
      <alignment horizontal="right" vertical="center" wrapText="1"/>
    </xf>
    <xf numFmtId="0" fontId="9" fillId="0" borderId="115" xfId="0" applyFont="1" applyFill="1" applyBorder="1" applyAlignment="1">
      <alignment horizontal="right" vertical="center" wrapText="1"/>
    </xf>
    <xf numFmtId="0" fontId="7" fillId="0" borderId="99" xfId="0" applyFont="1" applyFill="1" applyBorder="1" applyAlignment="1">
      <alignment vertical="center" wrapText="1"/>
    </xf>
    <xf numFmtId="3" fontId="21" fillId="36" borderId="21" xfId="0" applyNumberFormat="1" applyFont="1" applyFill="1" applyBorder="1" applyAlignment="1">
      <alignment vertical="center" wrapText="1"/>
    </xf>
    <xf numFmtId="3" fontId="21" fillId="0" borderId="21" xfId="0" applyNumberFormat="1" applyFont="1" applyBorder="1" applyAlignment="1">
      <alignment vertical="center" wrapText="1"/>
    </xf>
    <xf numFmtId="3" fontId="21" fillId="0" borderId="21" xfId="0" applyNumberFormat="1" applyFont="1" applyFill="1" applyBorder="1" applyAlignment="1">
      <alignment vertical="center" wrapText="1"/>
    </xf>
    <xf numFmtId="3" fontId="21" fillId="36" borderId="25" xfId="0" applyNumberFormat="1" applyFont="1" applyFill="1" applyBorder="1" applyAlignment="1">
      <alignment vertical="center" wrapText="1"/>
    </xf>
    <xf numFmtId="3" fontId="21" fillId="36" borderId="37" xfId="0" applyNumberFormat="1" applyFont="1" applyFill="1" applyBorder="1" applyAlignment="1">
      <alignment vertical="center" wrapText="1"/>
    </xf>
    <xf numFmtId="0" fontId="4" fillId="0" borderId="113" xfId="0" applyFont="1" applyBorder="1" applyAlignment="1"/>
    <xf numFmtId="0" fontId="4" fillId="0" borderId="24" xfId="0" applyFont="1" applyBorder="1" applyAlignment="1"/>
    <xf numFmtId="0" fontId="9" fillId="0" borderId="113" xfId="0" applyFont="1" applyBorder="1" applyAlignment="1"/>
    <xf numFmtId="0" fontId="9" fillId="0" borderId="113" xfId="0" applyFont="1" applyBorder="1" applyAlignment="1">
      <alignment wrapText="1"/>
    </xf>
    <xf numFmtId="0" fontId="10" fillId="0" borderId="18" xfId="0" applyFont="1" applyBorder="1" applyAlignment="1">
      <alignment horizontal="center"/>
    </xf>
    <xf numFmtId="0" fontId="10" fillId="0" borderId="113"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0" fontId="9" fillId="0" borderId="115" xfId="0" applyFont="1" applyFill="1" applyBorder="1" applyAlignment="1">
      <alignment horizontal="center" vertical="center" wrapText="1"/>
    </xf>
    <xf numFmtId="0" fontId="15" fillId="0" borderId="99" xfId="0" applyFont="1" applyFill="1" applyBorder="1" applyAlignment="1">
      <alignment horizontal="center" vertical="center" wrapText="1"/>
    </xf>
    <xf numFmtId="0" fontId="16" fillId="0" borderId="99" xfId="0" applyFont="1" applyFill="1" applyBorder="1" applyAlignment="1">
      <alignment horizontal="left" vertical="center" wrapText="1"/>
    </xf>
    <xf numFmtId="193" fontId="7" fillId="0" borderId="99" xfId="0" applyNumberFormat="1" applyFont="1" applyFill="1" applyBorder="1" applyAlignment="1" applyProtection="1">
      <alignment vertical="center" wrapText="1"/>
      <protection locked="0"/>
    </xf>
    <xf numFmtId="193" fontId="4" fillId="0" borderId="99" xfId="0" applyNumberFormat="1" applyFont="1" applyFill="1" applyBorder="1" applyAlignment="1" applyProtection="1">
      <alignment vertical="center" wrapText="1"/>
      <protection locked="0"/>
    </xf>
    <xf numFmtId="193" fontId="4" fillId="0" borderId="113" xfId="0" applyNumberFormat="1" applyFont="1" applyFill="1" applyBorder="1" applyAlignment="1" applyProtection="1">
      <alignment vertical="center" wrapText="1"/>
      <protection locked="0"/>
    </xf>
    <xf numFmtId="193" fontId="7" fillId="0" borderId="99" xfId="0" applyNumberFormat="1" applyFont="1" applyFill="1" applyBorder="1" applyAlignment="1" applyProtection="1">
      <alignment horizontal="right" vertical="center" wrapText="1"/>
      <protection locked="0"/>
    </xf>
    <xf numFmtId="0" fontId="7" fillId="0" borderId="99" xfId="0" applyFont="1" applyBorder="1" applyAlignment="1">
      <alignment vertical="center" wrapText="1"/>
    </xf>
    <xf numFmtId="0" fontId="9" fillId="2" borderId="115" xfId="0" applyFont="1" applyFill="1" applyBorder="1" applyAlignment="1">
      <alignment horizontal="right" vertical="center"/>
    </xf>
    <xf numFmtId="0" fontId="9" fillId="2" borderId="99" xfId="0" applyFont="1" applyFill="1" applyBorder="1" applyAlignment="1">
      <alignment vertical="center"/>
    </xf>
    <xf numFmtId="193" fontId="9" fillId="2" borderId="99" xfId="0" applyNumberFormat="1" applyFont="1" applyFill="1" applyBorder="1" applyAlignment="1" applyProtection="1">
      <alignment vertical="center"/>
      <protection locked="0"/>
    </xf>
    <xf numFmtId="193" fontId="17" fillId="2" borderId="99" xfId="0" applyNumberFormat="1" applyFont="1" applyFill="1" applyBorder="1" applyAlignment="1" applyProtection="1">
      <alignment vertical="center"/>
      <protection locked="0"/>
    </xf>
    <xf numFmtId="193" fontId="17" fillId="2" borderId="113" xfId="0" applyNumberFormat="1" applyFont="1" applyFill="1" applyBorder="1" applyAlignment="1" applyProtection="1">
      <alignment vertical="center"/>
      <protection locked="0"/>
    </xf>
    <xf numFmtId="193" fontId="9" fillId="2" borderId="113" xfId="0" applyNumberFormat="1" applyFont="1" applyFill="1" applyBorder="1" applyAlignment="1" applyProtection="1">
      <alignment vertical="center"/>
      <protection locked="0"/>
    </xf>
    <xf numFmtId="0" fontId="15" fillId="0" borderId="115" xfId="0" applyFont="1" applyFill="1" applyBorder="1" applyAlignment="1">
      <alignment horizontal="center" vertical="center" wrapText="1"/>
    </xf>
    <xf numFmtId="14" fontId="4" fillId="0" borderId="0" xfId="0" applyNumberFormat="1" applyFont="1"/>
    <xf numFmtId="10" fontId="4" fillId="0" borderId="99" xfId="20961" applyNumberFormat="1" applyFont="1" applyFill="1" applyBorder="1" applyAlignment="1" applyProtection="1">
      <alignment horizontal="right" vertical="center" wrapText="1"/>
      <protection locked="0"/>
    </xf>
    <xf numFmtId="10" fontId="4" fillId="0" borderId="99" xfId="20961" applyNumberFormat="1" applyFont="1" applyBorder="1" applyAlignment="1" applyProtection="1">
      <alignment vertical="center" wrapText="1"/>
      <protection locked="0"/>
    </xf>
    <xf numFmtId="10" fontId="4" fillId="0" borderId="113"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54" xfId="0" applyFont="1" applyFill="1" applyBorder="1"/>
    <xf numFmtId="0" fontId="4" fillId="3" borderId="118" xfId="0" applyFont="1" applyFill="1" applyBorder="1" applyAlignment="1">
      <alignment wrapText="1"/>
    </xf>
    <xf numFmtId="0" fontId="4" fillId="3" borderId="119" xfId="0" applyFont="1" applyFill="1" applyBorder="1"/>
    <xf numFmtId="0" fontId="6" fillId="3" borderId="11" xfId="0" applyFont="1" applyFill="1" applyBorder="1" applyAlignment="1">
      <alignment horizontal="center" wrapText="1"/>
    </xf>
    <xf numFmtId="0" fontId="4" fillId="0" borderId="99" xfId="0" applyFont="1" applyFill="1" applyBorder="1" applyAlignment="1">
      <alignment horizontal="center"/>
    </xf>
    <xf numFmtId="0" fontId="4" fillId="0" borderId="99" xfId="0" applyFont="1" applyBorder="1" applyAlignment="1">
      <alignment horizontal="center"/>
    </xf>
    <xf numFmtId="0" fontId="4" fillId="3" borderId="63"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2" xfId="0" applyFont="1" applyFill="1" applyBorder="1" applyAlignment="1">
      <alignment horizontal="center" vertical="center" wrapText="1"/>
    </xf>
    <xf numFmtId="0" fontId="4" fillId="0" borderId="115" xfId="0" applyFont="1" applyBorder="1"/>
    <xf numFmtId="0" fontId="4" fillId="0" borderId="99" xfId="0" applyFont="1" applyBorder="1" applyAlignment="1">
      <alignment wrapText="1"/>
    </xf>
    <xf numFmtId="164" fontId="4" fillId="0" borderId="99" xfId="7" applyNumberFormat="1" applyFont="1" applyBorder="1"/>
    <xf numFmtId="164" fontId="4" fillId="0" borderId="113" xfId="7" applyNumberFormat="1" applyFont="1" applyBorder="1"/>
    <xf numFmtId="0" fontId="14" fillId="0" borderId="99" xfId="0" applyFont="1" applyBorder="1" applyAlignment="1">
      <alignment horizontal="left" wrapText="1" indent="2"/>
    </xf>
    <xf numFmtId="169" fontId="26" fillId="37" borderId="99" xfId="20" applyBorder="1"/>
    <xf numFmtId="164" fontId="4" fillId="0" borderId="99" xfId="7" applyNumberFormat="1" applyFont="1" applyBorder="1" applyAlignment="1">
      <alignment vertical="center"/>
    </xf>
    <xf numFmtId="0" fontId="6" fillId="0" borderId="115" xfId="0" applyFont="1" applyBorder="1"/>
    <xf numFmtId="0" fontId="6" fillId="0" borderId="99" xfId="0" applyFont="1" applyBorder="1" applyAlignment="1">
      <alignment wrapText="1"/>
    </xf>
    <xf numFmtId="164" fontId="6" fillId="0" borderId="113" xfId="7" applyNumberFormat="1" applyFont="1" applyBorder="1"/>
    <xf numFmtId="0" fontId="3" fillId="3" borderId="63"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2" xfId="7" applyNumberFormat="1" applyFont="1" applyFill="1" applyBorder="1"/>
    <xf numFmtId="164" fontId="4" fillId="0" borderId="99" xfId="7" applyNumberFormat="1" applyFont="1" applyFill="1" applyBorder="1"/>
    <xf numFmtId="164" fontId="4" fillId="0" borderId="99" xfId="7" applyNumberFormat="1" applyFont="1" applyFill="1" applyBorder="1" applyAlignment="1">
      <alignment vertical="center"/>
    </xf>
    <xf numFmtId="0" fontId="14" fillId="0" borderId="99"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2" xfId="0" applyFont="1" applyFill="1" applyBorder="1"/>
    <xf numFmtId="0" fontId="6" fillId="0" borderId="22" xfId="0" applyFont="1" applyBorder="1"/>
    <xf numFmtId="0" fontId="6" fillId="0" borderId="23" xfId="0" applyFont="1" applyBorder="1" applyAlignment="1">
      <alignment wrapText="1"/>
    </xf>
    <xf numFmtId="169" fontId="26" fillId="37" borderId="116" xfId="20" applyBorder="1"/>
    <xf numFmtId="10" fontId="6" fillId="0" borderId="24" xfId="20961" applyNumberFormat="1" applyFont="1" applyBorder="1"/>
    <xf numFmtId="0" fontId="9" fillId="2" borderId="107" xfId="0" applyFont="1" applyFill="1" applyBorder="1" applyAlignment="1">
      <alignment horizontal="right" vertical="center"/>
    </xf>
    <xf numFmtId="0" fontId="9" fillId="2" borderId="94" xfId="0" applyFont="1" applyFill="1" applyBorder="1" applyAlignment="1">
      <alignment vertical="center"/>
    </xf>
    <xf numFmtId="193" fontId="9" fillId="2" borderId="94" xfId="0" applyNumberFormat="1" applyFont="1" applyFill="1" applyBorder="1" applyAlignment="1" applyProtection="1">
      <alignment vertical="center"/>
      <protection locked="0"/>
    </xf>
    <xf numFmtId="193" fontId="17" fillId="2" borderId="94"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0" fontId="9" fillId="0" borderId="99" xfId="0" applyFont="1" applyFill="1" applyBorder="1" applyAlignment="1">
      <alignment horizontal="left" vertical="center" wrapText="1"/>
    </xf>
    <xf numFmtId="0" fontId="6" fillId="3" borderId="0" xfId="0" applyFont="1" applyFill="1" applyBorder="1" applyAlignment="1">
      <alignment horizontal="center"/>
    </xf>
    <xf numFmtId="0" fontId="106" fillId="0" borderId="86" xfId="0" applyFont="1" applyFill="1" applyBorder="1" applyAlignment="1">
      <alignment horizontal="left" vertical="center"/>
    </xf>
    <xf numFmtId="0" fontId="106" fillId="0" borderId="84" xfId="0" applyFont="1" applyFill="1" applyBorder="1" applyAlignment="1">
      <alignment vertical="center" wrapText="1"/>
    </xf>
    <xf numFmtId="0" fontId="106" fillId="0" borderId="84" xfId="0" applyFont="1" applyFill="1" applyBorder="1" applyAlignment="1">
      <alignment horizontal="left" vertical="center" wrapText="1"/>
    </xf>
    <xf numFmtId="0" fontId="116" fillId="0" borderId="0" xfId="11" applyFont="1" applyFill="1" applyBorder="1" applyProtection="1"/>
    <xf numFmtId="0" fontId="117" fillId="0" borderId="0" xfId="0" applyFont="1"/>
    <xf numFmtId="0" fontId="116" fillId="0" borderId="0" xfId="11" applyFont="1" applyFill="1" applyBorder="1" applyAlignment="1" applyProtection="1"/>
    <xf numFmtId="0" fontId="118" fillId="0" borderId="0" xfId="11" applyFont="1" applyFill="1" applyBorder="1" applyAlignment="1" applyProtection="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Fill="1"/>
    <xf numFmtId="0" fontId="117" fillId="0" borderId="0" xfId="0" applyFont="1" applyBorder="1"/>
    <xf numFmtId="0" fontId="117" fillId="0" borderId="0" xfId="0" applyFont="1" applyBorder="1" applyAlignment="1">
      <alignment horizontal="left"/>
    </xf>
    <xf numFmtId="0" fontId="119" fillId="0" borderId="129" xfId="0" applyNumberFormat="1" applyFont="1" applyFill="1" applyBorder="1" applyAlignment="1">
      <alignment horizontal="left" vertical="center" wrapText="1"/>
    </xf>
    <xf numFmtId="0" fontId="125" fillId="0" borderId="0" xfId="0" applyFont="1"/>
    <xf numFmtId="49" fontId="106" fillId="0" borderId="99" xfId="0" applyNumberFormat="1" applyFont="1" applyFill="1" applyBorder="1" applyAlignment="1">
      <alignment horizontal="right" vertical="center"/>
    </xf>
    <xf numFmtId="0" fontId="126" fillId="0" borderId="0" xfId="0" applyFont="1" applyFill="1" applyBorder="1" applyAlignment="1"/>
    <xf numFmtId="0" fontId="117" fillId="0" borderId="0" xfId="0" applyFont="1" applyBorder="1" applyAlignment="1">
      <alignment horizontal="left" indent="1"/>
    </xf>
    <xf numFmtId="0" fontId="117" fillId="0" borderId="0" xfId="0" applyFont="1" applyBorder="1" applyAlignment="1">
      <alignment horizontal="left" indent="2"/>
    </xf>
    <xf numFmtId="49" fontId="117" fillId="0" borderId="0" xfId="0" applyNumberFormat="1" applyFont="1" applyBorder="1" applyAlignment="1">
      <alignment horizontal="left" indent="3"/>
    </xf>
    <xf numFmtId="49" fontId="117" fillId="0" borderId="0" xfId="0" applyNumberFormat="1" applyFont="1" applyBorder="1" applyAlignment="1">
      <alignment horizontal="left" indent="1"/>
    </xf>
    <xf numFmtId="49" fontId="117" fillId="0" borderId="0" xfId="0" applyNumberFormat="1" applyFont="1" applyBorder="1" applyAlignment="1">
      <alignment horizontal="left" wrapText="1" indent="2"/>
    </xf>
    <xf numFmtId="49" fontId="117" fillId="0" borderId="0" xfId="0" applyNumberFormat="1" applyFont="1" applyFill="1" applyBorder="1" applyAlignment="1">
      <alignment horizontal="left" wrapText="1" indent="3"/>
    </xf>
    <xf numFmtId="0" fontId="117" fillId="0" borderId="0" xfId="0" applyNumberFormat="1" applyFont="1" applyFill="1" applyBorder="1" applyAlignment="1">
      <alignment horizontal="left" wrapText="1" indent="1"/>
    </xf>
    <xf numFmtId="0" fontId="117" fillId="0" borderId="0" xfId="0" applyFont="1" applyFill="1" applyAlignment="1">
      <alignment horizontal="left" vertical="top" wrapText="1"/>
    </xf>
    <xf numFmtId="193" fontId="7" fillId="3" borderId="113" xfId="2" applyNumberFormat="1" applyFont="1" applyFill="1" applyBorder="1" applyAlignment="1" applyProtection="1">
      <alignment vertical="top" wrapText="1"/>
      <protection locked="0"/>
    </xf>
    <xf numFmtId="0" fontId="9" fillId="0" borderId="99" xfId="0" applyFont="1" applyFill="1" applyBorder="1" applyAlignment="1" applyProtection="1">
      <alignment horizontal="center" vertical="center" wrapText="1"/>
    </xf>
    <xf numFmtId="0" fontId="3" fillId="0" borderId="99" xfId="0" applyFont="1" applyBorder="1" applyAlignment="1">
      <alignment horizontal="center" vertical="center"/>
    </xf>
    <xf numFmtId="0" fontId="130" fillId="3" borderId="99" xfId="21414" applyFont="1" applyFill="1" applyBorder="1" applyAlignment="1">
      <alignment horizontal="left" vertical="center" wrapText="1"/>
    </xf>
    <xf numFmtId="0" fontId="131" fillId="0" borderId="99" xfId="21414" applyFont="1" applyFill="1" applyBorder="1" applyAlignment="1">
      <alignment horizontal="left" vertical="center" wrapText="1" indent="1"/>
    </xf>
    <xf numFmtId="0" fontId="132" fillId="3" borderId="99" xfId="21414" applyFont="1" applyFill="1" applyBorder="1" applyAlignment="1">
      <alignment horizontal="left" vertical="center" wrapText="1"/>
    </xf>
    <xf numFmtId="0" fontId="131" fillId="3" borderId="99" xfId="21414" applyFont="1" applyFill="1" applyBorder="1" applyAlignment="1">
      <alignment horizontal="left" vertical="center" wrapText="1" indent="1"/>
    </xf>
    <xf numFmtId="0" fontId="130" fillId="0" borderId="136" xfId="0" applyFont="1" applyFill="1" applyBorder="1" applyAlignment="1">
      <alignment horizontal="left" vertical="center" wrapText="1"/>
    </xf>
    <xf numFmtId="0" fontId="132" fillId="0" borderId="136" xfId="0" applyFont="1" applyFill="1" applyBorder="1" applyAlignment="1">
      <alignment horizontal="left" vertical="center" wrapText="1"/>
    </xf>
    <xf numFmtId="0" fontId="133" fillId="3" borderId="136" xfId="0" applyFont="1" applyFill="1" applyBorder="1" applyAlignment="1">
      <alignment horizontal="left" vertical="center" wrapText="1" indent="1"/>
    </xf>
    <xf numFmtId="0" fontId="132" fillId="3" borderId="136" xfId="0" applyFont="1" applyFill="1" applyBorder="1" applyAlignment="1">
      <alignment horizontal="left" vertical="center" wrapText="1"/>
    </xf>
    <xf numFmtId="0" fontId="132" fillId="3" borderId="137" xfId="0" applyFont="1" applyFill="1" applyBorder="1" applyAlignment="1">
      <alignment horizontal="left" vertical="center" wrapText="1"/>
    </xf>
    <xf numFmtId="0" fontId="133" fillId="0" borderId="136" xfId="0" applyFont="1" applyFill="1" applyBorder="1" applyAlignment="1">
      <alignment horizontal="left" vertical="center" wrapText="1" indent="1"/>
    </xf>
    <xf numFmtId="0" fontId="133" fillId="0" borderId="99" xfId="21414" applyFont="1" applyFill="1" applyBorder="1" applyAlignment="1">
      <alignment horizontal="left" vertical="center" wrapText="1" indent="1"/>
    </xf>
    <xf numFmtId="0" fontId="132" fillId="0" borderId="99" xfId="21414" applyFont="1" applyFill="1" applyBorder="1" applyAlignment="1">
      <alignment horizontal="left" vertical="center" wrapText="1"/>
    </xf>
    <xf numFmtId="0" fontId="134" fillId="0" borderId="99" xfId="21414" applyFont="1" applyFill="1" applyBorder="1" applyAlignment="1">
      <alignment horizontal="center" vertical="center" wrapText="1"/>
    </xf>
    <xf numFmtId="0" fontId="132" fillId="3" borderId="138" xfId="0" applyFont="1" applyFill="1" applyBorder="1" applyAlignment="1">
      <alignment horizontal="left" vertical="center" wrapText="1"/>
    </xf>
    <xf numFmtId="0" fontId="0" fillId="0" borderId="139" xfId="0" applyBorder="1"/>
    <xf numFmtId="0" fontId="0" fillId="36" borderId="139" xfId="0" applyFill="1" applyBorder="1"/>
    <xf numFmtId="0" fontId="131" fillId="3" borderId="139" xfId="21414" applyFont="1" applyFill="1" applyBorder="1" applyAlignment="1">
      <alignment horizontal="left" vertical="center" wrapText="1" indent="1"/>
    </xf>
    <xf numFmtId="0" fontId="131" fillId="3" borderId="136" xfId="0" applyFont="1" applyFill="1" applyBorder="1" applyAlignment="1">
      <alignment horizontal="left" vertical="center" wrapText="1" indent="1"/>
    </xf>
    <xf numFmtId="0" fontId="131" fillId="0" borderId="139" xfId="21414" applyFont="1" applyFill="1" applyBorder="1" applyAlignment="1">
      <alignment horizontal="left" vertical="center" wrapText="1" indent="1"/>
    </xf>
    <xf numFmtId="0" fontId="132" fillId="0" borderId="136" xfId="0" applyFont="1" applyBorder="1" applyAlignment="1">
      <alignment horizontal="left" vertical="center" wrapText="1"/>
    </xf>
    <xf numFmtId="0" fontId="131" fillId="0" borderId="136" xfId="0" applyFont="1" applyBorder="1" applyAlignment="1">
      <alignment horizontal="left" vertical="center" wrapText="1" indent="1"/>
    </xf>
    <xf numFmtId="0" fontId="131" fillId="0" borderId="137" xfId="0" applyFont="1" applyBorder="1" applyAlignment="1">
      <alignment horizontal="left" vertical="center" wrapText="1" indent="1"/>
    </xf>
    <xf numFmtId="0" fontId="132" fillId="0" borderId="139" xfId="21414" applyFont="1" applyFill="1" applyBorder="1" applyAlignment="1">
      <alignment horizontal="left" vertical="center" wrapText="1"/>
    </xf>
    <xf numFmtId="0" fontId="132" fillId="3" borderId="139" xfId="21414" applyFont="1" applyFill="1" applyBorder="1" applyAlignment="1">
      <alignment horizontal="left" vertical="center" wrapText="1"/>
    </xf>
    <xf numFmtId="0" fontId="134" fillId="0" borderId="139" xfId="21414" applyFont="1" applyFill="1" applyBorder="1" applyAlignment="1">
      <alignment horizontal="center" vertical="center" wrapText="1"/>
    </xf>
    <xf numFmtId="0" fontId="132" fillId="0" borderId="139" xfId="21414" applyFont="1" applyBorder="1" applyAlignment="1">
      <alignment horizontal="left" vertical="center" wrapText="1"/>
    </xf>
    <xf numFmtId="0" fontId="131" fillId="0" borderId="136" xfId="0" applyFont="1" applyFill="1" applyBorder="1" applyAlignment="1">
      <alignment horizontal="left" vertical="center" wrapText="1" indent="1"/>
    </xf>
    <xf numFmtId="0" fontId="135" fillId="0" borderId="139" xfId="0" applyFont="1" applyBorder="1" applyAlignment="1">
      <alignment horizontal="left"/>
    </xf>
    <xf numFmtId="0" fontId="132" fillId="0" borderId="139" xfId="0" applyFont="1" applyFill="1" applyBorder="1" applyAlignment="1">
      <alignment horizontal="left" vertical="center" wrapText="1"/>
    </xf>
    <xf numFmtId="0" fontId="0" fillId="0" borderId="0" xfId="0" applyAlignment="1">
      <alignment horizontal="left" vertical="center"/>
    </xf>
    <xf numFmtId="0" fontId="9" fillId="0" borderId="139" xfId="0" applyFont="1" applyFill="1" applyBorder="1" applyAlignment="1" applyProtection="1">
      <alignment horizontal="center" vertical="center" wrapText="1"/>
    </xf>
    <xf numFmtId="0" fontId="132" fillId="0" borderId="144" xfId="0" applyFont="1" applyFill="1" applyBorder="1" applyAlignment="1">
      <alignment horizontal="justify" vertical="center" wrapText="1"/>
    </xf>
    <xf numFmtId="0" fontId="131" fillId="0" borderId="138" xfId="0" applyFont="1" applyFill="1" applyBorder="1" applyAlignment="1">
      <alignment horizontal="left" vertical="center" wrapText="1" indent="1"/>
    </xf>
    <xf numFmtId="0" fontId="131" fillId="0" borderId="137" xfId="0" applyFont="1" applyFill="1" applyBorder="1" applyAlignment="1">
      <alignment horizontal="left" vertical="center" wrapText="1" indent="1"/>
    </xf>
    <xf numFmtId="0" fontId="132" fillId="0" borderId="136" xfId="0" applyFont="1" applyFill="1" applyBorder="1" applyAlignment="1">
      <alignment horizontal="justify" vertical="center" wrapText="1"/>
    </xf>
    <xf numFmtId="0" fontId="130" fillId="0" borderId="136" xfId="0" applyFont="1" applyFill="1" applyBorder="1" applyAlignment="1">
      <alignment horizontal="justify" vertical="center" wrapText="1"/>
    </xf>
    <xf numFmtId="0" fontId="132" fillId="3" borderId="136" xfId="0" applyFont="1" applyFill="1" applyBorder="1" applyAlignment="1">
      <alignment horizontal="justify" vertical="center" wrapText="1"/>
    </xf>
    <xf numFmtId="0" fontId="132" fillId="0" borderId="137" xfId="0" applyFont="1" applyFill="1" applyBorder="1" applyAlignment="1">
      <alignment horizontal="justify" vertical="center" wrapText="1"/>
    </xf>
    <xf numFmtId="0" fontId="132" fillId="0" borderId="138" xfId="0" applyFont="1" applyFill="1" applyBorder="1" applyAlignment="1">
      <alignment horizontal="justify" vertical="center" wrapText="1"/>
    </xf>
    <xf numFmtId="0" fontId="132" fillId="0" borderId="139" xfId="21414" applyFont="1" applyFill="1" applyBorder="1" applyAlignment="1">
      <alignment horizontal="justify" vertical="center" wrapText="1"/>
    </xf>
    <xf numFmtId="0" fontId="133" fillId="0" borderId="130" xfId="0" applyFont="1" applyFill="1" applyBorder="1" applyAlignment="1">
      <alignment horizontal="left" vertical="center" wrapText="1" indent="1"/>
    </xf>
    <xf numFmtId="0" fontId="130" fillId="0" borderId="136" xfId="0" applyFont="1" applyFill="1" applyBorder="1" applyAlignment="1">
      <alignment vertical="center" wrapText="1"/>
    </xf>
    <xf numFmtId="0" fontId="132" fillId="0" borderId="136" xfId="0" applyFont="1" applyFill="1" applyBorder="1" applyAlignment="1">
      <alignment vertical="center" wrapText="1"/>
    </xf>
    <xf numFmtId="0" fontId="132" fillId="0" borderId="139" xfId="21414" applyFont="1" applyFill="1" applyBorder="1" applyAlignment="1">
      <alignment vertical="center" wrapText="1"/>
    </xf>
    <xf numFmtId="0" fontId="9" fillId="0" borderId="113" xfId="0" applyFont="1" applyFill="1" applyBorder="1" applyAlignment="1" applyProtection="1">
      <alignment horizontal="center" vertical="center" wrapText="1"/>
    </xf>
    <xf numFmtId="0" fontId="0" fillId="0" borderId="139" xfId="0" applyBorder="1" applyAlignment="1">
      <alignment horizontal="center"/>
    </xf>
    <xf numFmtId="193" fontId="9" fillId="0" borderId="139" xfId="0" applyNumberFormat="1" applyFont="1" applyFill="1" applyBorder="1" applyAlignment="1" applyProtection="1">
      <alignment horizontal="right"/>
    </xf>
    <xf numFmtId="193" fontId="9" fillId="36" borderId="139" xfId="0" applyNumberFormat="1" applyFont="1" applyFill="1" applyBorder="1" applyAlignment="1" applyProtection="1">
      <alignment horizontal="right"/>
    </xf>
    <xf numFmtId="193" fontId="9" fillId="36" borderId="113" xfId="0" applyNumberFormat="1" applyFont="1" applyFill="1" applyBorder="1" applyAlignment="1" applyProtection="1">
      <alignment horizontal="right"/>
    </xf>
    <xf numFmtId="0" fontId="15" fillId="0" borderId="139" xfId="0" applyNumberFormat="1" applyFont="1" applyFill="1" applyBorder="1" applyAlignment="1">
      <alignment vertical="center" wrapText="1"/>
    </xf>
    <xf numFmtId="0" fontId="7" fillId="0" borderId="139" xfId="0" applyNumberFormat="1" applyFont="1" applyFill="1" applyBorder="1" applyAlignment="1">
      <alignment horizontal="left" vertical="center" wrapText="1" indent="1"/>
    </xf>
    <xf numFmtId="0" fontId="3" fillId="0" borderId="139" xfId="0" applyFont="1" applyBorder="1" applyAlignment="1">
      <alignment vertical="center"/>
    </xf>
    <xf numFmtId="0" fontId="136" fillId="0" borderId="139" xfId="0" applyFont="1" applyFill="1" applyBorder="1" applyAlignment="1" applyProtection="1">
      <alignment horizontal="left" vertical="center" indent="1"/>
      <protection locked="0"/>
    </xf>
    <xf numFmtId="0" fontId="137" fillId="0" borderId="139" xfId="0" applyFont="1" applyFill="1" applyBorder="1" applyAlignment="1" applyProtection="1">
      <alignment horizontal="left" vertical="center" indent="3"/>
      <protection locked="0"/>
    </xf>
    <xf numFmtId="0" fontId="138" fillId="0" borderId="139" xfId="0" applyFont="1" applyFill="1" applyBorder="1" applyAlignment="1" applyProtection="1">
      <alignment horizontal="left" vertical="center" indent="3"/>
      <protection locked="0"/>
    </xf>
    <xf numFmtId="0" fontId="3" fillId="0" borderId="139" xfId="0" applyFont="1" applyFill="1" applyBorder="1" applyAlignment="1">
      <alignment vertical="center"/>
    </xf>
    <xf numFmtId="0" fontId="3" fillId="0" borderId="139" xfId="0" applyFont="1" applyBorder="1"/>
    <xf numFmtId="0" fontId="0" fillId="0" borderId="0" xfId="0" applyAlignment="1">
      <alignment horizontal="center"/>
    </xf>
    <xf numFmtId="193" fontId="9" fillId="0" borderId="0" xfId="0" applyNumberFormat="1" applyFont="1" applyFill="1" applyBorder="1" applyAlignment="1" applyProtection="1">
      <alignment horizontal="right"/>
    </xf>
    <xf numFmtId="49" fontId="106" fillId="0" borderId="139" xfId="0" applyNumberFormat="1" applyFont="1" applyFill="1" applyBorder="1" applyAlignment="1">
      <alignment horizontal="right" vertical="center"/>
    </xf>
    <xf numFmtId="0" fontId="0" fillId="0" borderId="139" xfId="0" applyBorder="1" applyAlignment="1">
      <alignment horizontal="center" vertical="center"/>
    </xf>
    <xf numFmtId="43" fontId="4" fillId="0" borderId="139" xfId="7" applyFont="1" applyFill="1" applyBorder="1" applyAlignment="1">
      <alignment vertical="center" wrapText="1"/>
    </xf>
    <xf numFmtId="43" fontId="4" fillId="0" borderId="99" xfId="7" applyFont="1" applyBorder="1" applyAlignment="1">
      <alignment vertical="center"/>
    </xf>
    <xf numFmtId="43" fontId="4" fillId="0" borderId="139" xfId="7" applyFont="1" applyBorder="1" applyAlignment="1">
      <alignment vertical="center"/>
    </xf>
    <xf numFmtId="0" fontId="0" fillId="0" borderId="143" xfId="0" applyBorder="1" applyAlignment="1">
      <alignment horizontal="center"/>
    </xf>
    <xf numFmtId="0" fontId="131" fillId="0" borderId="143" xfId="21414" applyFont="1" applyFill="1" applyBorder="1" applyAlignment="1">
      <alignment horizontal="left" vertical="center" wrapText="1" indent="1"/>
    </xf>
    <xf numFmtId="0" fontId="131" fillId="3" borderId="139" xfId="0" applyFont="1" applyFill="1" applyBorder="1" applyAlignment="1">
      <alignment horizontal="left" vertical="center" wrapText="1" indent="1"/>
    </xf>
    <xf numFmtId="167" fontId="23" fillId="0" borderId="139" xfId="0" applyNumberFormat="1" applyFont="1" applyBorder="1" applyAlignment="1">
      <alignment horizontal="center"/>
    </xf>
    <xf numFmtId="0" fontId="132" fillId="0" borderId="139" xfId="0" applyFont="1" applyBorder="1" applyAlignment="1">
      <alignment horizontal="left" vertical="center" wrapText="1"/>
    </xf>
    <xf numFmtId="0" fontId="23" fillId="0" borderId="139" xfId="0" applyFont="1" applyBorder="1"/>
    <xf numFmtId="0" fontId="131" fillId="0" borderId="139" xfId="0" applyFont="1" applyBorder="1" applyAlignment="1">
      <alignment horizontal="left" vertical="center" wrapText="1" indent="1"/>
    </xf>
    <xf numFmtId="0" fontId="131" fillId="0" borderId="139" xfId="0" applyFont="1" applyFill="1" applyBorder="1" applyAlignment="1">
      <alignment horizontal="left" vertical="center" wrapText="1" indent="1"/>
    </xf>
    <xf numFmtId="0" fontId="133" fillId="3" borderId="139" xfId="0" applyFont="1" applyFill="1" applyBorder="1" applyAlignment="1">
      <alignment horizontal="left" vertical="center" wrapText="1" indent="1"/>
    </xf>
    <xf numFmtId="0" fontId="133" fillId="0" borderId="139" xfId="0" applyFont="1" applyFill="1" applyBorder="1" applyAlignment="1">
      <alignment horizontal="left" vertical="center" wrapText="1" indent="1"/>
    </xf>
    <xf numFmtId="167" fontId="23" fillId="0" borderId="139" xfId="0" applyNumberFormat="1" applyFont="1" applyFill="1" applyBorder="1" applyAlignment="1">
      <alignment horizontal="center"/>
    </xf>
    <xf numFmtId="167" fontId="22" fillId="0" borderId="56" xfId="0" applyNumberFormat="1" applyFont="1" applyFill="1" applyBorder="1" applyAlignment="1">
      <alignment horizontal="center"/>
    </xf>
    <xf numFmtId="167" fontId="18" fillId="0" borderId="58" xfId="0" applyNumberFormat="1" applyFont="1" applyFill="1" applyBorder="1" applyAlignment="1">
      <alignment horizontal="center"/>
    </xf>
    <xf numFmtId="0" fontId="120" fillId="0" borderId="139" xfId="0" applyFont="1" applyBorder="1"/>
    <xf numFmtId="49" fontId="122" fillId="0" borderId="139" xfId="5" applyNumberFormat="1" applyFont="1" applyFill="1" applyBorder="1" applyAlignment="1" applyProtection="1">
      <alignment horizontal="right" vertical="center"/>
      <protection locked="0"/>
    </xf>
    <xf numFmtId="0" fontId="121" fillId="3" borderId="139" xfId="13" applyFont="1" applyFill="1" applyBorder="1" applyAlignment="1" applyProtection="1">
      <alignment horizontal="left" vertical="center" wrapText="1"/>
      <protection locked="0"/>
    </xf>
    <xf numFmtId="49" fontId="121" fillId="3" borderId="139" xfId="5" applyNumberFormat="1" applyFont="1" applyFill="1" applyBorder="1" applyAlignment="1" applyProtection="1">
      <alignment horizontal="right" vertical="center"/>
      <protection locked="0"/>
    </xf>
    <xf numFmtId="0" fontId="121" fillId="0" borderId="139" xfId="13" applyFont="1" applyFill="1" applyBorder="1" applyAlignment="1" applyProtection="1">
      <alignment horizontal="left" vertical="center" wrapText="1"/>
      <protection locked="0"/>
    </xf>
    <xf numFmtId="49" fontId="121" fillId="0" borderId="139" xfId="5" applyNumberFormat="1" applyFont="1" applyFill="1" applyBorder="1" applyAlignment="1" applyProtection="1">
      <alignment horizontal="right" vertical="center"/>
      <protection locked="0"/>
    </xf>
    <xf numFmtId="0" fontId="123" fillId="0" borderId="139" xfId="13" applyFont="1" applyFill="1" applyBorder="1" applyAlignment="1" applyProtection="1">
      <alignment horizontal="left" vertical="center" wrapText="1"/>
      <protection locked="0"/>
    </xf>
    <xf numFmtId="0" fontId="120" fillId="0" borderId="139" xfId="0" applyFont="1" applyBorder="1" applyAlignment="1">
      <alignment horizontal="center" vertical="center" wrapText="1"/>
    </xf>
    <xf numFmtId="0" fontId="120" fillId="0" borderId="139" xfId="0" applyFont="1" applyFill="1" applyBorder="1" applyAlignment="1">
      <alignment horizontal="center" vertical="center" wrapText="1"/>
    </xf>
    <xf numFmtId="0" fontId="116" fillId="0" borderId="147" xfId="0" applyFont="1" applyBorder="1"/>
    <xf numFmtId="0" fontId="116" fillId="0" borderId="147" xfId="0" applyFont="1" applyFill="1" applyBorder="1"/>
    <xf numFmtId="0" fontId="116" fillId="0" borderId="147" xfId="0" applyFont="1" applyBorder="1" applyAlignment="1">
      <alignment horizontal="left" indent="8"/>
    </xf>
    <xf numFmtId="0" fontId="116" fillId="0" borderId="147" xfId="0" applyFont="1" applyBorder="1" applyAlignment="1">
      <alignment wrapText="1"/>
    </xf>
    <xf numFmtId="0" fontId="119" fillId="0" borderId="147" xfId="0" applyFont="1" applyBorder="1"/>
    <xf numFmtId="49" fontId="122" fillId="0" borderId="147" xfId="5" applyNumberFormat="1" applyFont="1" applyFill="1" applyBorder="1" applyAlignment="1" applyProtection="1">
      <alignment horizontal="right" vertical="center" wrapText="1"/>
      <protection locked="0"/>
    </xf>
    <xf numFmtId="49" fontId="121" fillId="3" borderId="147" xfId="5" applyNumberFormat="1" applyFont="1" applyFill="1" applyBorder="1" applyAlignment="1" applyProtection="1">
      <alignment horizontal="right" vertical="center" wrapText="1"/>
      <protection locked="0"/>
    </xf>
    <xf numFmtId="49" fontId="121" fillId="0" borderId="147" xfId="5" applyNumberFormat="1" applyFont="1" applyFill="1" applyBorder="1" applyAlignment="1" applyProtection="1">
      <alignment horizontal="right" vertical="center" wrapText="1"/>
      <protection locked="0"/>
    </xf>
    <xf numFmtId="0" fontId="116" fillId="0" borderId="147" xfId="0" applyFont="1" applyBorder="1" applyAlignment="1">
      <alignment horizontal="center" vertical="center" wrapText="1"/>
    </xf>
    <xf numFmtId="0" fontId="116" fillId="0" borderId="148" xfId="0" applyFont="1" applyFill="1" applyBorder="1" applyAlignment="1">
      <alignment horizontal="center" vertical="center" wrapText="1"/>
    </xf>
    <xf numFmtId="0" fontId="116" fillId="0" borderId="147"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9" fillId="0" borderId="147" xfId="0" applyFont="1" applyFill="1" applyBorder="1"/>
    <xf numFmtId="0" fontId="116" fillId="0" borderId="147" xfId="0" applyNumberFormat="1" applyFont="1" applyFill="1" applyBorder="1" applyAlignment="1">
      <alignment horizontal="left" vertical="center" wrapText="1"/>
    </xf>
    <xf numFmtId="0" fontId="120" fillId="0" borderId="147" xfId="0" applyFont="1" applyBorder="1"/>
    <xf numFmtId="0" fontId="119" fillId="0" borderId="147" xfId="0" applyFont="1" applyFill="1" applyBorder="1" applyAlignment="1">
      <alignment horizontal="left" wrapText="1" indent="1"/>
    </xf>
    <xf numFmtId="0" fontId="119" fillId="0" borderId="147" xfId="0" applyFont="1" applyFill="1" applyBorder="1" applyAlignment="1">
      <alignment horizontal="left" vertical="center" indent="1"/>
    </xf>
    <xf numFmtId="0" fontId="117" fillId="0" borderId="147" xfId="0" applyFont="1" applyBorder="1"/>
    <xf numFmtId="0" fontId="116" fillId="0" borderId="147" xfId="0" applyFont="1" applyFill="1" applyBorder="1" applyAlignment="1">
      <alignment horizontal="left" wrapText="1" indent="1"/>
    </xf>
    <xf numFmtId="0" fontId="116" fillId="0" borderId="147" xfId="0" applyFont="1" applyFill="1" applyBorder="1" applyAlignment="1">
      <alignment horizontal="left" indent="1"/>
    </xf>
    <xf numFmtId="0" fontId="116" fillId="0" borderId="147" xfId="0" applyFont="1" applyFill="1" applyBorder="1" applyAlignment="1">
      <alignment horizontal="left" wrapText="1" indent="4"/>
    </xf>
    <xf numFmtId="0" fontId="116" fillId="0" borderId="147" xfId="0" applyNumberFormat="1" applyFont="1" applyFill="1" applyBorder="1" applyAlignment="1">
      <alignment horizontal="left" indent="3"/>
    </xf>
    <xf numFmtId="0" fontId="119" fillId="0" borderId="147" xfId="0" applyFont="1" applyFill="1" applyBorder="1" applyAlignment="1">
      <alignment horizontal="left" indent="1"/>
    </xf>
    <xf numFmtId="0" fontId="120" fillId="0" borderId="147" xfId="0" applyFont="1" applyFill="1" applyBorder="1" applyAlignment="1">
      <alignment horizontal="center" vertical="center" wrapText="1"/>
    </xf>
    <xf numFmtId="0" fontId="116" fillId="79" borderId="147" xfId="0" applyFont="1" applyFill="1" applyBorder="1"/>
    <xf numFmtId="0" fontId="119" fillId="0" borderId="7" xfId="0" applyFont="1" applyBorder="1"/>
    <xf numFmtId="0" fontId="116" fillId="0" borderId="147" xfId="0" applyFont="1" applyFill="1" applyBorder="1" applyAlignment="1">
      <alignment horizontal="left" wrapText="1" indent="2"/>
    </xf>
    <xf numFmtId="0" fontId="116" fillId="0" borderId="147" xfId="0" applyFont="1" applyFill="1" applyBorder="1" applyAlignment="1">
      <alignment horizontal="left" wrapText="1"/>
    </xf>
    <xf numFmtId="0" fontId="116" fillId="0" borderId="0" xfId="0" applyFont="1" applyBorder="1"/>
    <xf numFmtId="0" fontId="116" fillId="0" borderId="147" xfId="0" applyFont="1" applyBorder="1" applyAlignment="1">
      <alignment horizontal="left" indent="1"/>
    </xf>
    <xf numFmtId="0" fontId="116" fillId="0" borderId="147" xfId="0" applyFont="1" applyBorder="1" applyAlignment="1">
      <alignment horizontal="center"/>
    </xf>
    <xf numFmtId="0" fontId="116" fillId="0" borderId="0" xfId="0" applyFont="1" applyBorder="1" applyAlignment="1">
      <alignment horizontal="center" vertical="center"/>
    </xf>
    <xf numFmtId="0" fontId="116" fillId="0" borderId="147" xfId="0" applyFont="1" applyFill="1" applyBorder="1" applyAlignment="1">
      <alignment horizontal="center" vertical="center" wrapText="1"/>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53" xfId="0" applyFont="1" applyBorder="1" applyAlignment="1">
      <alignment wrapText="1"/>
    </xf>
    <xf numFmtId="0" fontId="116" fillId="0" borderId="7" xfId="0" applyFont="1" applyBorder="1" applyAlignment="1">
      <alignment wrapText="1"/>
    </xf>
    <xf numFmtId="0" fontId="116" fillId="0" borderId="0" xfId="0" applyFont="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0" xfId="0" applyFont="1" applyFill="1" applyBorder="1" applyAlignment="1">
      <alignment horizontal="center" vertical="center" wrapText="1"/>
    </xf>
    <xf numFmtId="0" fontId="116" fillId="0" borderId="149" xfId="0" applyFont="1" applyFill="1" applyBorder="1" applyAlignment="1">
      <alignment horizontal="center" vertical="center" wrapText="1"/>
    </xf>
    <xf numFmtId="0" fontId="116" fillId="0" borderId="145" xfId="0" applyFont="1" applyFill="1" applyBorder="1" applyAlignment="1">
      <alignment horizontal="center" vertical="center" wrapText="1"/>
    </xf>
    <xf numFmtId="0" fontId="116" fillId="0" borderId="0" xfId="0" applyFont="1" applyFill="1"/>
    <xf numFmtId="49" fontId="116" fillId="0" borderId="153" xfId="0" applyNumberFormat="1" applyFont="1" applyFill="1" applyBorder="1" applyAlignment="1">
      <alignment horizontal="left" wrapText="1" indent="1"/>
    </xf>
    <xf numFmtId="0" fontId="116" fillId="0" borderId="155" xfId="0" applyNumberFormat="1" applyFont="1" applyFill="1" applyBorder="1" applyAlignment="1">
      <alignment horizontal="left" wrapText="1" indent="1"/>
    </xf>
    <xf numFmtId="49" fontId="116" fillId="0" borderId="156" xfId="0" applyNumberFormat="1" applyFont="1" applyFill="1" applyBorder="1" applyAlignment="1">
      <alignment horizontal="left" wrapText="1" indent="1"/>
    </xf>
    <xf numFmtId="0" fontId="116" fillId="0" borderId="157" xfId="0" applyNumberFormat="1" applyFont="1" applyFill="1" applyBorder="1" applyAlignment="1">
      <alignment horizontal="left" wrapText="1" indent="1"/>
    </xf>
    <xf numFmtId="49" fontId="116" fillId="0" borderId="157" xfId="0" applyNumberFormat="1" applyFont="1" applyFill="1" applyBorder="1" applyAlignment="1">
      <alignment horizontal="left" wrapText="1" indent="3"/>
    </xf>
    <xf numFmtId="49" fontId="116" fillId="0" borderId="156" xfId="0" applyNumberFormat="1" applyFont="1" applyFill="1" applyBorder="1" applyAlignment="1">
      <alignment horizontal="left" wrapText="1" indent="3"/>
    </xf>
    <xf numFmtId="49" fontId="116" fillId="0" borderId="156" xfId="0" applyNumberFormat="1" applyFont="1" applyFill="1" applyBorder="1" applyAlignment="1">
      <alignment horizontal="left" wrapText="1" indent="2"/>
    </xf>
    <xf numFmtId="49" fontId="116" fillId="0" borderId="157" xfId="0" applyNumberFormat="1" applyFont="1" applyBorder="1" applyAlignment="1">
      <alignment horizontal="left" wrapText="1" indent="2"/>
    </xf>
    <xf numFmtId="49" fontId="116" fillId="0" borderId="156" xfId="0" applyNumberFormat="1" applyFont="1" applyFill="1" applyBorder="1" applyAlignment="1">
      <alignment horizontal="left" vertical="top" wrapText="1" indent="2"/>
    </xf>
    <xf numFmtId="49" fontId="116" fillId="0" borderId="156" xfId="0" applyNumberFormat="1" applyFont="1" applyFill="1" applyBorder="1" applyAlignment="1">
      <alignment horizontal="left" indent="1"/>
    </xf>
    <xf numFmtId="0" fontId="116" fillId="0" borderId="157" xfId="0" applyNumberFormat="1" applyFont="1" applyBorder="1" applyAlignment="1">
      <alignment horizontal="left" indent="1"/>
    </xf>
    <xf numFmtId="49" fontId="116" fillId="0" borderId="157" xfId="0" applyNumberFormat="1" applyFont="1" applyBorder="1" applyAlignment="1">
      <alignment horizontal="left" indent="1"/>
    </xf>
    <xf numFmtId="49" fontId="116" fillId="0" borderId="156" xfId="0" applyNumberFormat="1" applyFont="1" applyFill="1" applyBorder="1" applyAlignment="1">
      <alignment horizontal="left" indent="3"/>
    </xf>
    <xf numFmtId="49" fontId="116" fillId="0" borderId="157" xfId="0" applyNumberFormat="1" applyFont="1" applyBorder="1" applyAlignment="1">
      <alignment horizontal="left" indent="3"/>
    </xf>
    <xf numFmtId="0" fontId="116" fillId="0" borderId="157" xfId="0" applyFont="1" applyBorder="1" applyAlignment="1">
      <alignment horizontal="left" indent="2"/>
    </xf>
    <xf numFmtId="0" fontId="116" fillId="0" borderId="156" xfId="0" applyFont="1" applyBorder="1" applyAlignment="1">
      <alignment horizontal="left" indent="2"/>
    </xf>
    <xf numFmtId="0" fontId="116" fillId="0" borderId="157" xfId="0" applyFont="1" applyBorder="1" applyAlignment="1">
      <alignment horizontal="left" indent="1"/>
    </xf>
    <xf numFmtId="0" fontId="116" fillId="0" borderId="156" xfId="0" applyFont="1" applyBorder="1" applyAlignment="1">
      <alignment horizontal="left" indent="1"/>
    </xf>
    <xf numFmtId="0" fontId="119" fillId="0" borderId="64" xfId="0" applyFont="1" applyBorder="1"/>
    <xf numFmtId="0" fontId="116" fillId="0" borderId="69" xfId="0" applyFont="1" applyBorder="1"/>
    <xf numFmtId="0" fontId="116" fillId="0" borderId="0" xfId="0" applyFont="1" applyBorder="1" applyAlignment="1">
      <alignment wrapText="1"/>
    </xf>
    <xf numFmtId="0" fontId="116" fillId="0" borderId="0" xfId="0" applyFont="1" applyAlignment="1">
      <alignment horizontal="center" vertical="center"/>
    </xf>
    <xf numFmtId="0" fontId="116" fillId="0" borderId="0" xfId="0" applyFont="1" applyBorder="1" applyAlignment="1">
      <alignment horizontal="left"/>
    </xf>
    <xf numFmtId="0" fontId="119" fillId="0" borderId="147" xfId="0" applyNumberFormat="1" applyFont="1" applyFill="1" applyBorder="1" applyAlignment="1">
      <alignment horizontal="left" vertical="center" wrapText="1"/>
    </xf>
    <xf numFmtId="0" fontId="116" fillId="0" borderId="7" xfId="0" applyFont="1" applyFill="1" applyBorder="1" applyAlignment="1">
      <alignment horizontal="center" vertical="center" wrapText="1"/>
    </xf>
    <xf numFmtId="0" fontId="9" fillId="0" borderId="0" xfId="0" applyFont="1" applyFill="1" applyBorder="1" applyAlignment="1">
      <alignment wrapText="1"/>
    </xf>
    <xf numFmtId="0" fontId="119" fillId="0" borderId="147"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34" xfId="0" applyNumberFormat="1" applyFont="1" applyFill="1" applyBorder="1" applyAlignment="1">
      <alignment horizontal="left" vertical="center" wrapText="1" indent="1" readingOrder="1"/>
    </xf>
    <xf numFmtId="0" fontId="121" fillId="0" borderId="147" xfId="0" applyFont="1" applyBorder="1" applyAlignment="1">
      <alignment horizontal="left" indent="3"/>
    </xf>
    <xf numFmtId="0" fontId="119" fillId="0" borderId="147" xfId="0" applyNumberFormat="1" applyFont="1" applyFill="1" applyBorder="1" applyAlignment="1">
      <alignment vertical="center" wrapText="1" readingOrder="1"/>
    </xf>
    <xf numFmtId="0" fontId="121" fillId="0" borderId="147" xfId="0" applyFont="1" applyFill="1" applyBorder="1" applyAlignment="1">
      <alignment horizontal="left" indent="2"/>
    </xf>
    <xf numFmtId="0" fontId="116" fillId="0" borderId="135" xfId="0" applyNumberFormat="1" applyFont="1" applyFill="1" applyBorder="1" applyAlignment="1">
      <alignment vertical="center" wrapText="1" readingOrder="1"/>
    </xf>
    <xf numFmtId="0" fontId="121" fillId="0" borderId="148" xfId="0" applyFont="1" applyBorder="1" applyAlignment="1">
      <alignment horizontal="left" indent="2"/>
    </xf>
    <xf numFmtId="0" fontId="116" fillId="0" borderId="134" xfId="0" applyNumberFormat="1" applyFont="1" applyFill="1" applyBorder="1" applyAlignment="1">
      <alignment vertical="center" wrapText="1" readingOrder="1"/>
    </xf>
    <xf numFmtId="0" fontId="121" fillId="0" borderId="147" xfId="0" applyFont="1" applyBorder="1" applyAlignment="1">
      <alignment horizontal="left" indent="2"/>
    </xf>
    <xf numFmtId="0" fontId="116" fillId="0" borderId="133" xfId="0" applyNumberFormat="1" applyFont="1" applyFill="1" applyBorder="1" applyAlignment="1">
      <alignment vertical="center" wrapText="1" readingOrder="1"/>
    </xf>
    <xf numFmtId="0" fontId="139" fillId="0" borderId="7" xfId="0" applyFont="1" applyBorder="1"/>
    <xf numFmtId="0" fontId="106" fillId="0" borderId="147" xfId="0" applyFont="1" applyFill="1" applyBorder="1" applyAlignment="1">
      <alignment vertical="center" wrapText="1"/>
    </xf>
    <xf numFmtId="0" fontId="106" fillId="0" borderId="147" xfId="0" applyFont="1" applyBorder="1" applyAlignment="1">
      <alignment horizontal="left" vertical="center" wrapText="1"/>
    </xf>
    <xf numFmtId="0" fontId="106" fillId="0" borderId="147" xfId="0" applyFont="1" applyBorder="1" applyAlignment="1">
      <alignment horizontal="left" indent="2"/>
    </xf>
    <xf numFmtId="0" fontId="106" fillId="0" borderId="147" xfId="0" applyNumberFormat="1" applyFont="1" applyFill="1" applyBorder="1" applyAlignment="1">
      <alignment vertical="center" wrapText="1"/>
    </xf>
    <xf numFmtId="0" fontId="106" fillId="0" borderId="147" xfId="0" applyNumberFormat="1" applyFont="1" applyFill="1" applyBorder="1" applyAlignment="1">
      <alignment horizontal="left" vertical="center" indent="1"/>
    </xf>
    <xf numFmtId="0" fontId="106" fillId="0" borderId="147" xfId="0" applyNumberFormat="1" applyFont="1" applyFill="1" applyBorder="1" applyAlignment="1">
      <alignment horizontal="left" vertical="center" wrapText="1" indent="1"/>
    </xf>
    <xf numFmtId="0" fontId="106" fillId="0" borderId="147" xfId="0" applyNumberFormat="1" applyFont="1" applyFill="1" applyBorder="1" applyAlignment="1">
      <alignment horizontal="right" vertical="center"/>
    </xf>
    <xf numFmtId="49" fontId="106" fillId="0" borderId="147" xfId="0" applyNumberFormat="1" applyFont="1" applyFill="1" applyBorder="1" applyAlignment="1">
      <alignment horizontal="right" vertical="center"/>
    </xf>
    <xf numFmtId="49" fontId="106" fillId="0" borderId="147" xfId="0" applyNumberFormat="1" applyFont="1" applyFill="1" applyBorder="1" applyAlignment="1">
      <alignment vertical="top" wrapText="1"/>
    </xf>
    <xf numFmtId="49" fontId="106" fillId="0" borderId="147" xfId="0" applyNumberFormat="1" applyFont="1" applyFill="1" applyBorder="1" applyAlignment="1">
      <alignment horizontal="left" vertical="top" wrapText="1" indent="2"/>
    </xf>
    <xf numFmtId="49" fontId="106" fillId="0" borderId="147" xfId="0" applyNumberFormat="1" applyFont="1" applyFill="1" applyBorder="1" applyAlignment="1">
      <alignment horizontal="left" vertical="center" wrapText="1" indent="3"/>
    </xf>
    <xf numFmtId="49" fontId="106" fillId="0" borderId="147" xfId="0" applyNumberFormat="1" applyFont="1" applyFill="1" applyBorder="1" applyAlignment="1">
      <alignment horizontal="left" wrapText="1" indent="2"/>
    </xf>
    <xf numFmtId="49" fontId="106" fillId="0" borderId="147" xfId="0" applyNumberFormat="1" applyFont="1" applyFill="1" applyBorder="1" applyAlignment="1">
      <alignment horizontal="left" vertical="top" wrapText="1"/>
    </xf>
    <xf numFmtId="49" fontId="106" fillId="0" borderId="147" xfId="0" applyNumberFormat="1" applyFont="1" applyFill="1" applyBorder="1" applyAlignment="1">
      <alignment horizontal="left" wrapText="1" indent="3"/>
    </xf>
    <xf numFmtId="49" fontId="106" fillId="0" borderId="147" xfId="0" applyNumberFormat="1" applyFont="1" applyFill="1" applyBorder="1" applyAlignment="1">
      <alignment vertical="center"/>
    </xf>
    <xf numFmtId="0" fontId="106" fillId="0" borderId="147" xfId="0" applyFont="1" applyFill="1" applyBorder="1" applyAlignment="1">
      <alignment horizontal="left" vertical="center" wrapText="1"/>
    </xf>
    <xf numFmtId="49" fontId="106" fillId="0" borderId="147" xfId="0" applyNumberFormat="1" applyFont="1" applyFill="1" applyBorder="1" applyAlignment="1">
      <alignment horizontal="left" indent="3"/>
    </xf>
    <xf numFmtId="0" fontId="106" fillId="0" borderId="147" xfId="0" applyFont="1" applyBorder="1" applyAlignment="1">
      <alignment horizontal="left" indent="1"/>
    </xf>
    <xf numFmtId="0" fontId="106" fillId="0" borderId="147" xfId="0" applyNumberFormat="1" applyFont="1" applyFill="1" applyBorder="1" applyAlignment="1">
      <alignment horizontal="left" vertical="center" wrapText="1"/>
    </xf>
    <xf numFmtId="0" fontId="106" fillId="0" borderId="147" xfId="0" applyFont="1" applyFill="1" applyBorder="1" applyAlignment="1">
      <alignment horizontal="left" wrapText="1" indent="2"/>
    </xf>
    <xf numFmtId="0" fontId="106" fillId="0" borderId="147" xfId="0" applyFont="1" applyBorder="1" applyAlignment="1">
      <alignment horizontal="left" vertical="top" wrapText="1"/>
    </xf>
    <xf numFmtId="0" fontId="105" fillId="0" borderId="7" xfId="0" applyFont="1" applyBorder="1" applyAlignment="1">
      <alignment wrapText="1"/>
    </xf>
    <xf numFmtId="0" fontId="106" fillId="0" borderId="147" xfId="0" applyFont="1" applyBorder="1" applyAlignment="1">
      <alignment horizontal="left" vertical="top" wrapText="1" indent="2"/>
    </xf>
    <xf numFmtId="0" fontId="106" fillId="0" borderId="147" xfId="0" applyFont="1" applyBorder="1" applyAlignment="1">
      <alignment horizontal="left" wrapText="1"/>
    </xf>
    <xf numFmtId="0" fontId="106" fillId="0" borderId="147" xfId="12672" applyFont="1" applyFill="1" applyBorder="1" applyAlignment="1">
      <alignment horizontal="left" vertical="center" wrapText="1" indent="2"/>
    </xf>
    <xf numFmtId="0" fontId="106" fillId="0" borderId="147" xfId="0" applyFont="1" applyBorder="1" applyAlignment="1">
      <alignment horizontal="left" wrapText="1" indent="2"/>
    </xf>
    <xf numFmtId="0" fontId="106" fillId="0" borderId="147" xfId="0" applyFont="1" applyBorder="1" applyAlignment="1">
      <alignment wrapText="1"/>
    </xf>
    <xf numFmtId="0" fontId="106" fillId="0" borderId="147" xfId="0" applyFont="1" applyBorder="1"/>
    <xf numFmtId="0" fontId="106" fillId="0" borderId="147" xfId="12672" applyFont="1" applyFill="1" applyBorder="1" applyAlignment="1">
      <alignment horizontal="left" vertical="center" wrapText="1"/>
    </xf>
    <xf numFmtId="0" fontId="105" fillId="0" borderId="147" xfId="0" applyFont="1" applyBorder="1" applyAlignment="1">
      <alignment wrapText="1"/>
    </xf>
    <xf numFmtId="0" fontId="106" fillId="0" borderId="149" xfId="0" applyNumberFormat="1" applyFont="1" applyFill="1" applyBorder="1" applyAlignment="1">
      <alignment horizontal="left" vertical="center" wrapText="1"/>
    </xf>
    <xf numFmtId="0" fontId="106" fillId="3" borderId="147" xfId="5" applyNumberFormat="1" applyFont="1" applyFill="1" applyBorder="1" applyAlignment="1" applyProtection="1">
      <alignment horizontal="right" vertical="center"/>
      <protection locked="0"/>
    </xf>
    <xf numFmtId="2" fontId="106" fillId="3" borderId="147" xfId="5" applyNumberFormat="1" applyFont="1" applyFill="1" applyBorder="1" applyAlignment="1" applyProtection="1">
      <alignment horizontal="right" vertical="center"/>
      <protection locked="0"/>
    </xf>
    <xf numFmtId="0" fontId="106" fillId="0" borderId="147" xfId="0" applyNumberFormat="1" applyFont="1" applyFill="1" applyBorder="1" applyAlignment="1">
      <alignment vertical="center"/>
    </xf>
    <xf numFmtId="0" fontId="106" fillId="0" borderId="149" xfId="13" applyFont="1" applyFill="1" applyBorder="1" applyAlignment="1" applyProtection="1">
      <alignment horizontal="left" vertical="top" wrapText="1"/>
      <protection locked="0"/>
    </xf>
    <xf numFmtId="0" fontId="106" fillId="0" borderId="150" xfId="13" applyFont="1" applyFill="1" applyBorder="1" applyAlignment="1" applyProtection="1">
      <alignment horizontal="left" vertical="top" wrapText="1"/>
      <protection locked="0"/>
    </xf>
    <xf numFmtId="0" fontId="106" fillId="0" borderId="148" xfId="0" applyFont="1" applyFill="1" applyBorder="1" applyAlignment="1">
      <alignment vertical="center" wrapText="1"/>
    </xf>
    <xf numFmtId="0" fontId="125" fillId="0" borderId="0" xfId="0" applyFont="1" applyBorder="1" applyAlignment="1">
      <alignment horizontal="left" indent="2"/>
    </xf>
    <xf numFmtId="0" fontId="116" fillId="0" borderId="0" xfId="0" applyNumberFormat="1" applyFont="1" applyFill="1" applyBorder="1" applyAlignment="1">
      <alignment horizontal="left" vertical="center" indent="1"/>
    </xf>
    <xf numFmtId="0" fontId="116" fillId="0" borderId="0" xfId="0" applyNumberFormat="1" applyFont="1" applyFill="1" applyBorder="1" applyAlignment="1">
      <alignment vertical="center" wrapText="1"/>
    </xf>
    <xf numFmtId="0" fontId="116" fillId="0" borderId="0" xfId="0" applyFont="1" applyFill="1" applyBorder="1" applyAlignment="1">
      <alignment vertical="center" wrapText="1"/>
    </xf>
    <xf numFmtId="0" fontId="127" fillId="0" borderId="0" xfId="0" applyNumberFormat="1" applyFont="1" applyFill="1" applyBorder="1" applyAlignment="1">
      <alignment horizontal="left" vertical="center" wrapText="1" readingOrder="1"/>
    </xf>
    <xf numFmtId="0" fontId="125" fillId="0" borderId="0" xfId="0" applyFont="1" applyBorder="1" applyAlignment="1">
      <alignment horizontal="left" vertical="center" wrapText="1"/>
    </xf>
    <xf numFmtId="0" fontId="116" fillId="0" borderId="0" xfId="0" applyFont="1" applyFill="1" applyBorder="1" applyAlignment="1">
      <alignment horizontal="left" vertical="center" wrapText="1"/>
    </xf>
    <xf numFmtId="0" fontId="106" fillId="0" borderId="148" xfId="0" applyFont="1" applyBorder="1" applyAlignment="1">
      <alignment horizontal="left" indent="2"/>
    </xf>
    <xf numFmtId="0" fontId="106" fillId="0" borderId="135" xfId="0" applyNumberFormat="1" applyFont="1" applyFill="1" applyBorder="1" applyAlignment="1">
      <alignment horizontal="left" vertical="center" wrapText="1" readingOrder="1"/>
    </xf>
    <xf numFmtId="0" fontId="106" fillId="0" borderId="147" xfId="0" applyNumberFormat="1" applyFont="1" applyFill="1" applyBorder="1" applyAlignment="1">
      <alignment horizontal="left" vertical="center" wrapText="1" readingOrder="1"/>
    </xf>
    <xf numFmtId="167" fontId="19" fillId="82" borderId="57" xfId="0" applyNumberFormat="1" applyFont="1" applyFill="1" applyBorder="1" applyAlignment="1">
      <alignment horizontal="center"/>
    </xf>
    <xf numFmtId="0" fontId="11" fillId="0" borderId="99" xfId="17" applyFill="1" applyBorder="1" applyAlignment="1" applyProtection="1">
      <alignment horizontal="left" vertical="top" wrapText="1"/>
    </xf>
    <xf numFmtId="0" fontId="106" fillId="0" borderId="0" xfId="0" applyFont="1" applyFill="1" applyBorder="1" applyAlignment="1">
      <alignment wrapText="1"/>
    </xf>
    <xf numFmtId="0" fontId="142" fillId="0" borderId="0" xfId="0" applyFont="1"/>
    <xf numFmtId="0" fontId="143" fillId="0" borderId="0" xfId="0" applyFont="1" applyFill="1" applyAlignment="1">
      <alignment vertical="top"/>
    </xf>
    <xf numFmtId="0" fontId="143" fillId="0" borderId="0" xfId="0" applyFont="1" applyFill="1" applyAlignment="1">
      <alignment vertical="top" wrapText="1"/>
    </xf>
    <xf numFmtId="0" fontId="150"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9" fillId="0" borderId="0" xfId="11" applyFont="1" applyFill="1" applyBorder="1" applyAlignment="1" applyProtection="1"/>
    <xf numFmtId="0" fontId="144" fillId="83" borderId="147" xfId="0" applyFont="1" applyFill="1" applyBorder="1" applyAlignment="1">
      <alignment horizontal="left" vertical="center"/>
    </xf>
    <xf numFmtId="49" fontId="145" fillId="0" borderId="147" xfId="0" applyNumberFormat="1" applyFont="1" applyFill="1" applyBorder="1" applyAlignment="1">
      <alignment horizontal="left" vertical="center"/>
    </xf>
    <xf numFmtId="0" fontId="145" fillId="0" borderId="147" xfId="0" applyFont="1" applyFill="1" applyBorder="1" applyAlignment="1">
      <alignment horizontal="left" vertical="center"/>
    </xf>
    <xf numFmtId="0" fontId="144" fillId="0" borderId="147" xfId="0" applyFont="1" applyFill="1" applyBorder="1" applyAlignment="1">
      <alignment horizontal="left" vertical="center"/>
    </xf>
    <xf numFmtId="0" fontId="144" fillId="84" borderId="17" xfId="0" applyFont="1" applyFill="1" applyBorder="1" applyAlignment="1">
      <alignment horizontal="center" vertical="center"/>
    </xf>
    <xf numFmtId="0" fontId="144" fillId="84" borderId="18" xfId="0" applyFont="1" applyFill="1" applyBorder="1" applyAlignment="1">
      <alignment horizontal="center" vertical="center"/>
    </xf>
    <xf numFmtId="194" fontId="144" fillId="83" borderId="156" xfId="7" applyNumberFormat="1" applyFont="1" applyFill="1" applyBorder="1" applyAlignment="1">
      <alignment horizontal="left" vertical="center"/>
    </xf>
    <xf numFmtId="194" fontId="145" fillId="0" borderId="156" xfId="7" applyNumberFormat="1" applyFont="1" applyFill="1" applyBorder="1" applyAlignment="1">
      <alignment horizontal="left" vertical="center"/>
    </xf>
    <xf numFmtId="10" fontId="7" fillId="0" borderId="156" xfId="0" applyNumberFormat="1" applyFont="1" applyFill="1" applyBorder="1" applyAlignment="1">
      <alignment horizontal="right" vertical="center" wrapText="1"/>
    </xf>
    <xf numFmtId="0" fontId="148" fillId="85" borderId="154" xfId="0" applyFont="1" applyFill="1" applyBorder="1" applyAlignment="1">
      <alignment horizontal="left" vertical="center"/>
    </xf>
    <xf numFmtId="10" fontId="149" fillId="87" borderId="153" xfId="0" applyNumberFormat="1" applyFont="1" applyFill="1" applyBorder="1" applyAlignment="1">
      <alignment horizontal="right" vertical="center" wrapText="1"/>
    </xf>
    <xf numFmtId="0" fontId="0" fillId="0" borderId="1" xfId="0" applyBorder="1"/>
    <xf numFmtId="0" fontId="4" fillId="86" borderId="147" xfId="0" applyFont="1" applyFill="1" applyBorder="1" applyAlignment="1" applyProtection="1">
      <alignment horizontal="center" vertical="center" wrapText="1"/>
    </xf>
    <xf numFmtId="0" fontId="6" fillId="87" borderId="147" xfId="0" applyFont="1" applyFill="1" applyBorder="1" applyAlignment="1" applyProtection="1">
      <alignment vertical="center" wrapText="1"/>
    </xf>
    <xf numFmtId="194" fontId="6" fillId="87" borderId="147" xfId="7" applyNumberFormat="1" applyFont="1" applyFill="1" applyBorder="1" applyAlignment="1">
      <alignment vertical="center"/>
    </xf>
    <xf numFmtId="194" fontId="6" fillId="87" borderId="156" xfId="7" applyNumberFormat="1" applyFont="1" applyFill="1" applyBorder="1" applyAlignment="1">
      <alignment vertical="center"/>
    </xf>
    <xf numFmtId="0" fontId="145" fillId="83" borderId="147" xfId="0" applyFont="1" applyFill="1" applyBorder="1" applyAlignment="1">
      <alignment horizontal="left" vertical="center" wrapText="1" indent="3"/>
    </xf>
    <xf numFmtId="194" fontId="6" fillId="36" borderId="147" xfId="7" applyNumberFormat="1" applyFont="1" applyFill="1" applyBorder="1" applyAlignment="1">
      <alignment vertical="center"/>
    </xf>
    <xf numFmtId="0" fontId="152" fillId="83" borderId="147" xfId="0" applyFont="1" applyFill="1" applyBorder="1" applyAlignment="1">
      <alignment horizontal="left" vertical="center" wrapText="1" indent="5"/>
    </xf>
    <xf numFmtId="0" fontId="153" fillId="84" borderId="147" xfId="0" applyFont="1" applyFill="1" applyBorder="1" applyAlignment="1" applyProtection="1">
      <alignment horizontal="left" vertical="center" wrapText="1" indent="1"/>
    </xf>
    <xf numFmtId="194" fontId="153" fillId="84" borderId="147" xfId="7" applyNumberFormat="1" applyFont="1" applyFill="1" applyBorder="1" applyAlignment="1">
      <alignment vertical="center"/>
    </xf>
    <xf numFmtId="194" fontId="153" fillId="85" borderId="156" xfId="7" applyNumberFormat="1" applyFont="1" applyFill="1" applyBorder="1" applyAlignment="1">
      <alignment vertical="center"/>
    </xf>
    <xf numFmtId="194" fontId="154" fillId="83" borderId="147" xfId="7" applyNumberFormat="1" applyFont="1" applyFill="1" applyBorder="1" applyAlignment="1">
      <alignment vertical="center"/>
    </xf>
    <xf numFmtId="194" fontId="154" fillId="85" borderId="156" xfId="7" applyNumberFormat="1" applyFont="1" applyFill="1" applyBorder="1" applyAlignment="1">
      <alignment vertical="center"/>
    </xf>
    <xf numFmtId="0" fontId="152" fillId="83" borderId="154" xfId="0" applyFont="1" applyFill="1" applyBorder="1" applyAlignment="1">
      <alignment horizontal="left" vertical="center" wrapText="1" indent="5"/>
    </xf>
    <xf numFmtId="194" fontId="154" fillId="83" borderId="154" xfId="7" applyNumberFormat="1" applyFont="1" applyFill="1" applyBorder="1" applyAlignment="1">
      <alignment vertical="center"/>
    </xf>
    <xf numFmtId="194" fontId="154" fillId="85" borderId="153" xfId="7" applyNumberFormat="1" applyFont="1" applyFill="1" applyBorder="1" applyAlignment="1">
      <alignment vertical="center"/>
    </xf>
    <xf numFmtId="0" fontId="7" fillId="0" borderId="147"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5" fillId="0" borderId="99" xfId="0" applyNumberFormat="1" applyFont="1" applyFill="1" applyBorder="1" applyAlignment="1">
      <alignment horizontal="right" vertical="center"/>
    </xf>
    <xf numFmtId="0" fontId="155" fillId="0" borderId="147" xfId="12672" applyFont="1" applyFill="1" applyBorder="1" applyAlignment="1">
      <alignment horizontal="left" vertical="center" wrapText="1"/>
    </xf>
    <xf numFmtId="0" fontId="155" fillId="0" borderId="148" xfId="0" applyNumberFormat="1" applyFont="1" applyFill="1" applyBorder="1" applyAlignment="1">
      <alignment horizontal="left" vertical="top" wrapText="1"/>
    </xf>
    <xf numFmtId="0" fontId="155" fillId="0" borderId="147" xfId="0" applyFont="1" applyFill="1" applyBorder="1" applyAlignment="1">
      <alignment vertical="center" wrapText="1"/>
    </xf>
    <xf numFmtId="49" fontId="106" fillId="88" borderId="76" xfId="0" applyNumberFormat="1" applyFont="1" applyFill="1" applyBorder="1" applyAlignment="1">
      <alignment horizontal="right" vertical="center"/>
    </xf>
    <xf numFmtId="10" fontId="9" fillId="2" borderId="99" xfId="20961" applyNumberFormat="1" applyFont="1" applyFill="1" applyBorder="1" applyAlignment="1" applyProtection="1">
      <alignment vertical="center"/>
      <protection locked="0"/>
    </xf>
    <xf numFmtId="10" fontId="17" fillId="2" borderId="99" xfId="20961" applyNumberFormat="1" applyFont="1" applyFill="1" applyBorder="1" applyAlignment="1" applyProtection="1">
      <alignment vertical="center"/>
      <protection locked="0"/>
    </xf>
    <xf numFmtId="10" fontId="17" fillId="2" borderId="113" xfId="20961" applyNumberFormat="1" applyFont="1" applyFill="1" applyBorder="1" applyAlignment="1" applyProtection="1">
      <alignment vertical="center"/>
      <protection locked="0"/>
    </xf>
    <xf numFmtId="10" fontId="9" fillId="2" borderId="113" xfId="20961" applyNumberFormat="1" applyFont="1" applyFill="1" applyBorder="1" applyAlignment="1" applyProtection="1">
      <alignment vertical="center"/>
      <protection locked="0"/>
    </xf>
    <xf numFmtId="10" fontId="9" fillId="2" borderId="23" xfId="20961" applyNumberFormat="1" applyFont="1" applyFill="1" applyBorder="1" applyAlignment="1" applyProtection="1">
      <alignment vertical="center"/>
      <protection locked="0"/>
    </xf>
    <xf numFmtId="10" fontId="17" fillId="2" borderId="23" xfId="20961" applyNumberFormat="1" applyFont="1" applyFill="1" applyBorder="1" applyAlignment="1" applyProtection="1">
      <alignment vertical="center"/>
      <protection locked="0"/>
    </xf>
    <xf numFmtId="10" fontId="17" fillId="2" borderId="24" xfId="20961" applyNumberFormat="1" applyFont="1" applyFill="1" applyBorder="1" applyAlignment="1" applyProtection="1">
      <alignment vertical="center"/>
      <protection locked="0"/>
    </xf>
    <xf numFmtId="164" fontId="0" fillId="0" borderId="0" xfId="7" applyNumberFormat="1" applyFont="1"/>
    <xf numFmtId="164" fontId="0" fillId="0" borderId="0" xfId="0" applyNumberFormat="1"/>
    <xf numFmtId="0" fontId="4" fillId="0" borderId="16" xfId="0" applyFont="1" applyBorder="1" applyAlignment="1">
      <alignment vertical="center" wrapText="1"/>
    </xf>
    <xf numFmtId="0" fontId="6" fillId="0" borderId="17" xfId="0" applyFont="1" applyBorder="1" applyAlignment="1">
      <alignment vertical="center" wrapText="1"/>
    </xf>
    <xf numFmtId="0" fontId="20" fillId="0" borderId="157" xfId="0" applyFont="1" applyBorder="1" applyAlignment="1">
      <alignment horizontal="center" vertical="center" wrapText="1"/>
    </xf>
    <xf numFmtId="0" fontId="4" fillId="0" borderId="147" xfId="0" applyFont="1" applyBorder="1" applyAlignment="1">
      <alignment vertical="center" wrapText="1"/>
    </xf>
    <xf numFmtId="3" fontId="21" fillId="36" borderId="147" xfId="0" applyNumberFormat="1" applyFont="1" applyFill="1" applyBorder="1" applyAlignment="1">
      <alignment vertical="center" wrapText="1"/>
    </xf>
    <xf numFmtId="3" fontId="21" fillId="36" borderId="150" xfId="0" applyNumberFormat="1" applyFont="1" applyFill="1" applyBorder="1" applyAlignment="1">
      <alignment vertical="center" wrapText="1"/>
    </xf>
    <xf numFmtId="3" fontId="21" fillId="36" borderId="156" xfId="0" applyNumberFormat="1" applyFont="1" applyFill="1" applyBorder="1" applyAlignment="1">
      <alignment vertical="center" wrapText="1"/>
    </xf>
    <xf numFmtId="14" fontId="7" fillId="3" borderId="147" xfId="8" quotePrefix="1" applyNumberFormat="1" applyFont="1" applyFill="1" applyBorder="1" applyAlignment="1" applyProtection="1">
      <alignment horizontal="left" vertical="center" wrapText="1" indent="2"/>
      <protection locked="0"/>
    </xf>
    <xf numFmtId="3" fontId="21" fillId="0" borderId="147" xfId="0" applyNumberFormat="1" applyFont="1" applyBorder="1" applyAlignment="1">
      <alignment vertical="center" wrapText="1"/>
    </xf>
    <xf numFmtId="3" fontId="21" fillId="0" borderId="150" xfId="0" applyNumberFormat="1" applyFont="1" applyBorder="1" applyAlignment="1">
      <alignment vertical="center" wrapText="1"/>
    </xf>
    <xf numFmtId="14" fontId="7" fillId="3" borderId="147" xfId="8" quotePrefix="1" applyNumberFormat="1" applyFont="1" applyFill="1" applyBorder="1" applyAlignment="1" applyProtection="1">
      <alignment horizontal="left" vertical="center" wrapText="1" indent="3"/>
      <protection locked="0"/>
    </xf>
    <xf numFmtId="0" fontId="4" fillId="0" borderId="147" xfId="0" applyFont="1" applyFill="1" applyBorder="1" applyAlignment="1">
      <alignment horizontal="left" vertical="center" wrapText="1" indent="2"/>
    </xf>
    <xf numFmtId="3" fontId="21" fillId="0" borderId="147" xfId="0" applyNumberFormat="1" applyFont="1" applyFill="1" applyBorder="1" applyAlignment="1">
      <alignment vertical="center" wrapText="1"/>
    </xf>
    <xf numFmtId="0" fontId="20" fillId="0" borderId="157" xfId="0" applyFont="1" applyFill="1" applyBorder="1" applyAlignment="1">
      <alignment horizontal="center" vertical="center" wrapText="1"/>
    </xf>
    <xf numFmtId="0" fontId="4" fillId="0" borderId="147" xfId="0" applyFont="1" applyFill="1" applyBorder="1" applyAlignment="1">
      <alignment vertical="center" wrapText="1"/>
    </xf>
    <xf numFmtId="0" fontId="20" fillId="0" borderId="155" xfId="0" applyFont="1" applyBorder="1" applyAlignment="1">
      <alignment horizontal="center" vertical="center" wrapText="1"/>
    </xf>
    <xf numFmtId="0" fontId="6" fillId="0" borderId="154" xfId="0" applyFont="1" applyBorder="1" applyAlignment="1">
      <alignment vertical="center" wrapText="1"/>
    </xf>
    <xf numFmtId="3" fontId="21" fillId="36" borderId="154" xfId="0" applyNumberFormat="1" applyFont="1" applyFill="1" applyBorder="1" applyAlignment="1">
      <alignment vertical="center" wrapText="1"/>
    </xf>
    <xf numFmtId="3" fontId="21" fillId="36" borderId="153" xfId="0" applyNumberFormat="1" applyFont="1" applyFill="1" applyBorder="1" applyAlignment="1">
      <alignment vertical="center" wrapText="1"/>
    </xf>
    <xf numFmtId="164" fontId="9" fillId="0" borderId="0" xfId="7" applyNumberFormat="1" applyFont="1" applyFill="1" applyBorder="1" applyAlignment="1" applyProtection="1"/>
    <xf numFmtId="164" fontId="7" fillId="0" borderId="0" xfId="7" applyNumberFormat="1" applyFont="1" applyFill="1" applyBorder="1" applyAlignment="1" applyProtection="1">
      <alignment vertical="center"/>
    </xf>
    <xf numFmtId="164" fontId="0" fillId="0" borderId="0" xfId="7" applyNumberFormat="1" applyFont="1" applyFill="1"/>
    <xf numFmtId="164" fontId="4" fillId="0" borderId="0" xfId="7" applyNumberFormat="1" applyFont="1"/>
    <xf numFmtId="193" fontId="4" fillId="0" borderId="0" xfId="0" applyNumberFormat="1" applyFont="1"/>
    <xf numFmtId="43" fontId="117" fillId="0" borderId="0" xfId="0" applyNumberFormat="1" applyFont="1"/>
    <xf numFmtId="14" fontId="4" fillId="0" borderId="0" xfId="0" applyNumberFormat="1" applyFont="1" applyAlignment="1">
      <alignment horizontal="left"/>
    </xf>
    <xf numFmtId="10" fontId="4" fillId="0" borderId="99" xfId="20961" applyNumberFormat="1" applyFont="1" applyFill="1" applyBorder="1" applyAlignment="1" applyProtection="1">
      <alignment vertical="center" wrapText="1"/>
      <protection locked="0"/>
    </xf>
    <xf numFmtId="10" fontId="4" fillId="0" borderId="113" xfId="20961" applyNumberFormat="1" applyFont="1" applyFill="1" applyBorder="1" applyAlignment="1" applyProtection="1">
      <alignment vertical="center" wrapText="1"/>
      <protection locked="0"/>
    </xf>
    <xf numFmtId="10" fontId="4" fillId="89" borderId="93" xfId="9960" applyNumberFormat="1" applyFont="1" applyFill="1" applyBorder="1" applyAlignment="1">
      <alignment vertical="center"/>
    </xf>
    <xf numFmtId="195" fontId="113" fillId="78" borderId="99" xfId="948" applyNumberFormat="1" applyFont="1" applyFill="1" applyBorder="1" applyAlignment="1" applyProtection="1">
      <alignment horizontal="right" vertical="center"/>
    </xf>
    <xf numFmtId="14" fontId="117" fillId="0" borderId="0" xfId="0" applyNumberFormat="1" applyFont="1" applyAlignment="1">
      <alignment horizontal="left"/>
    </xf>
    <xf numFmtId="164" fontId="23" fillId="0" borderId="0" xfId="7" applyNumberFormat="1" applyFont="1"/>
    <xf numFmtId="164" fontId="4" fillId="0" borderId="59" xfId="7" applyNumberFormat="1" applyFont="1" applyFill="1" applyBorder="1" applyAlignment="1">
      <alignment horizontal="center" vertical="center" wrapText="1"/>
    </xf>
    <xf numFmtId="164" fontId="22" fillId="0" borderId="30" xfId="7" applyNumberFormat="1" applyFont="1" applyBorder="1" applyAlignment="1">
      <alignment horizontal="center" vertical="center"/>
    </xf>
    <xf numFmtId="164" fontId="23" fillId="0" borderId="12" xfId="7" applyNumberFormat="1" applyFont="1" applyBorder="1" applyAlignment="1">
      <alignment horizontal="center" vertical="center"/>
    </xf>
    <xf numFmtId="164" fontId="22" fillId="0" borderId="12" xfId="7" applyNumberFormat="1" applyFont="1" applyBorder="1" applyAlignment="1">
      <alignment horizontal="center" vertical="center"/>
    </xf>
    <xf numFmtId="164" fontId="19" fillId="0" borderId="12" xfId="7" applyNumberFormat="1" applyFont="1" applyBorder="1" applyAlignment="1">
      <alignment horizontal="center" vertical="center"/>
    </xf>
    <xf numFmtId="164" fontId="104" fillId="0" borderId="12" xfId="7" applyNumberFormat="1" applyFont="1" applyBorder="1" applyAlignment="1">
      <alignment horizontal="center" vertical="center"/>
    </xf>
    <xf numFmtId="164" fontId="23" fillId="0" borderId="12" xfId="7" applyNumberFormat="1" applyFont="1" applyFill="1" applyBorder="1" applyAlignment="1">
      <alignment horizontal="center" vertical="center"/>
    </xf>
    <xf numFmtId="164" fontId="23" fillId="0" borderId="13" xfId="7" applyNumberFormat="1" applyFont="1" applyBorder="1" applyAlignment="1">
      <alignment horizontal="center" vertical="center"/>
    </xf>
    <xf numFmtId="164" fontId="22" fillId="0" borderId="14" xfId="7" applyNumberFormat="1" applyFont="1" applyFill="1" applyBorder="1" applyAlignment="1">
      <alignment horizontal="center" vertical="center"/>
    </xf>
    <xf numFmtId="164" fontId="22" fillId="0" borderId="15" xfId="7" applyNumberFormat="1" applyFont="1" applyBorder="1" applyAlignment="1">
      <alignment horizontal="center" vertical="center"/>
    </xf>
    <xf numFmtId="164" fontId="22" fillId="0" borderId="13" xfId="7" applyNumberFormat="1" applyFont="1" applyBorder="1" applyAlignment="1">
      <alignment horizontal="center" vertical="center"/>
    </xf>
    <xf numFmtId="164" fontId="19" fillId="0" borderId="13" xfId="7" applyNumberFormat="1" applyFont="1" applyBorder="1" applyAlignment="1">
      <alignment vertical="center"/>
    </xf>
    <xf numFmtId="164" fontId="23" fillId="0" borderId="139" xfId="7" applyNumberFormat="1" applyFont="1" applyBorder="1" applyAlignment="1">
      <alignment horizontal="center" vertical="center"/>
    </xf>
    <xf numFmtId="164" fontId="22" fillId="0" borderId="139" xfId="7" applyNumberFormat="1" applyFont="1" applyFill="1" applyBorder="1" applyAlignment="1">
      <alignment horizontal="center" vertical="center"/>
    </xf>
    <xf numFmtId="164" fontId="22" fillId="0" borderId="139" xfId="7" applyNumberFormat="1" applyFont="1" applyBorder="1" applyAlignment="1">
      <alignment horizontal="center"/>
    </xf>
    <xf numFmtId="164" fontId="23" fillId="0" borderId="139" xfId="7" applyNumberFormat="1" applyFont="1" applyBorder="1" applyAlignment="1">
      <alignment horizontal="center"/>
    </xf>
    <xf numFmtId="164" fontId="23" fillId="0" borderId="139" xfId="7" applyNumberFormat="1" applyFont="1" applyBorder="1"/>
    <xf numFmtId="164" fontId="22" fillId="0" borderId="139" xfId="7" applyNumberFormat="1" applyFont="1" applyBorder="1" applyAlignment="1">
      <alignment horizontal="center" vertical="center"/>
    </xf>
    <xf numFmtId="193" fontId="9" fillId="0" borderId="147" xfId="0" applyNumberFormat="1" applyFont="1" applyFill="1" applyBorder="1" applyAlignment="1" applyProtection="1">
      <alignment horizontal="right"/>
    </xf>
    <xf numFmtId="193" fontId="139" fillId="0" borderId="20" xfId="0" applyNumberFormat="1" applyFont="1" applyBorder="1" applyAlignment="1">
      <alignment wrapText="1"/>
    </xf>
    <xf numFmtId="0" fontId="0" fillId="0" borderId="147" xfId="0" applyFont="1" applyFill="1" applyBorder="1" applyAlignment="1">
      <alignment horizontal="center"/>
    </xf>
    <xf numFmtId="0" fontId="130" fillId="3" borderId="147" xfId="21414" applyFont="1" applyFill="1" applyBorder="1" applyAlignment="1">
      <alignment horizontal="left" vertical="center" wrapText="1"/>
    </xf>
    <xf numFmtId="3" fontId="0" fillId="0" borderId="147" xfId="0" applyNumberFormat="1" applyFont="1" applyFill="1" applyBorder="1"/>
    <xf numFmtId="3" fontId="0" fillId="36" borderId="147" xfId="0" applyNumberFormat="1" applyFont="1" applyFill="1" applyBorder="1"/>
    <xf numFmtId="0" fontId="131" fillId="0" borderId="147" xfId="21414" applyFont="1" applyFill="1" applyBorder="1" applyAlignment="1">
      <alignment horizontal="left" vertical="center" wrapText="1" indent="1"/>
    </xf>
    <xf numFmtId="0" fontId="132" fillId="3" borderId="147" xfId="21414" applyFont="1" applyFill="1" applyBorder="1" applyAlignment="1">
      <alignment horizontal="left" vertical="center" wrapText="1"/>
    </xf>
    <xf numFmtId="0" fontId="131" fillId="3" borderId="147" xfId="21414" applyFont="1" applyFill="1" applyBorder="1" applyAlignment="1">
      <alignment horizontal="left" vertical="center" wrapText="1" indent="1"/>
    </xf>
    <xf numFmtId="3" fontId="0" fillId="0" borderId="147" xfId="0" applyNumberFormat="1" applyFont="1" applyFill="1" applyBorder="1" applyAlignment="1">
      <alignment vertical="center"/>
    </xf>
    <xf numFmtId="3" fontId="0" fillId="36" borderId="147" xfId="0" applyNumberFormat="1" applyFont="1" applyFill="1" applyBorder="1" applyAlignment="1">
      <alignment vertical="center"/>
    </xf>
    <xf numFmtId="0" fontId="133" fillId="0" borderId="147" xfId="21414" applyFont="1" applyFill="1" applyBorder="1" applyAlignment="1">
      <alignment horizontal="left" vertical="center" wrapText="1" indent="1"/>
    </xf>
    <xf numFmtId="0" fontId="132" fillId="0" borderId="147" xfId="21414" applyFont="1" applyFill="1" applyBorder="1" applyAlignment="1">
      <alignment horizontal="left" vertical="center" wrapText="1"/>
    </xf>
    <xf numFmtId="4" fontId="0" fillId="0" borderId="139" xfId="0" applyNumberFormat="1" applyBorder="1"/>
    <xf numFmtId="4" fontId="0" fillId="36" borderId="139" xfId="0" applyNumberFormat="1" applyFill="1" applyBorder="1"/>
    <xf numFmtId="3" fontId="0" fillId="0" borderId="139" xfId="0" applyNumberFormat="1" applyBorder="1"/>
    <xf numFmtId="3" fontId="0" fillId="36" borderId="139" xfId="0" applyNumberFormat="1" applyFill="1" applyBorder="1"/>
    <xf numFmtId="3" fontId="0" fillId="0" borderId="139" xfId="0" applyNumberFormat="1" applyBorder="1" applyProtection="1"/>
    <xf numFmtId="3" fontId="0" fillId="0" borderId="147" xfId="0" applyNumberFormat="1" applyFill="1" applyBorder="1"/>
    <xf numFmtId="3" fontId="4" fillId="0" borderId="113" xfId="0" applyNumberFormat="1" applyFont="1" applyFill="1" applyBorder="1" applyAlignment="1">
      <alignment horizontal="right" vertical="center" wrapText="1"/>
    </xf>
    <xf numFmtId="3" fontId="6" fillId="36" borderId="113" xfId="0" applyNumberFormat="1" applyFont="1" applyFill="1" applyBorder="1" applyAlignment="1">
      <alignment horizontal="right" vertical="center" wrapText="1"/>
    </xf>
    <xf numFmtId="3" fontId="109" fillId="0" borderId="113" xfId="0" applyNumberFormat="1" applyFont="1" applyFill="1" applyBorder="1" applyAlignment="1">
      <alignment horizontal="right" vertical="center" wrapText="1"/>
    </xf>
    <xf numFmtId="3" fontId="6" fillId="36" borderId="113" xfId="0" applyNumberFormat="1" applyFont="1" applyFill="1" applyBorder="1" applyAlignment="1">
      <alignment horizontal="center" vertical="center" wrapText="1"/>
    </xf>
    <xf numFmtId="3" fontId="7" fillId="0" borderId="24" xfId="1" applyNumberFormat="1" applyFont="1" applyFill="1" applyBorder="1" applyAlignment="1" applyProtection="1">
      <alignment horizontal="right" vertical="center"/>
    </xf>
    <xf numFmtId="3" fontId="4" fillId="36" borderId="24" xfId="0" applyNumberFormat="1" applyFont="1" applyFill="1" applyBorder="1"/>
    <xf numFmtId="3" fontId="120" fillId="0" borderId="139" xfId="0" applyNumberFormat="1" applyFont="1" applyBorder="1"/>
    <xf numFmtId="3" fontId="116" fillId="0" borderId="147" xfId="0" applyNumberFormat="1" applyFont="1" applyBorder="1"/>
    <xf numFmtId="3" fontId="116" fillId="36" borderId="147" xfId="21413" applyNumberFormat="1" applyFont="1" applyFill="1" applyBorder="1"/>
    <xf numFmtId="3" fontId="119" fillId="0" borderId="147" xfId="0" applyNumberFormat="1" applyFont="1" applyBorder="1"/>
    <xf numFmtId="3" fontId="116" fillId="0" borderId="147" xfId="0" applyNumberFormat="1" applyFont="1" applyBorder="1" applyAlignment="1">
      <alignment horizontal="left" indent="1"/>
    </xf>
    <xf numFmtId="3" fontId="119" fillId="81" borderId="147" xfId="0" applyNumberFormat="1" applyFont="1" applyFill="1" applyBorder="1"/>
    <xf numFmtId="3" fontId="119" fillId="0" borderId="69" xfId="0" applyNumberFormat="1" applyFont="1" applyBorder="1"/>
    <xf numFmtId="3" fontId="116" fillId="0" borderId="156" xfId="0" applyNumberFormat="1" applyFont="1" applyBorder="1"/>
    <xf numFmtId="3" fontId="116" fillId="0" borderId="157" xfId="0" applyNumberFormat="1" applyFont="1" applyBorder="1" applyAlignment="1">
      <alignment horizontal="left" indent="1"/>
    </xf>
    <xf numFmtId="3" fontId="116" fillId="0" borderId="157" xfId="0" applyNumberFormat="1" applyFont="1" applyBorder="1" applyAlignment="1">
      <alignment horizontal="left" indent="2"/>
    </xf>
    <xf numFmtId="3" fontId="116" fillId="0" borderId="157" xfId="0" applyNumberFormat="1" applyFont="1" applyFill="1" applyBorder="1" applyAlignment="1">
      <alignment horizontal="left" indent="3"/>
    </xf>
    <xf numFmtId="3" fontId="116" fillId="0" borderId="157" xfId="0" applyNumberFormat="1" applyFont="1" applyFill="1" applyBorder="1" applyAlignment="1">
      <alignment horizontal="left" indent="1"/>
    </xf>
    <xf numFmtId="3" fontId="116" fillId="80" borderId="157" xfId="0" applyNumberFormat="1" applyFont="1" applyFill="1" applyBorder="1"/>
    <xf numFmtId="3" fontId="116" fillId="80" borderId="147" xfId="0" applyNumberFormat="1" applyFont="1" applyFill="1" applyBorder="1"/>
    <xf numFmtId="3" fontId="116" fillId="80" borderId="156" xfId="0" applyNumberFormat="1" applyFont="1" applyFill="1" applyBorder="1"/>
    <xf numFmtId="3" fontId="116" fillId="0" borderId="157" xfId="0" applyNumberFormat="1" applyFont="1" applyFill="1" applyBorder="1" applyAlignment="1">
      <alignment horizontal="left" vertical="top" wrapText="1" indent="2"/>
    </xf>
    <xf numFmtId="3" fontId="116" fillId="0" borderId="147" xfId="0" applyNumberFormat="1" applyFont="1" applyFill="1" applyBorder="1"/>
    <xf numFmtId="3" fontId="116" fillId="0" borderId="156" xfId="0" applyNumberFormat="1" applyFont="1" applyFill="1" applyBorder="1"/>
    <xf numFmtId="3" fontId="116" fillId="0" borderId="157" xfId="0" applyNumberFormat="1" applyFont="1" applyFill="1" applyBorder="1" applyAlignment="1">
      <alignment horizontal="left" wrapText="1" indent="3"/>
    </xf>
    <xf numFmtId="3" fontId="116" fillId="0" borderId="157" xfId="0" applyNumberFormat="1" applyFont="1" applyFill="1" applyBorder="1" applyAlignment="1">
      <alignment horizontal="left" wrapText="1" indent="2"/>
    </xf>
    <xf numFmtId="3" fontId="116" fillId="0" borderId="157" xfId="0" applyNumberFormat="1" applyFont="1" applyFill="1" applyBorder="1" applyAlignment="1">
      <alignment horizontal="left" wrapText="1" indent="1"/>
    </xf>
    <xf numFmtId="3" fontId="116" fillId="0" borderId="155" xfId="0" applyNumberFormat="1" applyFont="1" applyFill="1" applyBorder="1" applyAlignment="1">
      <alignment horizontal="left" wrapText="1" indent="1"/>
    </xf>
    <xf numFmtId="3" fontId="116" fillId="0" borderId="154" xfId="0" applyNumberFormat="1" applyFont="1" applyFill="1" applyBorder="1"/>
    <xf numFmtId="3" fontId="116" fillId="0" borderId="153" xfId="0" applyNumberFormat="1" applyFont="1" applyFill="1" applyBorder="1"/>
    <xf numFmtId="3" fontId="116" fillId="0" borderId="147" xfId="0" applyNumberFormat="1" applyFont="1" applyBorder="1" applyAlignment="1">
      <alignment horizontal="center" vertical="center" textRotation="90" wrapText="1"/>
    </xf>
    <xf numFmtId="3" fontId="116" fillId="0" borderId="147" xfId="0" applyNumberFormat="1" applyFont="1" applyBorder="1" applyAlignment="1">
      <alignment horizontal="center" vertical="center" wrapText="1"/>
    </xf>
    <xf numFmtId="3" fontId="116" fillId="0" borderId="147" xfId="0" applyNumberFormat="1" applyFont="1" applyBorder="1" applyAlignment="1">
      <alignment horizontal="center" vertical="center"/>
    </xf>
    <xf numFmtId="3" fontId="119" fillId="0" borderId="147" xfId="0" applyNumberFormat="1" applyFont="1" applyBorder="1" applyAlignment="1">
      <alignment horizontal="center" vertical="center"/>
    </xf>
    <xf numFmtId="3" fontId="116" fillId="0" borderId="147" xfId="0" applyNumberFormat="1" applyFont="1" applyFill="1" applyBorder="1" applyAlignment="1">
      <alignment horizontal="center" vertical="center" wrapText="1"/>
    </xf>
    <xf numFmtId="3" fontId="116" fillId="0" borderId="147" xfId="0" applyNumberFormat="1" applyFont="1" applyBorder="1" applyAlignment="1">
      <alignment horizontal="center"/>
    </xf>
    <xf numFmtId="3" fontId="119" fillId="0" borderId="147" xfId="0" applyNumberFormat="1" applyFont="1" applyFill="1" applyBorder="1" applyAlignment="1">
      <alignment horizontal="center" vertical="center" wrapText="1"/>
    </xf>
    <xf numFmtId="3" fontId="119" fillId="0" borderId="147" xfId="0" applyNumberFormat="1" applyFont="1" applyBorder="1" applyAlignment="1">
      <alignment horizontal="center"/>
    </xf>
    <xf numFmtId="3" fontId="119" fillId="0" borderId="147" xfId="0" applyNumberFormat="1" applyFont="1" applyFill="1" applyBorder="1" applyAlignment="1">
      <alignment horizontal="center"/>
    </xf>
    <xf numFmtId="3" fontId="121" fillId="0" borderId="147" xfId="0" applyNumberFormat="1" applyFont="1" applyBorder="1"/>
    <xf numFmtId="3" fontId="121" fillId="0" borderId="148" xfId="0" applyNumberFormat="1" applyFont="1" applyBorder="1"/>
    <xf numFmtId="3" fontId="117" fillId="0" borderId="147" xfId="0" applyNumberFormat="1" applyFont="1" applyBorder="1"/>
    <xf numFmtId="3" fontId="120" fillId="0" borderId="147" xfId="0" applyNumberFormat="1" applyFont="1" applyBorder="1"/>
    <xf numFmtId="0" fontId="9" fillId="0" borderId="150" xfId="0" applyFont="1" applyBorder="1" applyAlignment="1">
      <alignment wrapText="1"/>
    </xf>
    <xf numFmtId="9" fontId="4" fillId="0" borderId="21" xfId="0" applyNumberFormat="1" applyFont="1" applyBorder="1" applyAlignment="1">
      <alignment horizontal="left"/>
    </xf>
    <xf numFmtId="0" fontId="13" fillId="0" borderId="150" xfId="0" applyFont="1" applyBorder="1" applyAlignment="1">
      <alignment wrapText="1"/>
    </xf>
    <xf numFmtId="9" fontId="4" fillId="0" borderId="156" xfId="0" applyNumberFormat="1" applyFont="1" applyBorder="1" applyAlignment="1">
      <alignment horizontal="left"/>
    </xf>
    <xf numFmtId="0" fontId="104" fillId="0" borderId="66" xfId="0" applyFont="1" applyBorder="1" applyAlignment="1">
      <alignment horizontal="left" vertical="center" wrapText="1"/>
    </xf>
    <xf numFmtId="0" fontId="104" fillId="0" borderId="65" xfId="0" applyFont="1" applyBorder="1" applyAlignment="1">
      <alignment horizontal="left" vertical="center" wrapText="1"/>
    </xf>
    <xf numFmtId="0" fontId="141" fillId="0" borderId="160" xfId="0" applyFont="1" applyBorder="1" applyAlignment="1">
      <alignment horizontal="center" vertical="center"/>
    </xf>
    <xf numFmtId="0" fontId="141" fillId="0" borderId="29" xfId="0" applyFont="1" applyBorder="1" applyAlignment="1">
      <alignment horizontal="center" vertical="center"/>
    </xf>
    <xf numFmtId="0" fontId="141" fillId="0" borderId="161" xfId="0" applyFont="1" applyBorder="1" applyAlignment="1">
      <alignment horizontal="center" vertical="center"/>
    </xf>
    <xf numFmtId="0" fontId="0" fillId="0" borderId="100" xfId="0"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4" fontId="0" fillId="0" borderId="140" xfId="0" applyNumberFormat="1" applyBorder="1" applyAlignment="1">
      <alignment horizontal="center"/>
    </xf>
    <xf numFmtId="4" fontId="0" fillId="0" borderId="141" xfId="0" applyNumberFormat="1" applyBorder="1" applyAlignment="1">
      <alignment horizontal="center"/>
    </xf>
    <xf numFmtId="4" fontId="0" fillId="0" borderId="142" xfId="0" applyNumberFormat="1" applyBorder="1" applyAlignment="1">
      <alignment horizontal="center"/>
    </xf>
    <xf numFmtId="0" fontId="0" fillId="0" borderId="139" xfId="0" applyBorder="1" applyAlignment="1">
      <alignment horizontal="center" vertical="center"/>
    </xf>
    <xf numFmtId="0" fontId="128" fillId="0" borderId="94" xfId="0" applyFont="1" applyBorder="1" applyAlignment="1">
      <alignment horizontal="center" vertical="center"/>
    </xf>
    <xf numFmtId="0" fontId="128" fillId="0" borderId="7" xfId="0" applyFont="1" applyBorder="1" applyAlignment="1">
      <alignment horizontal="center" vertical="center"/>
    </xf>
    <xf numFmtId="0" fontId="10" fillId="0" borderId="17"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28" fillId="0" borderId="143"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29" xfId="0" applyBorder="1" applyAlignment="1">
      <alignment horizontal="center" vertical="center"/>
    </xf>
    <xf numFmtId="0" fontId="0" fillId="0" borderId="11" xfId="0" applyBorder="1" applyAlignment="1">
      <alignment horizontal="center" vertical="center"/>
    </xf>
    <xf numFmtId="0" fontId="0" fillId="0" borderId="139"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99" xfId="0" applyFont="1" applyFill="1" applyBorder="1" applyAlignment="1">
      <alignment horizontal="center" vertical="center" wrapText="1"/>
    </xf>
    <xf numFmtId="0" fontId="4" fillId="0" borderId="100" xfId="0" applyFont="1" applyFill="1" applyBorder="1" applyAlignment="1">
      <alignment horizontal="center"/>
    </xf>
    <xf numFmtId="0" fontId="4" fillId="0" borderId="21" xfId="0" applyFont="1" applyFill="1" applyBorder="1" applyAlignment="1">
      <alignment horizontal="center"/>
    </xf>
    <xf numFmtId="0" fontId="6" fillId="36" borderId="117" xfId="0" applyFont="1" applyFill="1" applyBorder="1" applyAlignment="1">
      <alignment horizontal="center" vertical="center" wrapText="1"/>
    </xf>
    <xf numFmtId="0" fontId="6" fillId="36" borderId="28" xfId="0" applyFont="1" applyFill="1" applyBorder="1" applyAlignment="1">
      <alignment horizontal="center" vertical="center" wrapText="1"/>
    </xf>
    <xf numFmtId="0" fontId="6" fillId="36" borderId="114" xfId="0" applyFont="1" applyFill="1" applyBorder="1" applyAlignment="1">
      <alignment horizontal="center" vertical="center" wrapText="1"/>
    </xf>
    <xf numFmtId="0" fontId="6" fillId="36" borderId="98" xfId="0" applyFont="1" applyFill="1" applyBorder="1" applyAlignment="1">
      <alignment horizontal="center" vertical="center" wrapText="1"/>
    </xf>
    <xf numFmtId="0" fontId="4" fillId="86" borderId="7" xfId="0" applyFont="1" applyFill="1" applyBorder="1" applyAlignment="1" applyProtection="1">
      <alignment horizontal="center" vertical="center" wrapText="1"/>
    </xf>
    <xf numFmtId="0" fontId="4" fillId="86" borderId="147" xfId="0" applyFont="1" applyFill="1" applyBorder="1" applyAlignment="1" applyProtection="1">
      <alignment horizontal="center" vertical="center" wrapText="1"/>
    </xf>
    <xf numFmtId="0" fontId="4" fillId="86" borderId="7" xfId="11" applyFont="1" applyFill="1" applyBorder="1" applyAlignment="1">
      <alignment horizontal="center" vertical="top"/>
    </xf>
    <xf numFmtId="0" fontId="6" fillId="87" borderId="64" xfId="0" applyFont="1" applyFill="1" applyBorder="1" applyAlignment="1" applyProtection="1">
      <alignment horizontal="center" vertical="center" wrapText="1"/>
    </xf>
    <xf numFmtId="0" fontId="6" fillId="87" borderId="156" xfId="0" applyFont="1" applyFill="1" applyBorder="1" applyAlignment="1" applyProtection="1">
      <alignment horizontal="center" vertical="center" wrapText="1"/>
    </xf>
    <xf numFmtId="0" fontId="101" fillId="3" borderId="67" xfId="13" applyFont="1" applyFill="1" applyBorder="1" applyAlignment="1" applyProtection="1">
      <alignment horizontal="center" vertical="center" wrapText="1"/>
      <protection locked="0"/>
    </xf>
    <xf numFmtId="0" fontId="101" fillId="3" borderId="64"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164" fontId="15" fillId="0" borderId="90" xfId="1" applyNumberFormat="1" applyFont="1" applyFill="1" applyBorder="1" applyAlignment="1" applyProtection="1">
      <alignment horizontal="center" vertical="center" wrapText="1"/>
      <protection locked="0"/>
    </xf>
    <xf numFmtId="164" fontId="15" fillId="0" borderId="91"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9"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106" xfId="0" applyFont="1" applyFill="1" applyBorder="1" applyAlignment="1">
      <alignment horizontal="center" vertical="center" wrapText="1"/>
    </xf>
    <xf numFmtId="0" fontId="14" fillId="0" borderId="54" xfId="0" applyFont="1" applyFill="1" applyBorder="1" applyAlignment="1">
      <alignment horizontal="left" vertical="center"/>
    </xf>
    <xf numFmtId="0" fontId="14" fillId="0" borderId="55"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3" xfId="0" applyFont="1" applyBorder="1" applyAlignment="1">
      <alignment horizontal="center" vertical="center" wrapText="1"/>
    </xf>
    <xf numFmtId="0" fontId="119" fillId="0" borderId="120" xfId="0" applyNumberFormat="1" applyFont="1" applyFill="1" applyBorder="1" applyAlignment="1">
      <alignment horizontal="left" vertical="center" wrapText="1"/>
    </xf>
    <xf numFmtId="0" fontId="119" fillId="0" borderId="121" xfId="0" applyNumberFormat="1" applyFont="1" applyFill="1" applyBorder="1" applyAlignment="1">
      <alignment horizontal="left" vertical="center" wrapText="1"/>
    </xf>
    <xf numFmtId="0" fontId="119" fillId="0" borderId="123" xfId="0" applyNumberFormat="1" applyFont="1" applyFill="1" applyBorder="1" applyAlignment="1">
      <alignment horizontal="left" vertical="center" wrapText="1"/>
    </xf>
    <xf numFmtId="0" fontId="119" fillId="0" borderId="124" xfId="0" applyNumberFormat="1" applyFont="1" applyFill="1" applyBorder="1" applyAlignment="1">
      <alignment horizontal="left" vertical="center" wrapText="1"/>
    </xf>
    <xf numFmtId="0" fontId="119" fillId="0" borderId="126" xfId="0" applyNumberFormat="1" applyFont="1" applyFill="1" applyBorder="1" applyAlignment="1">
      <alignment horizontal="left" vertical="center" wrapText="1"/>
    </xf>
    <xf numFmtId="0" fontId="119" fillId="0" borderId="127" xfId="0" applyNumberFormat="1" applyFont="1" applyFill="1" applyBorder="1" applyAlignment="1">
      <alignment horizontal="left" vertical="center" wrapText="1"/>
    </xf>
    <xf numFmtId="0" fontId="120" fillId="0" borderId="146" xfId="0" applyFont="1" applyFill="1" applyBorder="1" applyAlignment="1">
      <alignment horizontal="center" vertical="center" wrapText="1"/>
    </xf>
    <xf numFmtId="0" fontId="120" fillId="0" borderId="145" xfId="0" applyFont="1" applyFill="1" applyBorder="1" applyAlignment="1">
      <alignment horizontal="center" vertical="center" wrapText="1"/>
    </xf>
    <xf numFmtId="0" fontId="120" fillId="0" borderId="122" xfId="0" applyFont="1" applyFill="1" applyBorder="1" applyAlignment="1">
      <alignment horizontal="center" vertical="center" wrapText="1"/>
    </xf>
    <xf numFmtId="0" fontId="120" fillId="0" borderId="53" xfId="0" applyFont="1" applyFill="1" applyBorder="1" applyAlignment="1">
      <alignment horizontal="center" vertical="center" wrapText="1"/>
    </xf>
    <xf numFmtId="0" fontId="120" fillId="0" borderId="125"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16" fillId="0" borderId="148"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47" xfId="0" applyFont="1" applyBorder="1" applyAlignment="1">
      <alignment horizontal="center" vertical="center" wrapText="1"/>
    </xf>
    <xf numFmtId="0" fontId="116" fillId="0" borderId="150" xfId="0" applyFont="1" applyBorder="1" applyAlignment="1">
      <alignment horizontal="center" vertical="center" wrapText="1"/>
    </xf>
    <xf numFmtId="0" fontId="116" fillId="0" borderId="149" xfId="0" applyFont="1" applyBorder="1" applyAlignment="1">
      <alignment horizontal="center" vertical="center" wrapText="1"/>
    </xf>
    <xf numFmtId="0" fontId="124" fillId="0" borderId="147" xfId="0" applyFont="1" applyFill="1" applyBorder="1" applyAlignment="1">
      <alignment horizontal="center" vertical="center"/>
    </xf>
    <xf numFmtId="0" fontId="118" fillId="0" borderId="146" xfId="0" applyFont="1" applyFill="1" applyBorder="1" applyAlignment="1">
      <alignment horizontal="center" vertical="center"/>
    </xf>
    <xf numFmtId="0" fontId="118" fillId="0" borderId="151" xfId="0" applyFont="1" applyFill="1" applyBorder="1" applyAlignment="1">
      <alignment horizontal="center" vertical="center"/>
    </xf>
    <xf numFmtId="0" fontId="118" fillId="0" borderId="53" xfId="0" applyFont="1" applyFill="1" applyBorder="1" applyAlignment="1">
      <alignment horizontal="center" vertical="center"/>
    </xf>
    <xf numFmtId="0" fontId="118" fillId="0" borderId="11" xfId="0" applyFont="1" applyFill="1" applyBorder="1" applyAlignment="1">
      <alignment horizontal="center" vertical="center"/>
    </xf>
    <xf numFmtId="0" fontId="119" fillId="0" borderId="147" xfId="0" applyFont="1" applyFill="1" applyBorder="1" applyAlignment="1">
      <alignment horizontal="center" vertical="center" wrapText="1"/>
    </xf>
    <xf numFmtId="0" fontId="119" fillId="0" borderId="146" xfId="0" applyFont="1" applyFill="1" applyBorder="1" applyAlignment="1">
      <alignment horizontal="center" vertical="center" wrapText="1"/>
    </xf>
    <xf numFmtId="0" fontId="119" fillId="0" borderId="151" xfId="0" applyFont="1" applyFill="1" applyBorder="1" applyAlignment="1">
      <alignment horizontal="center" vertical="center" wrapText="1"/>
    </xf>
    <xf numFmtId="0" fontId="119" fillId="0" borderId="128" xfId="0" applyFont="1" applyFill="1" applyBorder="1" applyAlignment="1">
      <alignment horizontal="center" vertical="center" wrapText="1"/>
    </xf>
    <xf numFmtId="0" fontId="119" fillId="0" borderId="129" xfId="0" applyFont="1" applyFill="1" applyBorder="1" applyAlignment="1">
      <alignment horizontal="center" vertical="center" wrapText="1"/>
    </xf>
    <xf numFmtId="0" fontId="119" fillId="0" borderId="53" xfId="0" applyFont="1" applyFill="1" applyBorder="1" applyAlignment="1">
      <alignment horizontal="center" vertical="center" wrapText="1"/>
    </xf>
    <xf numFmtId="0" fontId="119" fillId="0" borderId="11" xfId="0" applyFont="1" applyFill="1" applyBorder="1" applyAlignment="1">
      <alignment horizontal="center" vertical="center" wrapText="1"/>
    </xf>
    <xf numFmtId="0" fontId="116" fillId="0" borderId="150" xfId="0" applyFont="1" applyFill="1" applyBorder="1" applyAlignment="1">
      <alignment horizontal="center" vertical="center" wrapText="1"/>
    </xf>
    <xf numFmtId="0" fontId="116" fillId="0" borderId="152" xfId="0" applyFont="1" applyFill="1" applyBorder="1" applyAlignment="1">
      <alignment horizontal="center" vertical="center" wrapText="1"/>
    </xf>
    <xf numFmtId="0" fontId="119" fillId="0" borderId="130"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6" fillId="0" borderId="130" xfId="0" applyFont="1" applyFill="1" applyBorder="1" applyAlignment="1">
      <alignment horizontal="center" vertical="center" wrapText="1"/>
    </xf>
    <xf numFmtId="0" fontId="116" fillId="0" borderId="146" xfId="0" applyFont="1" applyFill="1" applyBorder="1" applyAlignment="1">
      <alignment horizontal="center" vertical="center" wrapText="1"/>
    </xf>
    <xf numFmtId="0" fontId="116" fillId="0" borderId="145" xfId="0" applyFont="1" applyFill="1" applyBorder="1" applyAlignment="1">
      <alignment horizontal="center" vertical="center" wrapText="1"/>
    </xf>
    <xf numFmtId="0" fontId="116" fillId="0" borderId="151" xfId="0" applyFont="1" applyFill="1" applyBorder="1" applyAlignment="1">
      <alignment horizontal="center" vertical="center" wrapText="1"/>
    </xf>
    <xf numFmtId="0" fontId="116" fillId="0" borderId="11" xfId="0" applyFont="1" applyBorder="1" applyAlignment="1">
      <alignment horizontal="center" vertical="center" wrapText="1"/>
    </xf>
    <xf numFmtId="0" fontId="116" fillId="0" borderId="156" xfId="0" applyFont="1" applyBorder="1" applyAlignment="1">
      <alignment horizontal="center" vertical="center" wrapText="1"/>
    </xf>
    <xf numFmtId="0" fontId="116" fillId="0" borderId="54" xfId="0" applyFont="1" applyFill="1" applyBorder="1" applyAlignment="1">
      <alignment horizontal="center" vertical="center" wrapText="1"/>
    </xf>
    <xf numFmtId="0" fontId="116" fillId="0" borderId="55" xfId="0" applyFont="1" applyFill="1" applyBorder="1" applyAlignment="1">
      <alignment horizontal="center" vertical="center" wrapText="1"/>
    </xf>
    <xf numFmtId="0" fontId="116" fillId="0" borderId="106" xfId="0" applyFont="1" applyFill="1" applyBorder="1" applyAlignment="1">
      <alignment horizontal="center" vertical="center" wrapText="1"/>
    </xf>
    <xf numFmtId="0" fontId="119" fillId="0" borderId="54" xfId="0" applyNumberFormat="1" applyFont="1" applyFill="1" applyBorder="1" applyAlignment="1">
      <alignment horizontal="left" vertical="top" wrapText="1"/>
    </xf>
    <xf numFmtId="0" fontId="119" fillId="0" borderId="106" xfId="0" applyNumberFormat="1" applyFont="1" applyFill="1" applyBorder="1" applyAlignment="1">
      <alignment horizontal="left" vertical="top" wrapText="1"/>
    </xf>
    <xf numFmtId="0" fontId="119" fillId="0" borderId="63" xfId="0" applyNumberFormat="1" applyFont="1" applyFill="1" applyBorder="1" applyAlignment="1">
      <alignment horizontal="left" vertical="top" wrapText="1"/>
    </xf>
    <xf numFmtId="0" fontId="119" fillId="0" borderId="92" xfId="0" applyNumberFormat="1" applyFont="1" applyFill="1" applyBorder="1" applyAlignment="1">
      <alignment horizontal="left" vertical="top" wrapText="1"/>
    </xf>
    <xf numFmtId="0" fontId="119" fillId="0" borderId="119" xfId="0" applyNumberFormat="1" applyFont="1" applyFill="1" applyBorder="1" applyAlignment="1">
      <alignment horizontal="left" vertical="top" wrapText="1"/>
    </xf>
    <xf numFmtId="0" fontId="119" fillId="0" borderId="158" xfId="0" applyNumberFormat="1" applyFont="1" applyFill="1" applyBorder="1" applyAlignment="1">
      <alignment horizontal="left" vertical="top" wrapText="1"/>
    </xf>
    <xf numFmtId="0" fontId="116" fillId="0" borderId="148" xfId="0" applyFont="1" applyFill="1" applyBorder="1" applyAlignment="1">
      <alignment horizontal="center" vertical="center" wrapText="1"/>
    </xf>
    <xf numFmtId="0" fontId="119" fillId="0" borderId="159" xfId="0" applyFont="1" applyFill="1" applyBorder="1" applyAlignment="1">
      <alignment horizontal="center" vertical="center" wrapText="1"/>
    </xf>
    <xf numFmtId="0" fontId="119" fillId="0" borderId="69" xfId="0" applyFont="1" applyFill="1" applyBorder="1" applyAlignment="1">
      <alignment horizontal="center" vertical="center" wrapText="1"/>
    </xf>
    <xf numFmtId="0" fontId="116" fillId="0" borderId="146" xfId="0" applyFont="1" applyBorder="1" applyAlignment="1">
      <alignment horizontal="center" vertical="top" wrapText="1"/>
    </xf>
    <xf numFmtId="0" fontId="116" fillId="0" borderId="145" xfId="0" applyFont="1" applyBorder="1" applyAlignment="1">
      <alignment horizontal="center" vertical="top" wrapText="1"/>
    </xf>
    <xf numFmtId="0" fontId="116" fillId="0" borderId="146" xfId="0" applyFont="1" applyFill="1" applyBorder="1" applyAlignment="1">
      <alignment horizontal="center" vertical="top" wrapText="1"/>
    </xf>
    <xf numFmtId="0" fontId="116" fillId="0" borderId="152" xfId="0" applyFont="1" applyFill="1" applyBorder="1" applyAlignment="1">
      <alignment horizontal="center" vertical="top" wrapText="1"/>
    </xf>
    <xf numFmtId="0" fontId="116" fillId="0" borderId="149" xfId="0" applyFont="1" applyFill="1" applyBorder="1" applyAlignment="1">
      <alignment horizontal="center" vertical="top" wrapText="1"/>
    </xf>
    <xf numFmtId="0" fontId="105" fillId="0" borderId="131" xfId="0" applyNumberFormat="1" applyFont="1" applyFill="1" applyBorder="1" applyAlignment="1">
      <alignment horizontal="left" vertical="top" wrapText="1"/>
    </xf>
    <xf numFmtId="0" fontId="105" fillId="0" borderId="132" xfId="0" applyNumberFormat="1" applyFont="1" applyFill="1" applyBorder="1" applyAlignment="1">
      <alignment horizontal="left" vertical="top" wrapText="1"/>
    </xf>
    <xf numFmtId="0" fontId="122" fillId="0" borderId="147" xfId="0" applyFont="1" applyBorder="1" applyAlignment="1">
      <alignment horizontal="center" vertical="center"/>
    </xf>
    <xf numFmtId="0" fontId="121" fillId="0" borderId="147" xfId="0" applyFont="1" applyBorder="1" applyAlignment="1">
      <alignment horizontal="center" vertical="center" wrapText="1"/>
    </xf>
    <xf numFmtId="0" fontId="121" fillId="0" borderId="148" xfId="0" applyFont="1" applyBorder="1" applyAlignment="1">
      <alignment horizontal="center" vertical="center" wrapText="1"/>
    </xf>
    <xf numFmtId="0" fontId="105" fillId="76" borderId="150" xfId="0" applyFont="1" applyFill="1" applyBorder="1" applyAlignment="1">
      <alignment horizontal="center" vertical="center" wrapText="1"/>
    </xf>
    <xf numFmtId="0" fontId="105" fillId="76" borderId="149" xfId="0" applyFont="1" applyFill="1" applyBorder="1" applyAlignment="1">
      <alignment horizontal="center" vertical="center" wrapText="1"/>
    </xf>
    <xf numFmtId="0" fontId="106" fillId="0" borderId="150" xfId="0" applyFont="1" applyFill="1" applyBorder="1" applyAlignment="1">
      <alignment horizontal="left" vertical="center" wrapText="1"/>
    </xf>
    <xf numFmtId="0" fontId="106" fillId="0" borderId="149" xfId="0" applyFont="1" applyFill="1" applyBorder="1" applyAlignment="1">
      <alignment horizontal="left" vertical="center" wrapText="1"/>
    </xf>
    <xf numFmtId="0" fontId="106" fillId="0" borderId="150" xfId="13" applyFont="1" applyFill="1" applyBorder="1" applyAlignment="1" applyProtection="1">
      <alignment horizontal="left" vertical="top" wrapText="1"/>
      <protection locked="0"/>
    </xf>
    <xf numFmtId="0" fontId="106" fillId="0" borderId="149" xfId="13" applyFont="1" applyFill="1" applyBorder="1" applyAlignment="1" applyProtection="1">
      <alignment horizontal="left" vertical="top" wrapText="1"/>
      <protection locked="0"/>
    </xf>
    <xf numFmtId="0" fontId="106" fillId="0" borderId="150" xfId="0" applyNumberFormat="1" applyFont="1" applyFill="1" applyBorder="1" applyAlignment="1">
      <alignment horizontal="left" vertical="center" wrapText="1"/>
    </xf>
    <xf numFmtId="0" fontId="106" fillId="0" borderId="149" xfId="0" applyNumberFormat="1" applyFont="1" applyFill="1" applyBorder="1" applyAlignment="1">
      <alignment horizontal="left" vertical="center" wrapText="1"/>
    </xf>
    <xf numFmtId="0" fontId="106" fillId="0" borderId="150" xfId="0" applyNumberFormat="1" applyFont="1" applyFill="1" applyBorder="1" applyAlignment="1">
      <alignment horizontal="left" vertical="top" wrapText="1"/>
    </xf>
    <xf numFmtId="0" fontId="106" fillId="0" borderId="149" xfId="0" applyNumberFormat="1" applyFont="1" applyFill="1" applyBorder="1" applyAlignment="1">
      <alignment horizontal="left" vertical="top" wrapText="1"/>
    </xf>
    <xf numFmtId="49" fontId="106" fillId="0" borderId="0" xfId="0" applyNumberFormat="1" applyFont="1" applyFill="1" applyBorder="1" applyAlignment="1">
      <alignment horizontal="center" vertical="center"/>
    </xf>
    <xf numFmtId="0" fontId="106" fillId="0" borderId="147" xfId="0" applyFont="1" applyFill="1" applyBorder="1" applyAlignment="1">
      <alignment horizontal="left" vertical="top" wrapText="1"/>
    </xf>
    <xf numFmtId="0" fontId="106" fillId="0" borderId="150" xfId="0" applyFont="1" applyFill="1" applyBorder="1" applyAlignment="1">
      <alignment horizontal="left" vertical="top" wrapText="1"/>
    </xf>
    <xf numFmtId="0" fontId="106" fillId="0" borderId="147" xfId="0" applyFont="1" applyFill="1" applyBorder="1" applyAlignment="1">
      <alignment horizontal="left" vertical="center" wrapText="1"/>
    </xf>
    <xf numFmtId="0" fontId="105" fillId="76" borderId="147" xfId="0" applyFont="1" applyFill="1" applyBorder="1" applyAlignment="1">
      <alignment horizontal="center" vertical="center" wrapText="1"/>
    </xf>
    <xf numFmtId="0" fontId="106" fillId="0" borderId="147" xfId="0" applyNumberFormat="1" applyFont="1" applyFill="1" applyBorder="1" applyAlignment="1">
      <alignment horizontal="left" vertical="top" wrapText="1"/>
    </xf>
    <xf numFmtId="0" fontId="106" fillId="0" borderId="147" xfId="0" applyFont="1" applyBorder="1" applyAlignment="1">
      <alignment horizontal="center"/>
    </xf>
    <xf numFmtId="0" fontId="106" fillId="0" borderId="100" xfId="0" applyFont="1" applyFill="1" applyBorder="1" applyAlignment="1">
      <alignment horizontal="left" vertical="center" wrapText="1"/>
    </xf>
    <xf numFmtId="0" fontId="106" fillId="0" borderId="98" xfId="0" applyFont="1" applyFill="1" applyBorder="1" applyAlignment="1">
      <alignment horizontal="left" vertical="center" wrapText="1"/>
    </xf>
    <xf numFmtId="0" fontId="105" fillId="0" borderId="147" xfId="0" applyFont="1" applyFill="1" applyBorder="1" applyAlignment="1">
      <alignment horizontal="center" vertical="center"/>
    </xf>
    <xf numFmtId="0" fontId="106" fillId="3" borderId="150" xfId="13" applyFont="1" applyFill="1" applyBorder="1" applyAlignment="1" applyProtection="1">
      <alignment horizontal="left" vertical="top" wrapText="1"/>
      <protection locked="0"/>
    </xf>
    <xf numFmtId="0" fontId="106" fillId="3" borderId="149" xfId="13" applyFont="1" applyFill="1" applyBorder="1" applyAlignment="1" applyProtection="1">
      <alignment horizontal="left" vertical="top" wrapText="1"/>
      <protection locked="0"/>
    </xf>
    <xf numFmtId="0" fontId="105" fillId="0" borderId="85" xfId="0" applyFont="1" applyFill="1" applyBorder="1" applyAlignment="1">
      <alignment horizontal="center" vertical="center"/>
    </xf>
    <xf numFmtId="0" fontId="105" fillId="76" borderId="82" xfId="0" applyFont="1" applyFill="1" applyBorder="1" applyAlignment="1">
      <alignment horizontal="center" vertical="center" wrapText="1"/>
    </xf>
    <xf numFmtId="0" fontId="105" fillId="76" borderId="0" xfId="0" applyFont="1" applyFill="1" applyBorder="1" applyAlignment="1">
      <alignment horizontal="center" vertical="center" wrapText="1"/>
    </xf>
    <xf numFmtId="0" fontId="105" fillId="76" borderId="83" xfId="0" applyFont="1" applyFill="1" applyBorder="1" applyAlignment="1">
      <alignment horizontal="center" vertical="center" wrapText="1"/>
    </xf>
    <xf numFmtId="0" fontId="106" fillId="0" borderId="100" xfId="0" applyFont="1" applyFill="1" applyBorder="1" applyAlignment="1">
      <alignment vertical="center" wrapText="1"/>
    </xf>
    <xf numFmtId="0" fontId="106" fillId="0" borderId="98" xfId="0" applyFont="1" applyFill="1" applyBorder="1" applyAlignment="1">
      <alignment vertical="center" wrapText="1"/>
    </xf>
    <xf numFmtId="0" fontId="105" fillId="76" borderId="87" xfId="0" applyFont="1" applyFill="1" applyBorder="1" applyAlignment="1">
      <alignment horizontal="center" vertical="center"/>
    </xf>
    <xf numFmtId="0" fontId="105" fillId="76" borderId="88" xfId="0" applyFont="1" applyFill="1" applyBorder="1" applyAlignment="1">
      <alignment horizontal="center" vertical="center"/>
    </xf>
    <xf numFmtId="0" fontId="105" fillId="76" borderId="89" xfId="0" applyFont="1" applyFill="1" applyBorder="1" applyAlignment="1">
      <alignment horizontal="center" vertical="center"/>
    </xf>
    <xf numFmtId="0" fontId="106" fillId="3" borderId="100" xfId="0" applyFont="1" applyFill="1" applyBorder="1" applyAlignment="1">
      <alignment horizontal="left" vertical="center" wrapText="1"/>
    </xf>
    <xf numFmtId="0" fontId="106" fillId="3" borderId="98" xfId="0" applyFont="1" applyFill="1" applyBorder="1" applyAlignment="1">
      <alignment horizontal="left" vertical="center" wrapText="1"/>
    </xf>
    <xf numFmtId="0" fontId="106" fillId="0" borderId="77" xfId="0" applyFont="1" applyFill="1" applyBorder="1" applyAlignment="1">
      <alignment horizontal="left" vertical="center" wrapText="1"/>
    </xf>
    <xf numFmtId="0" fontId="106" fillId="0" borderId="78" xfId="0" applyFont="1" applyFill="1" applyBorder="1" applyAlignment="1">
      <alignment horizontal="left" vertical="center" wrapText="1"/>
    </xf>
    <xf numFmtId="0" fontId="105" fillId="76" borderId="73" xfId="0" applyFont="1" applyFill="1" applyBorder="1" applyAlignment="1">
      <alignment horizontal="center" vertical="center" wrapText="1"/>
    </xf>
    <xf numFmtId="0" fontId="105" fillId="76" borderId="74" xfId="0" applyFont="1" applyFill="1" applyBorder="1" applyAlignment="1">
      <alignment horizontal="center" vertical="center" wrapText="1"/>
    </xf>
    <xf numFmtId="0" fontId="105" fillId="76" borderId="75" xfId="0" applyFont="1" applyFill="1" applyBorder="1" applyAlignment="1">
      <alignment horizontal="center" vertical="center" wrapText="1"/>
    </xf>
    <xf numFmtId="0" fontId="106" fillId="0" borderId="53" xfId="0" applyFont="1" applyFill="1" applyBorder="1" applyAlignment="1">
      <alignment horizontal="left" vertical="center" wrapText="1"/>
    </xf>
    <xf numFmtId="0" fontId="106" fillId="0" borderId="11" xfId="0" applyFont="1" applyFill="1" applyBorder="1" applyAlignment="1">
      <alignment horizontal="left" vertical="center" wrapText="1"/>
    </xf>
    <xf numFmtId="0" fontId="155" fillId="3" borderId="100" xfId="0" applyFont="1" applyFill="1" applyBorder="1" applyAlignment="1">
      <alignment horizontal="left" vertical="center" wrapText="1"/>
    </xf>
    <xf numFmtId="0" fontId="155" fillId="3" borderId="98" xfId="0" applyFont="1" applyFill="1" applyBorder="1" applyAlignment="1">
      <alignment horizontal="left" vertical="center" wrapText="1"/>
    </xf>
    <xf numFmtId="0" fontId="105" fillId="88" borderId="82" xfId="0" applyFont="1" applyFill="1" applyBorder="1" applyAlignment="1">
      <alignment horizontal="center" vertical="center" wrapText="1"/>
    </xf>
    <xf numFmtId="0" fontId="105" fillId="88" borderId="0" xfId="0" applyFont="1" applyFill="1" applyBorder="1" applyAlignment="1">
      <alignment horizontal="center" vertical="center" wrapText="1"/>
    </xf>
    <xf numFmtId="0" fontId="105" fillId="88" borderId="83" xfId="0" applyFont="1" applyFill="1" applyBorder="1" applyAlignment="1">
      <alignment horizontal="center" vertical="center" wrapText="1"/>
    </xf>
    <xf numFmtId="0" fontId="106" fillId="88" borderId="77" xfId="0" applyFont="1" applyFill="1" applyBorder="1" applyAlignment="1">
      <alignment horizontal="left" vertical="center" wrapText="1"/>
    </xf>
    <xf numFmtId="0" fontId="106" fillId="88" borderId="78" xfId="0" applyFont="1" applyFill="1" applyBorder="1" applyAlignment="1">
      <alignment horizontal="left" vertical="center" wrapText="1"/>
    </xf>
    <xf numFmtId="0" fontId="106" fillId="0" borderId="140" xfId="0" applyFont="1" applyFill="1" applyBorder="1" applyAlignment="1">
      <alignment horizontal="left" vertical="center" wrapText="1"/>
    </xf>
    <xf numFmtId="0" fontId="106" fillId="0" borderId="141" xfId="0" applyFont="1" applyFill="1" applyBorder="1" applyAlignment="1">
      <alignment horizontal="left" vertical="center" wrapText="1"/>
    </xf>
    <xf numFmtId="0" fontId="106" fillId="0" borderId="142" xfId="0" applyFont="1" applyFill="1" applyBorder="1" applyAlignment="1">
      <alignment horizontal="left" vertical="center" wrapText="1"/>
    </xf>
    <xf numFmtId="0" fontId="106" fillId="3" borderId="77" xfId="0" applyFont="1" applyFill="1" applyBorder="1" applyAlignment="1">
      <alignment horizontal="left" vertical="center" wrapText="1"/>
    </xf>
    <xf numFmtId="0" fontId="106" fillId="3" borderId="78" xfId="0" applyFont="1" applyFill="1" applyBorder="1" applyAlignment="1">
      <alignment horizontal="left" vertical="center" wrapText="1"/>
    </xf>
    <xf numFmtId="0" fontId="106" fillId="0" borderId="80" xfId="0" applyFont="1" applyFill="1" applyBorder="1" applyAlignment="1">
      <alignment horizontal="left" vertical="center" wrapText="1"/>
    </xf>
    <xf numFmtId="0" fontId="106" fillId="0" borderId="81" xfId="0" applyFont="1" applyFill="1" applyBorder="1" applyAlignment="1">
      <alignment horizontal="left" vertical="center" wrapText="1"/>
    </xf>
    <xf numFmtId="0" fontId="106" fillId="0" borderId="53" xfId="0" applyFont="1" applyFill="1" applyBorder="1" applyAlignment="1">
      <alignment vertical="center" wrapText="1"/>
    </xf>
    <xf numFmtId="0" fontId="106" fillId="0" borderId="11" xfId="0" applyFont="1" applyFill="1" applyBorder="1" applyAlignment="1">
      <alignment vertical="center" wrapText="1"/>
    </xf>
    <xf numFmtId="0" fontId="106" fillId="3" borderId="100" xfId="0" applyFont="1" applyFill="1" applyBorder="1" applyAlignment="1">
      <alignment vertical="center" wrapText="1"/>
    </xf>
    <xf numFmtId="0" fontId="106" fillId="3" borderId="98" xfId="0" applyFont="1" applyFill="1" applyBorder="1" applyAlignment="1">
      <alignment vertical="center" wrapText="1"/>
    </xf>
    <xf numFmtId="0" fontId="105" fillId="0" borderId="70" xfId="0" applyFont="1" applyFill="1" applyBorder="1" applyAlignment="1">
      <alignment horizontal="center" vertical="center"/>
    </xf>
    <xf numFmtId="0" fontId="105" fillId="0" borderId="71" xfId="0" applyFont="1" applyFill="1" applyBorder="1" applyAlignment="1">
      <alignment horizontal="center" vertical="center"/>
    </xf>
    <xf numFmtId="0" fontId="105" fillId="0" borderId="72" xfId="0" applyFont="1" applyFill="1" applyBorder="1" applyAlignment="1">
      <alignment horizontal="center" vertical="center"/>
    </xf>
    <xf numFmtId="0" fontId="106" fillId="0" borderId="99" xfId="0" applyFont="1" applyFill="1" applyBorder="1" applyAlignment="1">
      <alignment horizontal="left" vertical="center" wrapText="1"/>
    </xf>
    <xf numFmtId="0" fontId="155" fillId="3" borderId="100" xfId="0" applyFont="1" applyFill="1" applyBorder="1" applyAlignment="1">
      <alignment vertical="center" wrapText="1"/>
    </xf>
    <xf numFmtId="0" fontId="155" fillId="3" borderId="98" xfId="0" applyFont="1" applyFill="1" applyBorder="1" applyAlignment="1">
      <alignment vertical="center" wrapText="1"/>
    </xf>
    <xf numFmtId="0" fontId="106" fillId="0" borderId="100" xfId="0" applyFont="1" applyFill="1" applyBorder="1" applyAlignment="1">
      <alignment horizontal="left"/>
    </xf>
    <xf numFmtId="0" fontId="106" fillId="0" borderId="98" xfId="0" applyFont="1" applyFill="1" applyBorder="1" applyAlignment="1">
      <alignment horizontal="left"/>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7"/>
  <sheetViews>
    <sheetView zoomScale="80" zoomScaleNormal="80" workbookViewId="0">
      <pane xSplit="1" ySplit="7" topLeftCell="B8" activePane="bottomRight" state="frozen"/>
      <selection pane="topRight" activeCell="B1" sqref="B1"/>
      <selection pane="bottomLeft" activeCell="A8" sqref="A8"/>
      <selection pane="bottomRight" activeCell="B41" sqref="B41"/>
    </sheetView>
  </sheetViews>
  <sheetFormatPr defaultRowHeight="15"/>
  <cols>
    <col min="1" max="1" width="10.28515625" style="2" customWidth="1"/>
    <col min="2" max="2" width="153" bestFit="1" customWidth="1"/>
    <col min="3" max="3" width="39.42578125" customWidth="1"/>
    <col min="7" max="7" width="25" customWidth="1"/>
  </cols>
  <sheetData>
    <row r="1" spans="1:3" ht="15.75">
      <c r="A1" s="9"/>
      <c r="B1" s="131" t="s">
        <v>159</v>
      </c>
      <c r="C1" s="55"/>
    </row>
    <row r="2" spans="1:3" s="128" customFormat="1" ht="15.75">
      <c r="A2" s="170">
        <v>1</v>
      </c>
      <c r="B2" s="129" t="s">
        <v>160</v>
      </c>
      <c r="C2" s="126" t="s">
        <v>1001</v>
      </c>
    </row>
    <row r="3" spans="1:3" s="128" customFormat="1" ht="15.75">
      <c r="A3" s="170">
        <v>2</v>
      </c>
      <c r="B3" s="130" t="s">
        <v>161</v>
      </c>
      <c r="C3" s="126" t="s">
        <v>1002</v>
      </c>
    </row>
    <row r="4" spans="1:3" s="128" customFormat="1" ht="15.75">
      <c r="A4" s="170">
        <v>3</v>
      </c>
      <c r="B4" s="130" t="s">
        <v>162</v>
      </c>
      <c r="C4" s="126" t="s">
        <v>1003</v>
      </c>
    </row>
    <row r="5" spans="1:3" s="128" customFormat="1" ht="15.75">
      <c r="A5" s="171">
        <v>4</v>
      </c>
      <c r="B5" s="133" t="s">
        <v>163</v>
      </c>
      <c r="C5" s="126" t="s">
        <v>1004</v>
      </c>
    </row>
    <row r="6" spans="1:3" s="132" customFormat="1" ht="65.25" customHeight="1">
      <c r="A6" s="826" t="s">
        <v>321</v>
      </c>
      <c r="B6" s="827"/>
      <c r="C6" s="827"/>
    </row>
    <row r="7" spans="1:3">
      <c r="A7" s="291" t="s">
        <v>251</v>
      </c>
      <c r="B7" s="292" t="s">
        <v>164</v>
      </c>
    </row>
    <row r="8" spans="1:3">
      <c r="A8" s="293">
        <v>1</v>
      </c>
      <c r="B8" s="289" t="s">
        <v>139</v>
      </c>
    </row>
    <row r="9" spans="1:3">
      <c r="A9" s="293">
        <v>2</v>
      </c>
      <c r="B9" s="289" t="s">
        <v>165</v>
      </c>
    </row>
    <row r="10" spans="1:3">
      <c r="A10" s="293">
        <v>3</v>
      </c>
      <c r="B10" s="289" t="s">
        <v>166</v>
      </c>
    </row>
    <row r="11" spans="1:3">
      <c r="A11" s="293">
        <v>4</v>
      </c>
      <c r="B11" s="289" t="s">
        <v>167</v>
      </c>
      <c r="C11" s="127"/>
    </row>
    <row r="12" spans="1:3">
      <c r="A12" s="293">
        <v>5</v>
      </c>
      <c r="B12" s="289" t="s">
        <v>107</v>
      </c>
    </row>
    <row r="13" spans="1:3">
      <c r="A13" s="293">
        <v>6</v>
      </c>
      <c r="B13" s="294" t="s">
        <v>91</v>
      </c>
    </row>
    <row r="14" spans="1:3">
      <c r="A14" s="293">
        <v>7</v>
      </c>
      <c r="B14" s="289" t="s">
        <v>168</v>
      </c>
    </row>
    <row r="15" spans="1:3">
      <c r="A15" s="293">
        <v>8</v>
      </c>
      <c r="B15" s="289" t="s">
        <v>171</v>
      </c>
    </row>
    <row r="16" spans="1:3">
      <c r="A16" s="293">
        <v>9</v>
      </c>
      <c r="B16" s="289" t="s">
        <v>85</v>
      </c>
    </row>
    <row r="17" spans="1:2">
      <c r="A17" s="295" t="s">
        <v>378</v>
      </c>
      <c r="B17" s="289" t="s">
        <v>358</v>
      </c>
    </row>
    <row r="18" spans="1:2">
      <c r="A18" s="293">
        <v>9.1999999999999993</v>
      </c>
      <c r="B18" s="289" t="s">
        <v>980</v>
      </c>
    </row>
    <row r="19" spans="1:2">
      <c r="A19" s="293">
        <v>9.3000000000000007</v>
      </c>
      <c r="B19" s="289" t="s">
        <v>981</v>
      </c>
    </row>
    <row r="20" spans="1:2">
      <c r="A20" s="293">
        <v>10</v>
      </c>
      <c r="B20" s="289" t="s">
        <v>172</v>
      </c>
    </row>
    <row r="21" spans="1:2">
      <c r="A21" s="293">
        <v>11</v>
      </c>
      <c r="B21" s="294" t="s">
        <v>155</v>
      </c>
    </row>
    <row r="22" spans="1:2">
      <c r="A22" s="293">
        <v>12</v>
      </c>
      <c r="B22" s="294" t="s">
        <v>152</v>
      </c>
    </row>
    <row r="23" spans="1:2">
      <c r="A23" s="293">
        <v>13</v>
      </c>
      <c r="B23" s="296" t="s">
        <v>297</v>
      </c>
    </row>
    <row r="24" spans="1:2">
      <c r="A24" s="293">
        <v>14</v>
      </c>
      <c r="B24" s="289" t="s">
        <v>351</v>
      </c>
    </row>
    <row r="25" spans="1:2">
      <c r="A25" s="297">
        <v>15</v>
      </c>
      <c r="B25" s="289" t="s">
        <v>74</v>
      </c>
    </row>
    <row r="26" spans="1:2">
      <c r="A26" s="297">
        <v>15.1</v>
      </c>
      <c r="B26" s="289" t="s">
        <v>387</v>
      </c>
    </row>
    <row r="27" spans="1:2">
      <c r="A27" s="297">
        <v>16</v>
      </c>
      <c r="B27" s="289" t="s">
        <v>453</v>
      </c>
    </row>
    <row r="28" spans="1:2">
      <c r="A28" s="297">
        <v>17</v>
      </c>
      <c r="B28" s="289" t="s">
        <v>677</v>
      </c>
    </row>
    <row r="29" spans="1:2">
      <c r="A29" s="297">
        <v>18</v>
      </c>
      <c r="B29" s="289" t="s">
        <v>937</v>
      </c>
    </row>
    <row r="30" spans="1:2">
      <c r="A30" s="297">
        <v>19</v>
      </c>
      <c r="B30" s="289" t="s">
        <v>938</v>
      </c>
    </row>
    <row r="31" spans="1:2">
      <c r="A31" s="297">
        <v>20</v>
      </c>
      <c r="B31" s="289" t="s">
        <v>939</v>
      </c>
    </row>
    <row r="32" spans="1:2">
      <c r="A32" s="297">
        <v>21</v>
      </c>
      <c r="B32" s="289" t="s">
        <v>546</v>
      </c>
    </row>
    <row r="33" spans="1:2">
      <c r="A33" s="297">
        <v>22</v>
      </c>
      <c r="B33" s="289" t="s">
        <v>940</v>
      </c>
    </row>
    <row r="34" spans="1:2" ht="25.5">
      <c r="A34" s="297">
        <v>23</v>
      </c>
      <c r="B34" s="658" t="s">
        <v>936</v>
      </c>
    </row>
    <row r="35" spans="1:2">
      <c r="A35" s="297">
        <v>24</v>
      </c>
      <c r="B35" s="289" t="s">
        <v>941</v>
      </c>
    </row>
    <row r="36" spans="1:2">
      <c r="A36" s="297">
        <v>25</v>
      </c>
      <c r="B36" s="289" t="s">
        <v>942</v>
      </c>
    </row>
    <row r="37" spans="1:2">
      <c r="A37" s="293">
        <v>26</v>
      </c>
      <c r="B37" s="289" t="s">
        <v>722</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7" location="'16. NSFR'!A1" display="წმინდა სტაბილური დაფინანსების კოეფიციენტი"/>
    <hyperlink ref="B28" location="' 17. Residual Maturity'!A1" display="რისკის პოზიციის ღირებულება ნარჩენი ვადიანობის  და რისკის კლასების მიხედვით"/>
    <hyperlink ref="B29"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0"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2" location="'21. NPL'!A1" display="უმოქმედო სესხების ცვლილება"/>
    <hyperlink ref="B33"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4"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5"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6"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1" location="'20. Reserves'!A1" display="რეზერვის ცვლილება სესხებზე და კორპორატიულ სავალო ფასიანი ქაღალდებზე"/>
    <hyperlink ref="B37"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6" activePane="bottomRight" state="frozen"/>
      <selection pane="topRight" activeCell="B1" sqref="B1"/>
      <selection pane="bottomLeft" activeCell="A5" sqref="A5"/>
      <selection pane="bottomRight" activeCell="C6" sqref="C6:C53"/>
    </sheetView>
  </sheetViews>
  <sheetFormatPr defaultRowHeight="15"/>
  <cols>
    <col min="1" max="1" width="9.5703125" style="5" bestFit="1" customWidth="1"/>
    <col min="2" max="2" width="132.42578125" style="2" customWidth="1"/>
    <col min="3" max="3" width="18.42578125" style="2" customWidth="1"/>
  </cols>
  <sheetData>
    <row r="1" spans="1:6" ht="15.75">
      <c r="A1" s="17" t="s">
        <v>108</v>
      </c>
      <c r="B1" s="16" t="str">
        <f>Info!C2</f>
        <v>სს ზირაათ ბანკი საქართველო</v>
      </c>
      <c r="D1" s="2"/>
      <c r="E1" s="2"/>
      <c r="F1" s="2"/>
    </row>
    <row r="2" spans="1:6" s="21" customFormat="1" ht="15.75" customHeight="1">
      <c r="A2" s="21" t="s">
        <v>109</v>
      </c>
      <c r="B2" s="735">
        <f>'1. key ratios'!B2</f>
        <v>45657</v>
      </c>
    </row>
    <row r="3" spans="1:6" s="21" customFormat="1" ht="15.75" customHeight="1"/>
    <row r="4" spans="1:6" ht="15.75" thickBot="1">
      <c r="A4" s="5" t="s">
        <v>257</v>
      </c>
      <c r="B4" s="30" t="s">
        <v>85</v>
      </c>
    </row>
    <row r="5" spans="1:6">
      <c r="A5" s="87" t="s">
        <v>25</v>
      </c>
      <c r="B5" s="88"/>
      <c r="C5" s="89" t="s">
        <v>26</v>
      </c>
    </row>
    <row r="6" spans="1:6">
      <c r="A6" s="90">
        <v>1</v>
      </c>
      <c r="B6" s="51" t="s">
        <v>27</v>
      </c>
      <c r="C6" s="178">
        <v>81968060.747500002</v>
      </c>
    </row>
    <row r="7" spans="1:6">
      <c r="A7" s="90">
        <v>2</v>
      </c>
      <c r="B7" s="48" t="s">
        <v>28</v>
      </c>
      <c r="C7" s="179">
        <v>50000000</v>
      </c>
    </row>
    <row r="8" spans="1:6">
      <c r="A8" s="90">
        <v>3</v>
      </c>
      <c r="B8" s="42" t="s">
        <v>29</v>
      </c>
      <c r="C8" s="179"/>
    </row>
    <row r="9" spans="1:6">
      <c r="A9" s="90">
        <v>4</v>
      </c>
      <c r="B9" s="42" t="s">
        <v>30</v>
      </c>
      <c r="C9" s="179"/>
    </row>
    <row r="10" spans="1:6">
      <c r="A10" s="90">
        <v>5</v>
      </c>
      <c r="B10" s="42" t="s">
        <v>31</v>
      </c>
      <c r="C10" s="179"/>
    </row>
    <row r="11" spans="1:6">
      <c r="A11" s="90">
        <v>6</v>
      </c>
      <c r="B11" s="49" t="s">
        <v>32</v>
      </c>
      <c r="C11" s="179">
        <v>31968060.747500002</v>
      </c>
    </row>
    <row r="12" spans="1:6" s="4" customFormat="1">
      <c r="A12" s="90">
        <v>7</v>
      </c>
      <c r="B12" s="51" t="s">
        <v>33</v>
      </c>
      <c r="C12" s="180">
        <v>1114718.2</v>
      </c>
    </row>
    <row r="13" spans="1:6" s="4" customFormat="1">
      <c r="A13" s="90">
        <v>8</v>
      </c>
      <c r="B13" s="50" t="s">
        <v>34</v>
      </c>
      <c r="C13" s="181"/>
    </row>
    <row r="14" spans="1:6" s="4" customFormat="1" ht="25.5">
      <c r="A14" s="90">
        <v>9</v>
      </c>
      <c r="B14" s="43" t="s">
        <v>35</v>
      </c>
      <c r="C14" s="181"/>
    </row>
    <row r="15" spans="1:6" s="4" customFormat="1">
      <c r="A15" s="90">
        <v>10</v>
      </c>
      <c r="B15" s="44" t="s">
        <v>36</v>
      </c>
      <c r="C15" s="181">
        <v>1114718.2</v>
      </c>
    </row>
    <row r="16" spans="1:6" s="4" customFormat="1">
      <c r="A16" s="90">
        <v>11</v>
      </c>
      <c r="B16" s="45" t="s">
        <v>37</v>
      </c>
      <c r="C16" s="181"/>
    </row>
    <row r="17" spans="1:3" s="4" customFormat="1">
      <c r="A17" s="90">
        <v>12</v>
      </c>
      <c r="B17" s="44" t="s">
        <v>38</v>
      </c>
      <c r="C17" s="181"/>
    </row>
    <row r="18" spans="1:3" s="4" customFormat="1">
      <c r="A18" s="90">
        <v>13</v>
      </c>
      <c r="B18" s="44" t="s">
        <v>39</v>
      </c>
      <c r="C18" s="181"/>
    </row>
    <row r="19" spans="1:3" s="4" customFormat="1">
      <c r="A19" s="90">
        <v>14</v>
      </c>
      <c r="B19" s="44" t="s">
        <v>40</v>
      </c>
      <c r="C19" s="181"/>
    </row>
    <row r="20" spans="1:3" s="4" customFormat="1" ht="25.5">
      <c r="A20" s="90">
        <v>15</v>
      </c>
      <c r="B20" s="44" t="s">
        <v>41</v>
      </c>
      <c r="C20" s="181"/>
    </row>
    <row r="21" spans="1:3" s="4" customFormat="1" ht="25.5">
      <c r="A21" s="90">
        <v>16</v>
      </c>
      <c r="B21" s="43" t="s">
        <v>42</v>
      </c>
      <c r="C21" s="181"/>
    </row>
    <row r="22" spans="1:3" s="4" customFormat="1">
      <c r="A22" s="90">
        <v>17</v>
      </c>
      <c r="B22" s="91" t="s">
        <v>43</v>
      </c>
      <c r="C22" s="181"/>
    </row>
    <row r="23" spans="1:3" s="4" customFormat="1">
      <c r="A23" s="90">
        <v>18</v>
      </c>
      <c r="B23" s="694" t="s">
        <v>725</v>
      </c>
      <c r="C23" s="436"/>
    </row>
    <row r="24" spans="1:3" s="4" customFormat="1" ht="25.5">
      <c r="A24" s="90">
        <v>19</v>
      </c>
      <c r="B24" s="43" t="s">
        <v>44</v>
      </c>
      <c r="C24" s="181"/>
    </row>
    <row r="25" spans="1:3" s="4" customFormat="1" ht="25.5">
      <c r="A25" s="90">
        <v>20</v>
      </c>
      <c r="B25" s="43" t="s">
        <v>45</v>
      </c>
      <c r="C25" s="181"/>
    </row>
    <row r="26" spans="1:3" s="4" customFormat="1" ht="25.5">
      <c r="A26" s="90">
        <v>21</v>
      </c>
      <c r="B26" s="46" t="s">
        <v>46</v>
      </c>
      <c r="C26" s="181"/>
    </row>
    <row r="27" spans="1:3" s="4" customFormat="1">
      <c r="A27" s="90">
        <v>22</v>
      </c>
      <c r="B27" s="46" t="s">
        <v>47</v>
      </c>
      <c r="C27" s="181"/>
    </row>
    <row r="28" spans="1:3" s="4" customFormat="1" ht="25.5">
      <c r="A28" s="90">
        <v>23</v>
      </c>
      <c r="B28" s="46" t="s">
        <v>48</v>
      </c>
      <c r="C28" s="181"/>
    </row>
    <row r="29" spans="1:3" s="4" customFormat="1">
      <c r="A29" s="90">
        <v>24</v>
      </c>
      <c r="B29" s="52" t="s">
        <v>22</v>
      </c>
      <c r="C29" s="180">
        <v>80853342.547499999</v>
      </c>
    </row>
    <row r="30" spans="1:3" s="4" customFormat="1">
      <c r="A30" s="92"/>
      <c r="B30" s="47"/>
      <c r="C30" s="181"/>
    </row>
    <row r="31" spans="1:3" s="4" customFormat="1">
      <c r="A31" s="92">
        <v>25</v>
      </c>
      <c r="B31" s="52" t="s">
        <v>49</v>
      </c>
      <c r="C31" s="180">
        <v>0</v>
      </c>
    </row>
    <row r="32" spans="1:3" s="4" customFormat="1">
      <c r="A32" s="92">
        <v>26</v>
      </c>
      <c r="B32" s="42" t="s">
        <v>50</v>
      </c>
      <c r="C32" s="182">
        <v>0</v>
      </c>
    </row>
    <row r="33" spans="1:3" s="4" customFormat="1">
      <c r="A33" s="92">
        <v>27</v>
      </c>
      <c r="B33" s="124" t="s">
        <v>51</v>
      </c>
      <c r="C33" s="181"/>
    </row>
    <row r="34" spans="1:3" s="4" customFormat="1">
      <c r="A34" s="92">
        <v>28</v>
      </c>
      <c r="B34" s="124" t="s">
        <v>52</v>
      </c>
      <c r="C34" s="181"/>
    </row>
    <row r="35" spans="1:3" s="4" customFormat="1">
      <c r="A35" s="92">
        <v>29</v>
      </c>
      <c r="B35" s="42" t="s">
        <v>53</v>
      </c>
      <c r="C35" s="181"/>
    </row>
    <row r="36" spans="1:3" s="4" customFormat="1">
      <c r="A36" s="92">
        <v>30</v>
      </c>
      <c r="B36" s="52" t="s">
        <v>54</v>
      </c>
      <c r="C36" s="180">
        <v>0</v>
      </c>
    </row>
    <row r="37" spans="1:3" s="4" customFormat="1">
      <c r="A37" s="92">
        <v>31</v>
      </c>
      <c r="B37" s="43" t="s">
        <v>55</v>
      </c>
      <c r="C37" s="181"/>
    </row>
    <row r="38" spans="1:3" s="4" customFormat="1">
      <c r="A38" s="92">
        <v>32</v>
      </c>
      <c r="B38" s="44" t="s">
        <v>56</v>
      </c>
      <c r="C38" s="181"/>
    </row>
    <row r="39" spans="1:3" s="4" customFormat="1" ht="25.5">
      <c r="A39" s="92">
        <v>33</v>
      </c>
      <c r="B39" s="43" t="s">
        <v>57</v>
      </c>
      <c r="C39" s="181"/>
    </row>
    <row r="40" spans="1:3" s="4" customFormat="1" ht="25.5">
      <c r="A40" s="92">
        <v>34</v>
      </c>
      <c r="B40" s="43" t="s">
        <v>45</v>
      </c>
      <c r="C40" s="181"/>
    </row>
    <row r="41" spans="1:3" s="4" customFormat="1" ht="25.5">
      <c r="A41" s="92">
        <v>35</v>
      </c>
      <c r="B41" s="46" t="s">
        <v>58</v>
      </c>
      <c r="C41" s="181"/>
    </row>
    <row r="42" spans="1:3" s="4" customFormat="1">
      <c r="A42" s="92">
        <v>36</v>
      </c>
      <c r="B42" s="52" t="s">
        <v>23</v>
      </c>
      <c r="C42" s="180">
        <v>0</v>
      </c>
    </row>
    <row r="43" spans="1:3" s="4" customFormat="1">
      <c r="A43" s="92"/>
      <c r="B43" s="47"/>
      <c r="C43" s="181"/>
    </row>
    <row r="44" spans="1:3" s="4" customFormat="1">
      <c r="A44" s="92">
        <v>37</v>
      </c>
      <c r="B44" s="53" t="s">
        <v>59</v>
      </c>
      <c r="C44" s="180">
        <v>0</v>
      </c>
    </row>
    <row r="45" spans="1:3" s="4" customFormat="1">
      <c r="A45" s="92">
        <v>38</v>
      </c>
      <c r="B45" s="42" t="s">
        <v>60</v>
      </c>
      <c r="C45" s="181"/>
    </row>
    <row r="46" spans="1:3" s="4" customFormat="1">
      <c r="A46" s="92">
        <v>39</v>
      </c>
      <c r="B46" s="42" t="s">
        <v>61</v>
      </c>
      <c r="C46" s="181"/>
    </row>
    <row r="47" spans="1:3" s="4" customFormat="1">
      <c r="A47" s="92">
        <v>40</v>
      </c>
      <c r="B47" s="695" t="s">
        <v>724</v>
      </c>
      <c r="C47" s="181"/>
    </row>
    <row r="48" spans="1:3" s="4" customFormat="1">
      <c r="A48" s="92">
        <v>41</v>
      </c>
      <c r="B48" s="53" t="s">
        <v>62</v>
      </c>
      <c r="C48" s="180">
        <v>0</v>
      </c>
    </row>
    <row r="49" spans="1:3" s="4" customFormat="1">
      <c r="A49" s="92">
        <v>42</v>
      </c>
      <c r="B49" s="43" t="s">
        <v>63</v>
      </c>
      <c r="C49" s="181"/>
    </row>
    <row r="50" spans="1:3" s="4" customFormat="1">
      <c r="A50" s="92">
        <v>43</v>
      </c>
      <c r="B50" s="44" t="s">
        <v>64</v>
      </c>
      <c r="C50" s="181"/>
    </row>
    <row r="51" spans="1:3" s="4" customFormat="1" ht="25.5">
      <c r="A51" s="92">
        <v>44</v>
      </c>
      <c r="B51" s="43" t="s">
        <v>65</v>
      </c>
      <c r="C51" s="181"/>
    </row>
    <row r="52" spans="1:3" s="4" customFormat="1" ht="25.5">
      <c r="A52" s="92">
        <v>45</v>
      </c>
      <c r="B52" s="43" t="s">
        <v>45</v>
      </c>
      <c r="C52" s="181"/>
    </row>
    <row r="53" spans="1:3" s="4" customFormat="1" ht="15.75" thickBot="1">
      <c r="A53" s="92">
        <v>46</v>
      </c>
      <c r="B53" s="93" t="s">
        <v>24</v>
      </c>
      <c r="C53" s="183">
        <v>0</v>
      </c>
    </row>
    <row r="56" spans="1:3">
      <c r="B56" s="2" t="s">
        <v>141</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80" zoomScaleNormal="80" workbookViewId="0">
      <selection activeCell="C7" sqref="C7:D21"/>
    </sheetView>
  </sheetViews>
  <sheetFormatPr defaultColWidth="9.140625" defaultRowHeight="12.75"/>
  <cols>
    <col min="1" max="1" width="10.85546875" style="248" bestFit="1" customWidth="1"/>
    <col min="2" max="2" width="59" style="248" customWidth="1"/>
    <col min="3" max="3" width="16.7109375" style="248" bestFit="1" customWidth="1"/>
    <col min="4" max="4" width="22.140625" style="248" customWidth="1"/>
    <col min="5" max="16384" width="9.140625" style="248"/>
  </cols>
  <sheetData>
    <row r="1" spans="1:4" ht="15">
      <c r="A1" s="17" t="s">
        <v>108</v>
      </c>
      <c r="B1" s="16" t="str">
        <f>Info!C2</f>
        <v>სს ზირაათ ბანკი საქართველო</v>
      </c>
    </row>
    <row r="2" spans="1:4" s="21" customFormat="1" ht="15.75" customHeight="1">
      <c r="A2" s="21" t="s">
        <v>109</v>
      </c>
      <c r="B2" s="735">
        <f>'1. key ratios'!B2</f>
        <v>45657</v>
      </c>
    </row>
    <row r="3" spans="1:4" s="21" customFormat="1" ht="15.75" customHeight="1"/>
    <row r="4" spans="1:4" ht="13.5" thickBot="1">
      <c r="A4" s="249" t="s">
        <v>357</v>
      </c>
      <c r="B4" s="283" t="s">
        <v>358</v>
      </c>
    </row>
    <row r="5" spans="1:4" s="284" customFormat="1">
      <c r="A5" s="856" t="s">
        <v>359</v>
      </c>
      <c r="B5" s="857"/>
      <c r="C5" s="273" t="s">
        <v>360</v>
      </c>
      <c r="D5" s="274" t="s">
        <v>361</v>
      </c>
    </row>
    <row r="6" spans="1:4" s="285" customFormat="1">
      <c r="A6" s="275">
        <v>1</v>
      </c>
      <c r="B6" s="276" t="s">
        <v>362</v>
      </c>
      <c r="C6" s="276"/>
      <c r="D6" s="277"/>
    </row>
    <row r="7" spans="1:4" s="285" customFormat="1">
      <c r="A7" s="278" t="s">
        <v>363</v>
      </c>
      <c r="B7" s="279" t="s">
        <v>364</v>
      </c>
      <c r="C7" s="323">
        <v>4.4999999999999998E-2</v>
      </c>
      <c r="D7" s="779">
        <v>12333630.191865077</v>
      </c>
    </row>
    <row r="8" spans="1:4" s="285" customFormat="1">
      <c r="A8" s="278" t="s">
        <v>365</v>
      </c>
      <c r="B8" s="279" t="s">
        <v>366</v>
      </c>
      <c r="C8" s="324">
        <v>0.06</v>
      </c>
      <c r="D8" s="779">
        <v>16444840.255820103</v>
      </c>
    </row>
    <row r="9" spans="1:4" s="285" customFormat="1">
      <c r="A9" s="278" t="s">
        <v>367</v>
      </c>
      <c r="B9" s="279" t="s">
        <v>368</v>
      </c>
      <c r="C9" s="324">
        <v>0.08</v>
      </c>
      <c r="D9" s="779">
        <v>21926453.674426805</v>
      </c>
    </row>
    <row r="10" spans="1:4" s="285" customFormat="1">
      <c r="A10" s="275" t="s">
        <v>369</v>
      </c>
      <c r="B10" s="276" t="s">
        <v>370</v>
      </c>
      <c r="C10" s="325"/>
      <c r="D10" s="780"/>
    </row>
    <row r="11" spans="1:4" s="286" customFormat="1">
      <c r="A11" s="280" t="s">
        <v>371</v>
      </c>
      <c r="B11" s="281" t="s">
        <v>433</v>
      </c>
      <c r="C11" s="326">
        <v>2.5000000000000001E-2</v>
      </c>
      <c r="D11" s="781">
        <v>6852016.7732583769</v>
      </c>
    </row>
    <row r="12" spans="1:4" s="286" customFormat="1">
      <c r="A12" s="280" t="s">
        <v>372</v>
      </c>
      <c r="B12" s="281" t="s">
        <v>373</v>
      </c>
      <c r="C12" s="326">
        <v>2.5000000000000001E-3</v>
      </c>
      <c r="D12" s="781">
        <v>685201.67732583766</v>
      </c>
    </row>
    <row r="13" spans="1:4" s="286" customFormat="1">
      <c r="A13" s="280" t="s">
        <v>374</v>
      </c>
      <c r="B13" s="281" t="s">
        <v>375</v>
      </c>
      <c r="C13" s="326">
        <v>0</v>
      </c>
      <c r="D13" s="781">
        <v>0</v>
      </c>
    </row>
    <row r="14" spans="1:4" s="285" customFormat="1">
      <c r="A14" s="275" t="s">
        <v>376</v>
      </c>
      <c r="B14" s="276" t="s">
        <v>431</v>
      </c>
      <c r="C14" s="327"/>
      <c r="D14" s="780"/>
    </row>
    <row r="15" spans="1:4" s="285" customFormat="1">
      <c r="A15" s="290" t="s">
        <v>379</v>
      </c>
      <c r="B15" s="281" t="s">
        <v>432</v>
      </c>
      <c r="C15" s="326">
        <v>4.6979087936129364E-2</v>
      </c>
      <c r="D15" s="781">
        <v>12876059.941229546</v>
      </c>
    </row>
    <row r="16" spans="1:4" s="285" customFormat="1">
      <c r="A16" s="290" t="s">
        <v>380</v>
      </c>
      <c r="B16" s="281" t="s">
        <v>382</v>
      </c>
      <c r="C16" s="326">
        <v>5.8575695131821842E-2</v>
      </c>
      <c r="D16" s="781">
        <v>16054465.821940491</v>
      </c>
    </row>
    <row r="17" spans="1:6" s="285" customFormat="1">
      <c r="A17" s="290" t="s">
        <v>381</v>
      </c>
      <c r="B17" s="281" t="s">
        <v>429</v>
      </c>
      <c r="C17" s="326">
        <v>7.3834388810364568E-2</v>
      </c>
      <c r="D17" s="781">
        <v>20236578.822875947</v>
      </c>
    </row>
    <row r="18" spans="1:6" s="284" customFormat="1">
      <c r="A18" s="858" t="s">
        <v>430</v>
      </c>
      <c r="B18" s="859"/>
      <c r="C18" s="328" t="s">
        <v>360</v>
      </c>
      <c r="D18" s="782" t="s">
        <v>361</v>
      </c>
    </row>
    <row r="19" spans="1:6" s="285" customFormat="1">
      <c r="A19" s="282">
        <v>4</v>
      </c>
      <c r="B19" s="281" t="s">
        <v>22</v>
      </c>
      <c r="C19" s="326">
        <v>0.11947908793612938</v>
      </c>
      <c r="D19" s="779">
        <v>32746908.583678842</v>
      </c>
    </row>
    <row r="20" spans="1:6" s="285" customFormat="1">
      <c r="A20" s="282">
        <v>5</v>
      </c>
      <c r="B20" s="281" t="s">
        <v>86</v>
      </c>
      <c r="C20" s="326">
        <v>0.14607569513182184</v>
      </c>
      <c r="D20" s="779">
        <v>40036524.528344803</v>
      </c>
    </row>
    <row r="21" spans="1:6" s="285" customFormat="1" ht="13.5" thickBot="1">
      <c r="A21" s="287" t="s">
        <v>377</v>
      </c>
      <c r="B21" s="288" t="s">
        <v>85</v>
      </c>
      <c r="C21" s="329">
        <v>0.18133438881036457</v>
      </c>
      <c r="D21" s="783">
        <v>49700250.947886959</v>
      </c>
    </row>
    <row r="22" spans="1:6">
      <c r="F22" s="249"/>
    </row>
    <row r="23" spans="1:6" ht="63.75">
      <c r="B23" s="23" t="s">
        <v>434</v>
      </c>
    </row>
  </sheetData>
  <mergeCells count="2">
    <mergeCell ref="A5:B5"/>
    <mergeCell ref="A18:B18"/>
  </mergeCells>
  <conditionalFormatting sqref="C21">
    <cfRule type="cellIs" dxfId="2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Normal="100" workbookViewId="0">
      <selection activeCell="C18" sqref="C18"/>
    </sheetView>
  </sheetViews>
  <sheetFormatPr defaultRowHeight="15"/>
  <cols>
    <col min="1" max="1" width="107.140625" bestFit="1" customWidth="1"/>
    <col min="2" max="2" width="50.85546875" bestFit="1" customWidth="1"/>
    <col min="3" max="3" width="28.140625" bestFit="1" customWidth="1"/>
    <col min="4" max="7" width="28.140625" customWidth="1"/>
  </cols>
  <sheetData>
    <row r="1" spans="1:2">
      <c r="A1" s="664" t="s">
        <v>108</v>
      </c>
      <c r="B1" s="16" t="str">
        <f>Info!C2</f>
        <v>სს ზირაათ ბანკი საქართველო</v>
      </c>
    </row>
    <row r="2" spans="1:2">
      <c r="A2" s="665" t="s">
        <v>109</v>
      </c>
      <c r="B2" s="735">
        <f>'1. key ratios'!B2</f>
        <v>45657</v>
      </c>
    </row>
    <row r="3" spans="1:2">
      <c r="A3" s="666" t="s">
        <v>982</v>
      </c>
      <c r="B3" s="660" t="s">
        <v>953</v>
      </c>
    </row>
    <row r="4" spans="1:2" ht="15.75" thickBot="1"/>
    <row r="5" spans="1:2">
      <c r="A5" s="671"/>
      <c r="B5" s="672" t="s">
        <v>954</v>
      </c>
    </row>
    <row r="6" spans="1:2">
      <c r="A6" s="667" t="s">
        <v>955</v>
      </c>
      <c r="B6" s="673">
        <f>SUM(B7,B11)</f>
        <v>0</v>
      </c>
    </row>
    <row r="7" spans="1:2">
      <c r="A7" s="667" t="s">
        <v>988</v>
      </c>
      <c r="B7" s="673">
        <f>SUM(B8:B10)</f>
        <v>0</v>
      </c>
    </row>
    <row r="8" spans="1:2">
      <c r="A8" s="668" t="s">
        <v>956</v>
      </c>
      <c r="B8" s="674">
        <v>0</v>
      </c>
    </row>
    <row r="9" spans="1:2">
      <c r="A9" s="668" t="s">
        <v>957</v>
      </c>
      <c r="B9" s="674">
        <f>'9. Capital'!C42</f>
        <v>0</v>
      </c>
    </row>
    <row r="10" spans="1:2">
      <c r="A10" s="668" t="s">
        <v>958</v>
      </c>
      <c r="B10" s="674">
        <f>'9. Capital'!C53</f>
        <v>0</v>
      </c>
    </row>
    <row r="11" spans="1:2">
      <c r="A11" s="667" t="s">
        <v>959</v>
      </c>
      <c r="B11" s="673">
        <f>SUM(B12:B13)</f>
        <v>0</v>
      </c>
    </row>
    <row r="12" spans="1:2">
      <c r="A12" s="668" t="s">
        <v>989</v>
      </c>
      <c r="B12" s="674"/>
    </row>
    <row r="13" spans="1:2">
      <c r="A13" s="668" t="s">
        <v>990</v>
      </c>
      <c r="B13" s="674"/>
    </row>
    <row r="14" spans="1:2">
      <c r="A14" s="667" t="s">
        <v>960</v>
      </c>
      <c r="B14" s="673">
        <f>SUM(B15:B16)</f>
        <v>0</v>
      </c>
    </row>
    <row r="15" spans="1:2">
      <c r="A15" s="669" t="s">
        <v>961</v>
      </c>
      <c r="B15" s="674"/>
    </row>
    <row r="16" spans="1:2">
      <c r="A16" s="669" t="s">
        <v>85</v>
      </c>
      <c r="B16" s="674">
        <f>B7</f>
        <v>0</v>
      </c>
    </row>
    <row r="17" spans="1:5">
      <c r="A17" s="667" t="s">
        <v>962</v>
      </c>
      <c r="B17" s="673"/>
    </row>
    <row r="18" spans="1:5">
      <c r="A18" s="669" t="s">
        <v>963</v>
      </c>
      <c r="B18" s="674">
        <v>0</v>
      </c>
    </row>
    <row r="19" spans="1:5">
      <c r="A19" s="669" t="s">
        <v>964</v>
      </c>
      <c r="B19" s="674">
        <v>0</v>
      </c>
    </row>
    <row r="20" spans="1:5">
      <c r="A20" s="667" t="s">
        <v>965</v>
      </c>
      <c r="B20" s="673"/>
    </row>
    <row r="21" spans="1:5">
      <c r="A21" s="670" t="s">
        <v>966</v>
      </c>
      <c r="B21" s="675">
        <f>IFERROR(B6/B18,0)</f>
        <v>0</v>
      </c>
    </row>
    <row r="22" spans="1:5">
      <c r="A22" s="670" t="s">
        <v>967</v>
      </c>
      <c r="B22" s="675">
        <f>IFERROR(B6/B19,0)</f>
        <v>0</v>
      </c>
    </row>
    <row r="23" spans="1:5" ht="15.75" thickBot="1">
      <c r="A23" s="676" t="s">
        <v>968</v>
      </c>
      <c r="B23" s="677">
        <f>IFERROR(B6/B14,0)</f>
        <v>0</v>
      </c>
    </row>
    <row r="24" spans="1:5" ht="16.5" customHeight="1">
      <c r="A24" s="663" t="s">
        <v>991</v>
      </c>
      <c r="B24" s="661"/>
      <c r="C24" s="661"/>
      <c r="D24" s="661"/>
      <c r="E24" s="661"/>
    </row>
    <row r="25" spans="1:5" ht="25.5" customHeight="1">
      <c r="A25" s="663" t="s">
        <v>992</v>
      </c>
    </row>
    <row r="26" spans="1:5" ht="57" customHeight="1">
      <c r="A26" s="663" t="s">
        <v>993</v>
      </c>
    </row>
    <row r="27" spans="1:5">
      <c r="A27" s="66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Normal="100" workbookViewId="0">
      <selection activeCell="B2" sqref="B2"/>
    </sheetView>
  </sheetViews>
  <sheetFormatPr defaultRowHeight="15"/>
  <cols>
    <col min="1" max="1" width="82" customWidth="1"/>
    <col min="2" max="2" width="28.140625" bestFit="1" customWidth="1"/>
    <col min="3" max="6" width="28.140625" customWidth="1"/>
  </cols>
  <sheetData>
    <row r="1" spans="1:6">
      <c r="A1" s="664" t="s">
        <v>108</v>
      </c>
      <c r="B1" s="16" t="str">
        <f>Info!C2</f>
        <v>სს ზირაათ ბანკი საქართველო</v>
      </c>
      <c r="C1" s="248"/>
    </row>
    <row r="2" spans="1:6">
      <c r="A2" s="665" t="s">
        <v>109</v>
      </c>
      <c r="B2" s="735">
        <f>'1. key ratios'!B2</f>
        <v>45657</v>
      </c>
      <c r="C2" s="248"/>
    </row>
    <row r="3" spans="1:6">
      <c r="A3" s="666" t="s">
        <v>983</v>
      </c>
      <c r="B3" s="660" t="s">
        <v>953</v>
      </c>
      <c r="C3" s="248"/>
    </row>
    <row r="5" spans="1:6">
      <c r="A5" s="662"/>
    </row>
    <row r="6" spans="1:6" ht="15.75" thickBot="1">
      <c r="A6" s="678"/>
      <c r="B6" s="678"/>
      <c r="C6" s="678"/>
      <c r="D6" s="678"/>
      <c r="E6" s="678"/>
      <c r="F6" s="678"/>
    </row>
    <row r="7" spans="1:6">
      <c r="A7" s="860"/>
      <c r="B7" s="862" t="s">
        <v>969</v>
      </c>
      <c r="C7" s="862"/>
      <c r="D7" s="862"/>
      <c r="E7" s="862"/>
      <c r="F7" s="863" t="s">
        <v>970</v>
      </c>
    </row>
    <row r="8" spans="1:6" ht="25.5">
      <c r="A8" s="861"/>
      <c r="B8" s="679" t="s">
        <v>971</v>
      </c>
      <c r="C8" s="679" t="s">
        <v>972</v>
      </c>
      <c r="D8" s="679" t="s">
        <v>973</v>
      </c>
      <c r="E8" s="679" t="s">
        <v>974</v>
      </c>
      <c r="F8" s="864"/>
    </row>
    <row r="9" spans="1:6">
      <c r="A9" s="680" t="s">
        <v>975</v>
      </c>
      <c r="B9" s="681">
        <f>B13+B17</f>
        <v>0</v>
      </c>
      <c r="C9" s="681">
        <f t="shared" ref="C9:E9" si="0">C13+C17</f>
        <v>0</v>
      </c>
      <c r="D9" s="681">
        <f t="shared" si="0"/>
        <v>0</v>
      </c>
      <c r="E9" s="681">
        <f t="shared" si="0"/>
        <v>0</v>
      </c>
      <c r="F9" s="682">
        <f>F13+F17</f>
        <v>0</v>
      </c>
    </row>
    <row r="10" spans="1:6">
      <c r="A10" s="683" t="s">
        <v>976</v>
      </c>
      <c r="B10" s="684">
        <f t="shared" ref="B10:E12" si="1">B14+B18</f>
        <v>0</v>
      </c>
      <c r="C10" s="684">
        <f t="shared" si="1"/>
        <v>0</v>
      </c>
      <c r="D10" s="684">
        <f t="shared" si="1"/>
        <v>0</v>
      </c>
      <c r="E10" s="684">
        <f t="shared" si="1"/>
        <v>0</v>
      </c>
      <c r="F10" s="682">
        <f>SUM(B10:E10)</f>
        <v>0</v>
      </c>
    </row>
    <row r="11" spans="1:6">
      <c r="A11" s="683" t="s">
        <v>977</v>
      </c>
      <c r="B11" s="684">
        <f t="shared" si="1"/>
        <v>0</v>
      </c>
      <c r="C11" s="684">
        <f t="shared" si="1"/>
        <v>0</v>
      </c>
      <c r="D11" s="684">
        <f t="shared" si="1"/>
        <v>0</v>
      </c>
      <c r="E11" s="684">
        <f t="shared" si="1"/>
        <v>0</v>
      </c>
      <c r="F11" s="682">
        <f t="shared" ref="F11:F12" si="2">SUM(B11:E11)</f>
        <v>0</v>
      </c>
    </row>
    <row r="12" spans="1:6">
      <c r="A12" s="685" t="s">
        <v>978</v>
      </c>
      <c r="B12" s="684">
        <f t="shared" si="1"/>
        <v>0</v>
      </c>
      <c r="C12" s="684">
        <f t="shared" si="1"/>
        <v>0</v>
      </c>
      <c r="D12" s="684">
        <f t="shared" si="1"/>
        <v>0</v>
      </c>
      <c r="E12" s="684">
        <f t="shared" si="1"/>
        <v>0</v>
      </c>
      <c r="F12" s="682">
        <f t="shared" si="2"/>
        <v>0</v>
      </c>
    </row>
    <row r="13" spans="1:6">
      <c r="A13" s="686" t="s">
        <v>979</v>
      </c>
      <c r="B13" s="687"/>
      <c r="C13" s="687"/>
      <c r="D13" s="687"/>
      <c r="E13" s="687"/>
      <c r="F13" s="688"/>
    </row>
    <row r="14" spans="1:6">
      <c r="A14" s="683" t="s">
        <v>976</v>
      </c>
      <c r="B14" s="689"/>
      <c r="C14" s="689"/>
      <c r="D14" s="689"/>
      <c r="E14" s="689"/>
      <c r="F14" s="690"/>
    </row>
    <row r="15" spans="1:6">
      <c r="A15" s="683" t="s">
        <v>977</v>
      </c>
      <c r="B15" s="689"/>
      <c r="C15" s="689"/>
      <c r="D15" s="689"/>
      <c r="E15" s="689"/>
      <c r="F15" s="690"/>
    </row>
    <row r="16" spans="1:6">
      <c r="A16" s="685" t="s">
        <v>978</v>
      </c>
      <c r="B16" s="689"/>
      <c r="C16" s="689"/>
      <c r="D16" s="689"/>
      <c r="E16" s="689"/>
      <c r="F16" s="690"/>
    </row>
    <row r="17" spans="1:6">
      <c r="A17" s="686" t="s">
        <v>959</v>
      </c>
      <c r="B17" s="687"/>
      <c r="C17" s="687"/>
      <c r="D17" s="687"/>
      <c r="E17" s="687"/>
      <c r="F17" s="690"/>
    </row>
    <row r="18" spans="1:6">
      <c r="A18" s="683" t="s">
        <v>976</v>
      </c>
      <c r="B18" s="689"/>
      <c r="C18" s="689"/>
      <c r="D18" s="689"/>
      <c r="E18" s="689"/>
      <c r="F18" s="690"/>
    </row>
    <row r="19" spans="1:6">
      <c r="A19" s="683" t="s">
        <v>977</v>
      </c>
      <c r="B19" s="689"/>
      <c r="C19" s="689"/>
      <c r="D19" s="689"/>
      <c r="E19" s="689"/>
      <c r="F19" s="690"/>
    </row>
    <row r="20" spans="1:6" ht="15.75" thickBot="1">
      <c r="A20" s="691" t="s">
        <v>978</v>
      </c>
      <c r="B20" s="692"/>
      <c r="C20" s="692"/>
      <c r="D20" s="692"/>
      <c r="E20" s="692"/>
      <c r="F20" s="693"/>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6" activePane="bottomRight" state="frozen"/>
      <selection pane="topRight" activeCell="B1" sqref="B1"/>
      <selection pane="bottomLeft" activeCell="A5" sqref="A5"/>
      <selection pane="bottomRight" activeCell="C24" sqref="C24"/>
    </sheetView>
  </sheetViews>
  <sheetFormatPr defaultRowHeight="15.75"/>
  <cols>
    <col min="1" max="1" width="10.7109375" style="39" customWidth="1"/>
    <col min="2" max="2" width="91.85546875" style="39" customWidth="1"/>
    <col min="3" max="3" width="50.5703125" style="741" customWidth="1"/>
    <col min="4" max="4" width="32.28515625" style="39" customWidth="1"/>
    <col min="5" max="5" width="9.42578125" customWidth="1"/>
  </cols>
  <sheetData>
    <row r="1" spans="1:6">
      <c r="A1" s="17" t="s">
        <v>108</v>
      </c>
      <c r="B1" s="19" t="str">
        <f>Info!C2</f>
        <v>სს ზირაათ ბანკი საქართველო</v>
      </c>
      <c r="E1" s="2"/>
      <c r="F1" s="2"/>
    </row>
    <row r="2" spans="1:6" s="21" customFormat="1" ht="15.75" customHeight="1">
      <c r="A2" s="21" t="s">
        <v>109</v>
      </c>
      <c r="B2" s="735">
        <f>'1. key ratios'!B2</f>
        <v>45657</v>
      </c>
      <c r="C2" s="729"/>
    </row>
    <row r="3" spans="1:6" s="21" customFormat="1" ht="15.75" customHeight="1">
      <c r="A3" s="26"/>
      <c r="C3" s="729"/>
    </row>
    <row r="4" spans="1:6" s="21" customFormat="1" ht="15.75" customHeight="1" thickBot="1">
      <c r="A4" s="21" t="s">
        <v>258</v>
      </c>
      <c r="B4" s="148" t="s">
        <v>172</v>
      </c>
      <c r="C4" s="729"/>
      <c r="D4" s="150" t="s">
        <v>87</v>
      </c>
    </row>
    <row r="5" spans="1:6" ht="25.5">
      <c r="A5" s="99" t="s">
        <v>25</v>
      </c>
      <c r="B5" s="100" t="s">
        <v>144</v>
      </c>
      <c r="C5" s="742" t="s">
        <v>857</v>
      </c>
      <c r="D5" s="149" t="s">
        <v>173</v>
      </c>
    </row>
    <row r="6" spans="1:6">
      <c r="A6" s="484">
        <v>1</v>
      </c>
      <c r="B6" s="439" t="s">
        <v>842</v>
      </c>
      <c r="C6" s="743">
        <f>SUM(C7:C9)</f>
        <v>85624607.512800008</v>
      </c>
      <c r="D6" s="94"/>
      <c r="E6" s="7"/>
    </row>
    <row r="7" spans="1:6">
      <c r="A7" s="484">
        <v>1.1000000000000001</v>
      </c>
      <c r="B7" s="440" t="s">
        <v>96</v>
      </c>
      <c r="C7" s="744">
        <f>'2. SOFP'!E8</f>
        <v>7513972.8695999999</v>
      </c>
      <c r="D7" s="95"/>
      <c r="E7" s="7"/>
    </row>
    <row r="8" spans="1:6">
      <c r="A8" s="484">
        <v>1.2</v>
      </c>
      <c r="B8" s="440" t="s">
        <v>97</v>
      </c>
      <c r="C8" s="744">
        <f>'2. SOFP'!E9</f>
        <v>35969327.1175</v>
      </c>
      <c r="D8" s="95"/>
      <c r="E8" s="7"/>
    </row>
    <row r="9" spans="1:6">
      <c r="A9" s="484">
        <v>1.3</v>
      </c>
      <c r="B9" s="440" t="s">
        <v>98</v>
      </c>
      <c r="C9" s="744">
        <f>'2. SOFP'!E10</f>
        <v>42141307.525700003</v>
      </c>
      <c r="D9" s="95"/>
      <c r="E9" s="7"/>
    </row>
    <row r="10" spans="1:6">
      <c r="A10" s="484">
        <v>2</v>
      </c>
      <c r="B10" s="441" t="s">
        <v>729</v>
      </c>
      <c r="C10" s="745">
        <f>'2. SOFP'!E11</f>
        <v>0</v>
      </c>
      <c r="D10" s="95"/>
      <c r="E10" s="7"/>
    </row>
    <row r="11" spans="1:6">
      <c r="A11" s="484">
        <v>2.1</v>
      </c>
      <c r="B11" s="442" t="s">
        <v>730</v>
      </c>
      <c r="C11" s="746">
        <f>'2. SOFP'!E12</f>
        <v>0</v>
      </c>
      <c r="D11" s="96"/>
      <c r="E11" s="8"/>
    </row>
    <row r="12" spans="1:6" ht="23.45" customHeight="1">
      <c r="A12" s="484">
        <v>3</v>
      </c>
      <c r="B12" s="443" t="s">
        <v>731</v>
      </c>
      <c r="C12" s="747">
        <f>'2. SOFP'!E13</f>
        <v>0</v>
      </c>
      <c r="D12" s="96"/>
      <c r="E12" s="8"/>
    </row>
    <row r="13" spans="1:6" ht="23.1" customHeight="1">
      <c r="A13" s="484">
        <v>4</v>
      </c>
      <c r="B13" s="444" t="s">
        <v>732</v>
      </c>
      <c r="C13" s="747">
        <f>'2. SOFP'!E14</f>
        <v>0</v>
      </c>
      <c r="D13" s="96"/>
      <c r="E13" s="8"/>
    </row>
    <row r="14" spans="1:6">
      <c r="A14" s="484">
        <v>5</v>
      </c>
      <c r="B14" s="444" t="s">
        <v>733</v>
      </c>
      <c r="C14" s="747">
        <f>SUM(C15:C17)</f>
        <v>0</v>
      </c>
      <c r="D14" s="96"/>
      <c r="E14" s="8"/>
    </row>
    <row r="15" spans="1:6">
      <c r="A15" s="484">
        <v>5.0999999999999996</v>
      </c>
      <c r="B15" s="445" t="s">
        <v>734</v>
      </c>
      <c r="C15" s="748">
        <f>'2. SOFP'!E16</f>
        <v>0</v>
      </c>
      <c r="D15" s="96"/>
      <c r="E15" s="7"/>
    </row>
    <row r="16" spans="1:6">
      <c r="A16" s="484">
        <v>5.2</v>
      </c>
      <c r="B16" s="445" t="s">
        <v>569</v>
      </c>
      <c r="C16" s="744">
        <f>'2. SOFP'!E17</f>
        <v>0</v>
      </c>
      <c r="D16" s="95"/>
      <c r="E16" s="7"/>
    </row>
    <row r="17" spans="1:5">
      <c r="A17" s="484">
        <v>5.3</v>
      </c>
      <c r="B17" s="445" t="s">
        <v>735</v>
      </c>
      <c r="C17" s="744">
        <f>'2. SOFP'!E18</f>
        <v>0</v>
      </c>
      <c r="D17" s="95"/>
      <c r="E17" s="7"/>
    </row>
    <row r="18" spans="1:5">
      <c r="A18" s="484">
        <v>6</v>
      </c>
      <c r="B18" s="443" t="s">
        <v>736</v>
      </c>
      <c r="C18" s="745">
        <f>SUM(C19:C20)</f>
        <v>162367223.30860001</v>
      </c>
      <c r="D18" s="95"/>
      <c r="E18" s="7"/>
    </row>
    <row r="19" spans="1:5">
      <c r="A19" s="484">
        <v>6.1</v>
      </c>
      <c r="B19" s="445" t="s">
        <v>569</v>
      </c>
      <c r="C19" s="746">
        <f>'2. SOFP'!E20</f>
        <v>0</v>
      </c>
      <c r="D19" s="95"/>
      <c r="E19" s="7"/>
    </row>
    <row r="20" spans="1:5">
      <c r="A20" s="484">
        <v>6.2</v>
      </c>
      <c r="B20" s="445" t="s">
        <v>735</v>
      </c>
      <c r="C20" s="746">
        <f>'2. SOFP'!E21</f>
        <v>162367223.30860001</v>
      </c>
      <c r="D20" s="95"/>
      <c r="E20" s="7"/>
    </row>
    <row r="21" spans="1:5">
      <c r="A21" s="484">
        <v>7</v>
      </c>
      <c r="B21" s="446" t="s">
        <v>737</v>
      </c>
      <c r="C21" s="747">
        <f>'2. SOFP'!E22</f>
        <v>0</v>
      </c>
      <c r="D21" s="95"/>
      <c r="E21" s="7"/>
    </row>
    <row r="22" spans="1:5">
      <c r="A22" s="484">
        <v>8</v>
      </c>
      <c r="B22" s="447" t="s">
        <v>738</v>
      </c>
      <c r="C22" s="745">
        <f>'2. SOFP'!E23</f>
        <v>0</v>
      </c>
      <c r="D22" s="95"/>
      <c r="E22" s="7"/>
    </row>
    <row r="23" spans="1:5">
      <c r="A23" s="484">
        <v>9</v>
      </c>
      <c r="B23" s="444" t="s">
        <v>739</v>
      </c>
      <c r="C23" s="745">
        <f>SUM(C24:C25)</f>
        <v>4422445.8099999996</v>
      </c>
      <c r="D23" s="515"/>
      <c r="E23" s="7"/>
    </row>
    <row r="24" spans="1:5">
      <c r="A24" s="484">
        <v>9.1</v>
      </c>
      <c r="B24" s="448" t="s">
        <v>740</v>
      </c>
      <c r="C24" s="749">
        <f>'2. SOFP'!E25</f>
        <v>4422445.8099999996</v>
      </c>
      <c r="D24" s="97"/>
      <c r="E24" s="7"/>
    </row>
    <row r="25" spans="1:5">
      <c r="A25" s="484">
        <v>9.1999999999999993</v>
      </c>
      <c r="B25" s="448" t="s">
        <v>741</v>
      </c>
      <c r="C25" s="750">
        <f>'2. SOFP'!E26</f>
        <v>0</v>
      </c>
      <c r="D25" s="514"/>
      <c r="E25" s="6"/>
    </row>
    <row r="26" spans="1:5">
      <c r="A26" s="484">
        <v>10</v>
      </c>
      <c r="B26" s="444" t="s">
        <v>36</v>
      </c>
      <c r="C26" s="751">
        <f>SUM(C27:C28)</f>
        <v>1114718.2</v>
      </c>
      <c r="D26" s="657" t="s">
        <v>934</v>
      </c>
      <c r="E26" s="7"/>
    </row>
    <row r="27" spans="1:5">
      <c r="A27" s="484">
        <v>10.1</v>
      </c>
      <c r="B27" s="448" t="s">
        <v>742</v>
      </c>
      <c r="C27" s="744">
        <f>'2. SOFP'!E28</f>
        <v>0</v>
      </c>
      <c r="D27" s="95"/>
      <c r="E27" s="7"/>
    </row>
    <row r="28" spans="1:5">
      <c r="A28" s="484">
        <v>10.199999999999999</v>
      </c>
      <c r="B28" s="448" t="s">
        <v>743</v>
      </c>
      <c r="C28" s="744">
        <f>'2. SOFP'!E29</f>
        <v>1114718.2</v>
      </c>
      <c r="D28" s="95"/>
      <c r="E28" s="7"/>
    </row>
    <row r="29" spans="1:5">
      <c r="A29" s="484">
        <v>11</v>
      </c>
      <c r="B29" s="444" t="s">
        <v>744</v>
      </c>
      <c r="C29" s="745">
        <f>SUM(C30:C31)</f>
        <v>726143</v>
      </c>
      <c r="D29" s="95"/>
      <c r="E29" s="7"/>
    </row>
    <row r="30" spans="1:5">
      <c r="A30" s="484">
        <v>11.1</v>
      </c>
      <c r="B30" s="448" t="s">
        <v>745</v>
      </c>
      <c r="C30" s="744">
        <f>'2. SOFP'!E31</f>
        <v>726143</v>
      </c>
      <c r="D30" s="95"/>
      <c r="E30" s="7"/>
    </row>
    <row r="31" spans="1:5">
      <c r="A31" s="484">
        <v>11.2</v>
      </c>
      <c r="B31" s="448" t="s">
        <v>746</v>
      </c>
      <c r="C31" s="744">
        <f>'2. SOFP'!E32</f>
        <v>0</v>
      </c>
      <c r="D31" s="95"/>
      <c r="E31" s="7"/>
    </row>
    <row r="32" spans="1:5">
      <c r="A32" s="484">
        <v>13</v>
      </c>
      <c r="B32" s="444" t="s">
        <v>99</v>
      </c>
      <c r="C32" s="744">
        <f>'2. SOFP'!E33</f>
        <v>2443719.9283999996</v>
      </c>
      <c r="D32" s="95"/>
      <c r="E32" s="7"/>
    </row>
    <row r="33" spans="1:5">
      <c r="A33" s="484">
        <v>13.1</v>
      </c>
      <c r="B33" s="449" t="s">
        <v>747</v>
      </c>
      <c r="C33" s="744">
        <f>'2. SOFP'!E34</f>
        <v>302210</v>
      </c>
      <c r="D33" s="95"/>
      <c r="E33" s="7"/>
    </row>
    <row r="34" spans="1:5">
      <c r="A34" s="484">
        <v>13.2</v>
      </c>
      <c r="B34" s="449" t="s">
        <v>748</v>
      </c>
      <c r="C34" s="744">
        <f>'2. SOFP'!E35</f>
        <v>0</v>
      </c>
      <c r="D34" s="97"/>
      <c r="E34" s="7"/>
    </row>
    <row r="35" spans="1:5">
      <c r="A35" s="484">
        <v>14</v>
      </c>
      <c r="B35" s="450" t="s">
        <v>749</v>
      </c>
      <c r="C35" s="752">
        <f>SUM(C6,C10,C12,C13,C14,C18,C21,C22,C23,C26,C29,C32)</f>
        <v>256698857.75980002</v>
      </c>
      <c r="D35" s="97"/>
      <c r="E35" s="7"/>
    </row>
    <row r="36" spans="1:5">
      <c r="A36" s="484"/>
      <c r="B36" s="451" t="s">
        <v>104</v>
      </c>
      <c r="C36" s="753"/>
      <c r="D36" s="98"/>
      <c r="E36" s="7"/>
    </row>
    <row r="37" spans="1:5">
      <c r="A37" s="484">
        <v>15</v>
      </c>
      <c r="B37" s="452" t="s">
        <v>750</v>
      </c>
      <c r="C37" s="750">
        <f>'2. SOFP'!E38</f>
        <v>0</v>
      </c>
      <c r="D37" s="514"/>
      <c r="E37" s="6"/>
    </row>
    <row r="38" spans="1:5">
      <c r="A38" s="484">
        <v>15.1</v>
      </c>
      <c r="B38" s="455" t="s">
        <v>730</v>
      </c>
      <c r="C38" s="744">
        <f>'2. SOFP'!E39</f>
        <v>0</v>
      </c>
      <c r="D38" s="95"/>
      <c r="E38" s="7"/>
    </row>
    <row r="39" spans="1:5" ht="21">
      <c r="A39" s="484">
        <v>16</v>
      </c>
      <c r="B39" s="446" t="s">
        <v>751</v>
      </c>
      <c r="C39" s="745">
        <f>'2. SOFP'!E40</f>
        <v>0</v>
      </c>
      <c r="D39" s="95"/>
      <c r="E39" s="7"/>
    </row>
    <row r="40" spans="1:5">
      <c r="A40" s="484">
        <v>17</v>
      </c>
      <c r="B40" s="446" t="s">
        <v>752</v>
      </c>
      <c r="C40" s="745">
        <f>SUM(C41:C44)</f>
        <v>171124301.9747</v>
      </c>
      <c r="D40" s="95"/>
      <c r="E40" s="7"/>
    </row>
    <row r="41" spans="1:5">
      <c r="A41" s="484">
        <v>17.100000000000001</v>
      </c>
      <c r="B41" s="456" t="s">
        <v>753</v>
      </c>
      <c r="C41" s="744">
        <f>'2. SOFP'!E42</f>
        <v>154924606.00569999</v>
      </c>
      <c r="D41" s="95"/>
      <c r="E41" s="7"/>
    </row>
    <row r="42" spans="1:5">
      <c r="A42" s="503">
        <v>17.2</v>
      </c>
      <c r="B42" s="504" t="s">
        <v>100</v>
      </c>
      <c r="C42" s="749">
        <f>'2. SOFP'!E43</f>
        <v>15690327.077400001</v>
      </c>
      <c r="D42" s="97"/>
      <c r="E42" s="7"/>
    </row>
    <row r="43" spans="1:5">
      <c r="A43" s="484">
        <v>17.3</v>
      </c>
      <c r="B43" s="505" t="s">
        <v>754</v>
      </c>
      <c r="C43" s="754">
        <f>'2. SOFP'!E44</f>
        <v>0</v>
      </c>
      <c r="D43" s="506"/>
      <c r="E43" s="7"/>
    </row>
    <row r="44" spans="1:5">
      <c r="A44" s="484">
        <v>17.399999999999999</v>
      </c>
      <c r="B44" s="505" t="s">
        <v>755</v>
      </c>
      <c r="C44" s="754">
        <f>'2. SOFP'!E45</f>
        <v>509368.89159999997</v>
      </c>
      <c r="D44" s="506"/>
      <c r="E44" s="7"/>
    </row>
    <row r="45" spans="1:5">
      <c r="A45" s="484">
        <v>18</v>
      </c>
      <c r="B45" s="507" t="s">
        <v>756</v>
      </c>
      <c r="C45" s="755">
        <f>'2. SOFP'!E46</f>
        <v>490412.22</v>
      </c>
      <c r="D45" s="513"/>
      <c r="E45" s="6"/>
    </row>
    <row r="46" spans="1:5">
      <c r="A46" s="484">
        <v>19</v>
      </c>
      <c r="B46" s="507" t="s">
        <v>757</v>
      </c>
      <c r="C46" s="756">
        <f>SUM(C47:C48)</f>
        <v>37232</v>
      </c>
      <c r="D46" s="508"/>
    </row>
    <row r="47" spans="1:5">
      <c r="A47" s="484">
        <v>19.100000000000001</v>
      </c>
      <c r="B47" s="509" t="s">
        <v>758</v>
      </c>
      <c r="C47" s="757">
        <f>'2. SOFP'!E48</f>
        <v>0</v>
      </c>
      <c r="D47" s="508"/>
    </row>
    <row r="48" spans="1:5">
      <c r="A48" s="484">
        <v>19.2</v>
      </c>
      <c r="B48" s="509" t="s">
        <v>759</v>
      </c>
      <c r="C48" s="757">
        <f>'2. SOFP'!E49</f>
        <v>37232</v>
      </c>
      <c r="D48" s="508"/>
    </row>
    <row r="49" spans="1:4">
      <c r="A49" s="484">
        <v>20</v>
      </c>
      <c r="B49" s="461" t="s">
        <v>101</v>
      </c>
      <c r="C49" s="757">
        <f>'2. SOFP'!E50</f>
        <v>0</v>
      </c>
      <c r="D49" s="508"/>
    </row>
    <row r="50" spans="1:4">
      <c r="A50" s="484">
        <v>21</v>
      </c>
      <c r="B50" s="462" t="s">
        <v>89</v>
      </c>
      <c r="C50" s="757">
        <f>'2. SOFP'!E51</f>
        <v>3078850.8176000002</v>
      </c>
      <c r="D50" s="508"/>
    </row>
    <row r="51" spans="1:4">
      <c r="A51" s="484">
        <v>21.1</v>
      </c>
      <c r="B51" s="457" t="s">
        <v>760</v>
      </c>
      <c r="C51" s="757">
        <f>'2. SOFP'!E52</f>
        <v>0</v>
      </c>
      <c r="D51" s="508"/>
    </row>
    <row r="52" spans="1:4">
      <c r="A52" s="484">
        <v>22</v>
      </c>
      <c r="B52" s="461" t="s">
        <v>761</v>
      </c>
      <c r="C52" s="756">
        <f>SUM(C37,C39,C40,C45,C46,C49,C50)</f>
        <v>174730797.01230001</v>
      </c>
      <c r="D52" s="508"/>
    </row>
    <row r="53" spans="1:4">
      <c r="A53" s="484"/>
      <c r="B53" s="463" t="s">
        <v>762</v>
      </c>
      <c r="C53" s="758"/>
      <c r="D53" s="508"/>
    </row>
    <row r="54" spans="1:4">
      <c r="A54" s="484">
        <v>23</v>
      </c>
      <c r="B54" s="461" t="s">
        <v>105</v>
      </c>
      <c r="C54" s="759">
        <f>'2. SOFP'!E55</f>
        <v>50000000</v>
      </c>
      <c r="D54" s="508"/>
    </row>
    <row r="55" spans="1:4">
      <c r="A55" s="484">
        <v>24</v>
      </c>
      <c r="B55" s="461" t="s">
        <v>763</v>
      </c>
      <c r="C55" s="759">
        <f>'2. SOFP'!E56</f>
        <v>0</v>
      </c>
      <c r="D55" s="508"/>
    </row>
    <row r="56" spans="1:4">
      <c r="A56" s="484">
        <v>25</v>
      </c>
      <c r="B56" s="464" t="s">
        <v>102</v>
      </c>
      <c r="C56" s="759">
        <f>'2. SOFP'!E57</f>
        <v>0</v>
      </c>
      <c r="D56" s="508"/>
    </row>
    <row r="57" spans="1:4">
      <c r="A57" s="484">
        <v>26</v>
      </c>
      <c r="B57" s="507" t="s">
        <v>764</v>
      </c>
      <c r="C57" s="759">
        <f>'2. SOFP'!E58</f>
        <v>0</v>
      </c>
      <c r="D57" s="508"/>
    </row>
    <row r="58" spans="1:4">
      <c r="A58" s="484">
        <v>27</v>
      </c>
      <c r="B58" s="507" t="s">
        <v>765</v>
      </c>
      <c r="C58" s="759">
        <f>SUM(C59:C60)</f>
        <v>0</v>
      </c>
      <c r="D58" s="508"/>
    </row>
    <row r="59" spans="1:4">
      <c r="A59" s="484">
        <v>27.1</v>
      </c>
      <c r="B59" s="510" t="s">
        <v>766</v>
      </c>
      <c r="C59" s="754">
        <f>'2. SOFP'!E60</f>
        <v>0</v>
      </c>
      <c r="D59" s="508"/>
    </row>
    <row r="60" spans="1:4">
      <c r="A60" s="484">
        <v>27.2</v>
      </c>
      <c r="B60" s="505" t="s">
        <v>767</v>
      </c>
      <c r="C60" s="754">
        <f>'2. SOFP'!E61</f>
        <v>0</v>
      </c>
      <c r="D60" s="508"/>
    </row>
    <row r="61" spans="1:4">
      <c r="A61" s="484">
        <v>28</v>
      </c>
      <c r="B61" s="462" t="s">
        <v>768</v>
      </c>
      <c r="C61" s="759">
        <f>'2. SOFP'!E62</f>
        <v>0</v>
      </c>
      <c r="D61" s="508"/>
    </row>
    <row r="62" spans="1:4">
      <c r="A62" s="484">
        <v>29</v>
      </c>
      <c r="B62" s="507" t="s">
        <v>769</v>
      </c>
      <c r="C62" s="759">
        <f>SUM(C63:C65)</f>
        <v>0</v>
      </c>
      <c r="D62" s="508"/>
    </row>
    <row r="63" spans="1:4">
      <c r="A63" s="484">
        <v>29.1</v>
      </c>
      <c r="B63" s="511" t="s">
        <v>770</v>
      </c>
      <c r="C63" s="754">
        <f>'2. SOFP'!E64</f>
        <v>0</v>
      </c>
      <c r="D63" s="508"/>
    </row>
    <row r="64" spans="1:4" ht="24" customHeight="1">
      <c r="A64" s="484">
        <v>29.2</v>
      </c>
      <c r="B64" s="510" t="s">
        <v>771</v>
      </c>
      <c r="C64" s="754">
        <f>'2. SOFP'!E65</f>
        <v>0</v>
      </c>
      <c r="D64" s="508"/>
    </row>
    <row r="65" spans="1:4" ht="21.95" customHeight="1">
      <c r="A65" s="484">
        <v>29.3</v>
      </c>
      <c r="B65" s="512" t="s">
        <v>772</v>
      </c>
      <c r="C65" s="754">
        <f>'2. SOFP'!E66</f>
        <v>0</v>
      </c>
      <c r="D65" s="508"/>
    </row>
    <row r="66" spans="1:4">
      <c r="A66" s="484">
        <v>30</v>
      </c>
      <c r="B66" s="467" t="s">
        <v>103</v>
      </c>
      <c r="C66" s="759">
        <f>'2. SOFP'!E67</f>
        <v>31968060.747500002</v>
      </c>
      <c r="D66" s="508"/>
    </row>
    <row r="67" spans="1:4">
      <c r="A67" s="484">
        <v>31</v>
      </c>
      <c r="B67" s="466" t="s">
        <v>773</v>
      </c>
      <c r="C67" s="759">
        <f>SUM(C54,C55,C56,C57,C58,C61,C62,C66)</f>
        <v>81968060.747500002</v>
      </c>
      <c r="D67" s="508"/>
    </row>
    <row r="68" spans="1:4">
      <c r="A68" s="484">
        <v>32</v>
      </c>
      <c r="B68" s="467" t="s">
        <v>774</v>
      </c>
      <c r="C68" s="759">
        <f>SUM(C52,C67)</f>
        <v>256698857.75980002</v>
      </c>
      <c r="D68" s="508"/>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97" style="2" bestFit="1" customWidth="1"/>
    <col min="3" max="3" width="10.140625" style="2" bestFit="1" customWidth="1"/>
    <col min="4" max="4" width="14.28515625" style="2" bestFit="1" customWidth="1"/>
    <col min="5" max="5" width="11.28515625" style="2" bestFit="1" customWidth="1"/>
    <col min="6" max="6" width="14.28515625" style="2" bestFit="1" customWidth="1"/>
    <col min="7" max="7" width="10.140625" style="2" bestFit="1" customWidth="1"/>
    <col min="8" max="8" width="14.28515625" style="2" bestFit="1" customWidth="1"/>
    <col min="9" max="9" width="11.28515625" style="2" bestFit="1" customWidth="1"/>
    <col min="10" max="10" width="14.28515625" style="2" bestFit="1" customWidth="1"/>
    <col min="11" max="11" width="10.140625" style="2" bestFit="1" customWidth="1"/>
    <col min="12" max="12" width="14.28515625" style="2" bestFit="1" customWidth="1"/>
    <col min="13" max="13" width="12.28515625" style="2" bestFit="1" customWidth="1"/>
    <col min="14" max="14" width="14.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29.85546875" style="2" customWidth="1"/>
    <col min="20" max="16384" width="9.140625" style="12"/>
  </cols>
  <sheetData>
    <row r="1" spans="1:19">
      <c r="A1" s="2" t="s">
        <v>108</v>
      </c>
      <c r="B1" s="248" t="str">
        <f>Info!C2</f>
        <v>სს ზირაათ ბანკი საქართველო</v>
      </c>
    </row>
    <row r="2" spans="1:19">
      <c r="A2" s="2" t="s">
        <v>109</v>
      </c>
      <c r="B2" s="735">
        <f>'1. key ratios'!B2</f>
        <v>45657</v>
      </c>
    </row>
    <row r="4" spans="1:19" ht="26.25" thickBot="1">
      <c r="A4" s="38" t="s">
        <v>259</v>
      </c>
      <c r="B4" s="211" t="s">
        <v>294</v>
      </c>
    </row>
    <row r="5" spans="1:19">
      <c r="A5" s="85"/>
      <c r="B5" s="86"/>
      <c r="C5" s="79" t="s">
        <v>0</v>
      </c>
      <c r="D5" s="79" t="s">
        <v>1</v>
      </c>
      <c r="E5" s="79" t="s">
        <v>2</v>
      </c>
      <c r="F5" s="79" t="s">
        <v>3</v>
      </c>
      <c r="G5" s="79" t="s">
        <v>4</v>
      </c>
      <c r="H5" s="79" t="s">
        <v>5</v>
      </c>
      <c r="I5" s="79" t="s">
        <v>145</v>
      </c>
      <c r="J5" s="79" t="s">
        <v>146</v>
      </c>
      <c r="K5" s="79" t="s">
        <v>147</v>
      </c>
      <c r="L5" s="79" t="s">
        <v>148</v>
      </c>
      <c r="M5" s="79" t="s">
        <v>149</v>
      </c>
      <c r="N5" s="79" t="s">
        <v>150</v>
      </c>
      <c r="O5" s="79" t="s">
        <v>281</v>
      </c>
      <c r="P5" s="79" t="s">
        <v>282</v>
      </c>
      <c r="Q5" s="79" t="s">
        <v>283</v>
      </c>
      <c r="R5" s="202" t="s">
        <v>284</v>
      </c>
      <c r="S5" s="80" t="s">
        <v>285</v>
      </c>
    </row>
    <row r="6" spans="1:19" ht="54.75" customHeight="1">
      <c r="A6" s="102"/>
      <c r="B6" s="869" t="s">
        <v>286</v>
      </c>
      <c r="C6" s="867">
        <v>0</v>
      </c>
      <c r="D6" s="868"/>
      <c r="E6" s="867">
        <v>0.2</v>
      </c>
      <c r="F6" s="868"/>
      <c r="G6" s="867">
        <v>0.35</v>
      </c>
      <c r="H6" s="868"/>
      <c r="I6" s="867">
        <v>0.5</v>
      </c>
      <c r="J6" s="868"/>
      <c r="K6" s="867">
        <v>0.75</v>
      </c>
      <c r="L6" s="868"/>
      <c r="M6" s="867">
        <v>1</v>
      </c>
      <c r="N6" s="868"/>
      <c r="O6" s="867">
        <v>1.5</v>
      </c>
      <c r="P6" s="868"/>
      <c r="Q6" s="867">
        <v>2.5</v>
      </c>
      <c r="R6" s="868"/>
      <c r="S6" s="865" t="s">
        <v>156</v>
      </c>
    </row>
    <row r="7" spans="1:19">
      <c r="A7" s="102"/>
      <c r="B7" s="870"/>
      <c r="C7" s="210" t="s">
        <v>279</v>
      </c>
      <c r="D7" s="210" t="s">
        <v>280</v>
      </c>
      <c r="E7" s="210" t="s">
        <v>279</v>
      </c>
      <c r="F7" s="210" t="s">
        <v>280</v>
      </c>
      <c r="G7" s="210" t="s">
        <v>279</v>
      </c>
      <c r="H7" s="210" t="s">
        <v>280</v>
      </c>
      <c r="I7" s="210" t="s">
        <v>279</v>
      </c>
      <c r="J7" s="210" t="s">
        <v>280</v>
      </c>
      <c r="K7" s="210" t="s">
        <v>279</v>
      </c>
      <c r="L7" s="210" t="s">
        <v>280</v>
      </c>
      <c r="M7" s="210" t="s">
        <v>279</v>
      </c>
      <c r="N7" s="210" t="s">
        <v>280</v>
      </c>
      <c r="O7" s="210" t="s">
        <v>279</v>
      </c>
      <c r="P7" s="210" t="s">
        <v>280</v>
      </c>
      <c r="Q7" s="210" t="s">
        <v>279</v>
      </c>
      <c r="R7" s="210" t="s">
        <v>280</v>
      </c>
      <c r="S7" s="866"/>
    </row>
    <row r="8" spans="1:19" s="105" customFormat="1">
      <c r="A8" s="83">
        <v>1</v>
      </c>
      <c r="B8" s="123" t="s">
        <v>134</v>
      </c>
      <c r="C8" s="184">
        <v>1340200</v>
      </c>
      <c r="D8" s="184"/>
      <c r="E8" s="184">
        <v>1936677.22</v>
      </c>
      <c r="F8" s="203"/>
      <c r="G8" s="184">
        <v>0</v>
      </c>
      <c r="H8" s="184"/>
      <c r="I8" s="184">
        <v>0</v>
      </c>
      <c r="J8" s="184"/>
      <c r="K8" s="184">
        <v>0</v>
      </c>
      <c r="L8" s="184"/>
      <c r="M8" s="184">
        <v>32692449.897500001</v>
      </c>
      <c r="N8" s="184"/>
      <c r="O8" s="184">
        <v>0</v>
      </c>
      <c r="P8" s="184"/>
      <c r="Q8" s="184">
        <v>0</v>
      </c>
      <c r="R8" s="203"/>
      <c r="S8" s="216">
        <f>$C$6*SUM(C8:D8)+$E$6*SUM(E8:F8)+$G$6*SUM(G8:H8)+$I$6*SUM(I8:J8)+$K$6*SUM(K8:L8)+$M$6*SUM(M8:N8)+$O$6*SUM(O8:P8)+$Q$6*SUM(Q8:R8)</f>
        <v>33079785.341499999</v>
      </c>
    </row>
    <row r="9" spans="1:19" s="105" customFormat="1">
      <c r="A9" s="83">
        <v>2</v>
      </c>
      <c r="B9" s="123" t="s">
        <v>135</v>
      </c>
      <c r="C9" s="184">
        <v>0</v>
      </c>
      <c r="D9" s="184"/>
      <c r="E9" s="184">
        <v>0</v>
      </c>
      <c r="F9" s="184"/>
      <c r="G9" s="184">
        <v>0</v>
      </c>
      <c r="H9" s="184"/>
      <c r="I9" s="184">
        <v>0</v>
      </c>
      <c r="J9" s="184"/>
      <c r="K9" s="184">
        <v>0</v>
      </c>
      <c r="L9" s="184"/>
      <c r="M9" s="184">
        <v>0</v>
      </c>
      <c r="N9" s="184"/>
      <c r="O9" s="184">
        <v>0</v>
      </c>
      <c r="P9" s="184"/>
      <c r="Q9" s="184">
        <v>0</v>
      </c>
      <c r="R9" s="203"/>
      <c r="S9" s="216">
        <f t="shared" ref="S9:S21" si="0">$C$6*SUM(C9:D9)+$E$6*SUM(E9:F9)+$G$6*SUM(G9:H9)+$I$6*SUM(I9:J9)+$K$6*SUM(K9:L9)+$M$6*SUM(M9:N9)+$O$6*SUM(O9:P9)+$Q$6*SUM(Q9:R9)</f>
        <v>0</v>
      </c>
    </row>
    <row r="10" spans="1:19" s="105" customFormat="1">
      <c r="A10" s="83">
        <v>3</v>
      </c>
      <c r="B10" s="123" t="s">
        <v>136</v>
      </c>
      <c r="C10" s="184">
        <v>0</v>
      </c>
      <c r="D10" s="184"/>
      <c r="E10" s="184">
        <v>0</v>
      </c>
      <c r="F10" s="184"/>
      <c r="G10" s="184">
        <v>0</v>
      </c>
      <c r="H10" s="184"/>
      <c r="I10" s="184">
        <v>0</v>
      </c>
      <c r="J10" s="184"/>
      <c r="K10" s="184">
        <v>0</v>
      </c>
      <c r="L10" s="184"/>
      <c r="M10" s="184">
        <v>0</v>
      </c>
      <c r="N10" s="184"/>
      <c r="O10" s="184">
        <v>0</v>
      </c>
      <c r="P10" s="184"/>
      <c r="Q10" s="184">
        <v>0</v>
      </c>
      <c r="R10" s="203"/>
      <c r="S10" s="216">
        <f t="shared" si="0"/>
        <v>0</v>
      </c>
    </row>
    <row r="11" spans="1:19" s="105" customFormat="1">
      <c r="A11" s="83">
        <v>4</v>
      </c>
      <c r="B11" s="123" t="s">
        <v>137</v>
      </c>
      <c r="C11" s="184">
        <v>0</v>
      </c>
      <c r="D11" s="184"/>
      <c r="E11" s="184">
        <v>0</v>
      </c>
      <c r="F11" s="184"/>
      <c r="G11" s="184">
        <v>0</v>
      </c>
      <c r="H11" s="184"/>
      <c r="I11" s="184">
        <v>0</v>
      </c>
      <c r="J11" s="184"/>
      <c r="K11" s="184">
        <v>0</v>
      </c>
      <c r="L11" s="184"/>
      <c r="M11" s="184">
        <v>0</v>
      </c>
      <c r="N11" s="184"/>
      <c r="O11" s="184">
        <v>0</v>
      </c>
      <c r="P11" s="184"/>
      <c r="Q11" s="184">
        <v>0</v>
      </c>
      <c r="R11" s="203"/>
      <c r="S11" s="216">
        <f t="shared" si="0"/>
        <v>0</v>
      </c>
    </row>
    <row r="12" spans="1:19" s="105" customFormat="1">
      <c r="A12" s="83">
        <v>5</v>
      </c>
      <c r="B12" s="123" t="s">
        <v>946</v>
      </c>
      <c r="C12" s="184">
        <v>0</v>
      </c>
      <c r="D12" s="184"/>
      <c r="E12" s="184">
        <v>0</v>
      </c>
      <c r="F12" s="184"/>
      <c r="G12" s="184">
        <v>0</v>
      </c>
      <c r="H12" s="184"/>
      <c r="I12" s="184">
        <v>0</v>
      </c>
      <c r="J12" s="184"/>
      <c r="K12" s="184">
        <v>0</v>
      </c>
      <c r="L12" s="184"/>
      <c r="M12" s="184">
        <v>0</v>
      </c>
      <c r="N12" s="184"/>
      <c r="O12" s="184">
        <v>0</v>
      </c>
      <c r="P12" s="184"/>
      <c r="Q12" s="184">
        <v>0</v>
      </c>
      <c r="R12" s="203"/>
      <c r="S12" s="216">
        <f t="shared" si="0"/>
        <v>0</v>
      </c>
    </row>
    <row r="13" spans="1:19" s="105" customFormat="1">
      <c r="A13" s="83">
        <v>6</v>
      </c>
      <c r="B13" s="123" t="s">
        <v>138</v>
      </c>
      <c r="C13" s="184">
        <v>0</v>
      </c>
      <c r="D13" s="184"/>
      <c r="E13" s="184">
        <v>15028947.41</v>
      </c>
      <c r="F13" s="184"/>
      <c r="G13" s="184">
        <v>0</v>
      </c>
      <c r="H13" s="184"/>
      <c r="I13" s="184">
        <v>27112360.115699999</v>
      </c>
      <c r="J13" s="184"/>
      <c r="K13" s="184">
        <v>0</v>
      </c>
      <c r="L13" s="184"/>
      <c r="M13" s="184">
        <v>0</v>
      </c>
      <c r="N13" s="184"/>
      <c r="O13" s="184">
        <v>0</v>
      </c>
      <c r="P13" s="184"/>
      <c r="Q13" s="184">
        <v>0</v>
      </c>
      <c r="R13" s="203"/>
      <c r="S13" s="216">
        <f t="shared" si="0"/>
        <v>16561969.53985</v>
      </c>
    </row>
    <row r="14" spans="1:19" s="105" customFormat="1">
      <c r="A14" s="83">
        <v>7</v>
      </c>
      <c r="B14" s="123" t="s">
        <v>71</v>
      </c>
      <c r="C14" s="184">
        <v>0</v>
      </c>
      <c r="D14" s="184"/>
      <c r="E14" s="184">
        <v>0</v>
      </c>
      <c r="F14" s="184"/>
      <c r="G14" s="184">
        <v>0</v>
      </c>
      <c r="H14" s="184"/>
      <c r="I14" s="184">
        <v>0</v>
      </c>
      <c r="J14" s="184"/>
      <c r="K14" s="184">
        <v>0</v>
      </c>
      <c r="L14" s="184"/>
      <c r="M14" s="184">
        <v>71293322.059100002</v>
      </c>
      <c r="N14" s="184">
        <v>21249410.005563889</v>
      </c>
      <c r="O14" s="184">
        <v>0</v>
      </c>
      <c r="P14" s="184"/>
      <c r="Q14" s="184">
        <v>0</v>
      </c>
      <c r="R14" s="203"/>
      <c r="S14" s="216">
        <f t="shared" si="0"/>
        <v>92542732.064663887</v>
      </c>
    </row>
    <row r="15" spans="1:19" s="105" customFormat="1">
      <c r="A15" s="83">
        <v>8</v>
      </c>
      <c r="B15" s="123" t="s">
        <v>72</v>
      </c>
      <c r="C15" s="184">
        <v>0</v>
      </c>
      <c r="D15" s="184"/>
      <c r="E15" s="184">
        <v>0</v>
      </c>
      <c r="F15" s="184"/>
      <c r="G15" s="184">
        <v>0</v>
      </c>
      <c r="H15" s="184"/>
      <c r="I15" s="184">
        <v>0</v>
      </c>
      <c r="J15" s="184"/>
      <c r="K15" s="184">
        <v>0</v>
      </c>
      <c r="L15" s="184"/>
      <c r="M15" s="184">
        <v>91073901.249500006</v>
      </c>
      <c r="N15" s="184">
        <v>4239144.1911318153</v>
      </c>
      <c r="O15" s="184">
        <v>0</v>
      </c>
      <c r="P15" s="184"/>
      <c r="Q15" s="184">
        <v>0</v>
      </c>
      <c r="R15" s="203"/>
      <c r="S15" s="216">
        <f t="shared" si="0"/>
        <v>95313045.440631822</v>
      </c>
    </row>
    <row r="16" spans="1:19" s="105" customFormat="1">
      <c r="A16" s="83">
        <v>9</v>
      </c>
      <c r="B16" s="123" t="s">
        <v>947</v>
      </c>
      <c r="C16" s="184">
        <v>0</v>
      </c>
      <c r="D16" s="184"/>
      <c r="E16" s="184">
        <v>0</v>
      </c>
      <c r="F16" s="184"/>
      <c r="G16" s="184">
        <v>0</v>
      </c>
      <c r="H16" s="184"/>
      <c r="I16" s="184">
        <v>0</v>
      </c>
      <c r="J16" s="184"/>
      <c r="K16" s="184">
        <v>0</v>
      </c>
      <c r="L16" s="184"/>
      <c r="M16" s="184">
        <v>0</v>
      </c>
      <c r="N16" s="184"/>
      <c r="O16" s="184">
        <v>0</v>
      </c>
      <c r="P16" s="184"/>
      <c r="Q16" s="184">
        <v>0</v>
      </c>
      <c r="R16" s="203"/>
      <c r="S16" s="216">
        <f t="shared" si="0"/>
        <v>0</v>
      </c>
    </row>
    <row r="17" spans="1:19" s="105" customFormat="1">
      <c r="A17" s="83">
        <v>10</v>
      </c>
      <c r="B17" s="123" t="s">
        <v>67</v>
      </c>
      <c r="C17" s="184">
        <v>0</v>
      </c>
      <c r="D17" s="184"/>
      <c r="E17" s="184">
        <v>0</v>
      </c>
      <c r="F17" s="184"/>
      <c r="G17" s="184">
        <v>0</v>
      </c>
      <c r="H17" s="184"/>
      <c r="I17" s="184">
        <v>0</v>
      </c>
      <c r="J17" s="184"/>
      <c r="K17" s="184">
        <v>0</v>
      </c>
      <c r="L17" s="184"/>
      <c r="M17" s="184">
        <v>0</v>
      </c>
      <c r="N17" s="184"/>
      <c r="O17" s="184">
        <v>0</v>
      </c>
      <c r="P17" s="184"/>
      <c r="Q17" s="184">
        <v>0</v>
      </c>
      <c r="R17" s="203"/>
      <c r="S17" s="216">
        <f t="shared" si="0"/>
        <v>0</v>
      </c>
    </row>
    <row r="18" spans="1:19" s="105" customFormat="1">
      <c r="A18" s="83">
        <v>11</v>
      </c>
      <c r="B18" s="123" t="s">
        <v>68</v>
      </c>
      <c r="C18" s="184">
        <v>0</v>
      </c>
      <c r="D18" s="184"/>
      <c r="E18" s="184">
        <v>0</v>
      </c>
      <c r="F18" s="184"/>
      <c r="G18" s="184">
        <v>0</v>
      </c>
      <c r="H18" s="184"/>
      <c r="I18" s="184">
        <v>0</v>
      </c>
      <c r="J18" s="184"/>
      <c r="K18" s="184">
        <v>0</v>
      </c>
      <c r="L18" s="184"/>
      <c r="M18" s="184">
        <v>0</v>
      </c>
      <c r="N18" s="184"/>
      <c r="O18" s="184">
        <v>0</v>
      </c>
      <c r="P18" s="184"/>
      <c r="Q18" s="184">
        <v>0</v>
      </c>
      <c r="R18" s="203"/>
      <c r="S18" s="216">
        <f t="shared" si="0"/>
        <v>0</v>
      </c>
    </row>
    <row r="19" spans="1:19" s="105" customFormat="1">
      <c r="A19" s="83">
        <v>12</v>
      </c>
      <c r="B19" s="123" t="s">
        <v>69</v>
      </c>
      <c r="C19" s="184">
        <v>0</v>
      </c>
      <c r="D19" s="184"/>
      <c r="E19" s="184">
        <v>0</v>
      </c>
      <c r="F19" s="184"/>
      <c r="G19" s="184">
        <v>0</v>
      </c>
      <c r="H19" s="184"/>
      <c r="I19" s="184">
        <v>0</v>
      </c>
      <c r="J19" s="184"/>
      <c r="K19" s="184">
        <v>0</v>
      </c>
      <c r="L19" s="184"/>
      <c r="M19" s="184">
        <v>0</v>
      </c>
      <c r="N19" s="184"/>
      <c r="O19" s="184">
        <v>0</v>
      </c>
      <c r="P19" s="184"/>
      <c r="Q19" s="184">
        <v>0</v>
      </c>
      <c r="R19" s="203"/>
      <c r="S19" s="216">
        <f t="shared" si="0"/>
        <v>0</v>
      </c>
    </row>
    <row r="20" spans="1:19" s="105" customFormat="1">
      <c r="A20" s="83">
        <v>13</v>
      </c>
      <c r="B20" s="123" t="s">
        <v>70</v>
      </c>
      <c r="C20" s="184">
        <v>0</v>
      </c>
      <c r="D20" s="184"/>
      <c r="E20" s="184">
        <v>0</v>
      </c>
      <c r="F20" s="184"/>
      <c r="G20" s="184">
        <v>0</v>
      </c>
      <c r="H20" s="184"/>
      <c r="I20" s="184">
        <v>0</v>
      </c>
      <c r="J20" s="184"/>
      <c r="K20" s="184">
        <v>0</v>
      </c>
      <c r="L20" s="184"/>
      <c r="M20" s="184">
        <v>0</v>
      </c>
      <c r="N20" s="184"/>
      <c r="O20" s="184">
        <v>0</v>
      </c>
      <c r="P20" s="184"/>
      <c r="Q20" s="184">
        <v>0</v>
      </c>
      <c r="R20" s="203"/>
      <c r="S20" s="216">
        <f t="shared" si="0"/>
        <v>0</v>
      </c>
    </row>
    <row r="21" spans="1:19" s="105" customFormat="1">
      <c r="A21" s="83">
        <v>14</v>
      </c>
      <c r="B21" s="123" t="s">
        <v>154</v>
      </c>
      <c r="C21" s="184">
        <v>7168939.3795999996</v>
      </c>
      <c r="D21" s="184"/>
      <c r="E21" s="184">
        <v>885347.76</v>
      </c>
      <c r="F21" s="184"/>
      <c r="G21" s="184">
        <v>0</v>
      </c>
      <c r="H21" s="184"/>
      <c r="I21" s="184">
        <v>0</v>
      </c>
      <c r="J21" s="184"/>
      <c r="K21" s="184">
        <v>0</v>
      </c>
      <c r="L21" s="184"/>
      <c r="M21" s="184">
        <v>7051994.4683999997</v>
      </c>
      <c r="N21" s="184"/>
      <c r="O21" s="184">
        <v>0</v>
      </c>
      <c r="P21" s="184"/>
      <c r="Q21" s="184">
        <v>0</v>
      </c>
      <c r="R21" s="203"/>
      <c r="S21" s="216">
        <f t="shared" si="0"/>
        <v>7229064.0203999998</v>
      </c>
    </row>
    <row r="22" spans="1:19" ht="13.5" thickBot="1">
      <c r="A22" s="65"/>
      <c r="B22" s="107" t="s">
        <v>66</v>
      </c>
      <c r="C22" s="185">
        <f>SUM(C8:C21)</f>
        <v>8509139.3795999996</v>
      </c>
      <c r="D22" s="185">
        <f t="shared" ref="D22:S22" si="1">SUM(D8:D21)</f>
        <v>0</v>
      </c>
      <c r="E22" s="185">
        <f t="shared" si="1"/>
        <v>17850972.390000001</v>
      </c>
      <c r="F22" s="185">
        <f t="shared" si="1"/>
        <v>0</v>
      </c>
      <c r="G22" s="185">
        <f t="shared" si="1"/>
        <v>0</v>
      </c>
      <c r="H22" s="185">
        <f t="shared" si="1"/>
        <v>0</v>
      </c>
      <c r="I22" s="185">
        <f t="shared" si="1"/>
        <v>27112360.115699999</v>
      </c>
      <c r="J22" s="185">
        <f t="shared" si="1"/>
        <v>0</v>
      </c>
      <c r="K22" s="185">
        <f t="shared" si="1"/>
        <v>0</v>
      </c>
      <c r="L22" s="185">
        <f t="shared" si="1"/>
        <v>0</v>
      </c>
      <c r="M22" s="185">
        <f t="shared" si="1"/>
        <v>202111667.67450002</v>
      </c>
      <c r="N22" s="185">
        <f t="shared" si="1"/>
        <v>25488554.196695704</v>
      </c>
      <c r="O22" s="185">
        <f t="shared" si="1"/>
        <v>0</v>
      </c>
      <c r="P22" s="185">
        <f t="shared" si="1"/>
        <v>0</v>
      </c>
      <c r="Q22" s="185">
        <f t="shared" si="1"/>
        <v>0</v>
      </c>
      <c r="R22" s="185">
        <f t="shared" si="1"/>
        <v>0</v>
      </c>
      <c r="S22" s="784">
        <f t="shared" si="1"/>
        <v>244726596.40704566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C3" sqref="C3"/>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2"/>
  </cols>
  <sheetData>
    <row r="1" spans="1:22">
      <c r="A1" s="2" t="s">
        <v>108</v>
      </c>
      <c r="B1" s="248" t="str">
        <f>Info!C2</f>
        <v>სს ზირაათ ბანკი საქართველო</v>
      </c>
    </row>
    <row r="2" spans="1:22">
      <c r="A2" s="2" t="s">
        <v>109</v>
      </c>
      <c r="B2" s="735">
        <f>'1. key ratios'!B2</f>
        <v>45657</v>
      </c>
    </row>
    <row r="4" spans="1:22" ht="27.75" thickBot="1">
      <c r="A4" s="2" t="s">
        <v>260</v>
      </c>
      <c r="B4" s="212" t="s">
        <v>295</v>
      </c>
      <c r="V4" s="150" t="s">
        <v>87</v>
      </c>
    </row>
    <row r="5" spans="1:22">
      <c r="A5" s="63"/>
      <c r="B5" s="64"/>
      <c r="C5" s="871" t="s">
        <v>116</v>
      </c>
      <c r="D5" s="872"/>
      <c r="E5" s="872"/>
      <c r="F5" s="872"/>
      <c r="G5" s="872"/>
      <c r="H5" s="872"/>
      <c r="I5" s="872"/>
      <c r="J5" s="872"/>
      <c r="K5" s="872"/>
      <c r="L5" s="873"/>
      <c r="M5" s="871" t="s">
        <v>117</v>
      </c>
      <c r="N5" s="872"/>
      <c r="O5" s="872"/>
      <c r="P5" s="872"/>
      <c r="Q5" s="872"/>
      <c r="R5" s="872"/>
      <c r="S5" s="873"/>
      <c r="T5" s="876" t="s">
        <v>293</v>
      </c>
      <c r="U5" s="876" t="s">
        <v>292</v>
      </c>
      <c r="V5" s="874" t="s">
        <v>118</v>
      </c>
    </row>
    <row r="6" spans="1:22" s="38" customFormat="1" ht="127.5">
      <c r="A6" s="81"/>
      <c r="B6" s="125"/>
      <c r="C6" s="61" t="s">
        <v>119</v>
      </c>
      <c r="D6" s="60" t="s">
        <v>120</v>
      </c>
      <c r="E6" s="57" t="s">
        <v>121</v>
      </c>
      <c r="F6" s="213" t="s">
        <v>287</v>
      </c>
      <c r="G6" s="60" t="s">
        <v>122</v>
      </c>
      <c r="H6" s="60" t="s">
        <v>123</v>
      </c>
      <c r="I6" s="60" t="s">
        <v>124</v>
      </c>
      <c r="J6" s="60" t="s">
        <v>153</v>
      </c>
      <c r="K6" s="60" t="s">
        <v>125</v>
      </c>
      <c r="L6" s="62" t="s">
        <v>126</v>
      </c>
      <c r="M6" s="61" t="s">
        <v>127</v>
      </c>
      <c r="N6" s="60" t="s">
        <v>128</v>
      </c>
      <c r="O6" s="60" t="s">
        <v>129</v>
      </c>
      <c r="P6" s="60" t="s">
        <v>130</v>
      </c>
      <c r="Q6" s="60" t="s">
        <v>131</v>
      </c>
      <c r="R6" s="60" t="s">
        <v>132</v>
      </c>
      <c r="S6" s="62" t="s">
        <v>133</v>
      </c>
      <c r="T6" s="877"/>
      <c r="U6" s="877"/>
      <c r="V6" s="875"/>
    </row>
    <row r="7" spans="1:22" s="105" customFormat="1">
      <c r="A7" s="106">
        <v>1</v>
      </c>
      <c r="B7" s="123" t="s">
        <v>134</v>
      </c>
      <c r="C7" s="186"/>
      <c r="D7" s="184"/>
      <c r="E7" s="184"/>
      <c r="F7" s="184"/>
      <c r="G7" s="184"/>
      <c r="H7" s="184"/>
      <c r="I7" s="184"/>
      <c r="J7" s="184"/>
      <c r="K7" s="184"/>
      <c r="L7" s="187"/>
      <c r="M7" s="186"/>
      <c r="N7" s="184"/>
      <c r="O7" s="184"/>
      <c r="P7" s="184"/>
      <c r="Q7" s="184"/>
      <c r="R7" s="184"/>
      <c r="S7" s="187"/>
      <c r="T7" s="207"/>
      <c r="U7" s="206"/>
      <c r="V7" s="188">
        <f>SUM(C7:S7)</f>
        <v>0</v>
      </c>
    </row>
    <row r="8" spans="1:22" s="105" customFormat="1">
      <c r="A8" s="106">
        <v>2</v>
      </c>
      <c r="B8" s="123" t="s">
        <v>135</v>
      </c>
      <c r="C8" s="186"/>
      <c r="D8" s="184"/>
      <c r="E8" s="184"/>
      <c r="F8" s="184"/>
      <c r="G8" s="184"/>
      <c r="H8" s="184"/>
      <c r="I8" s="184"/>
      <c r="J8" s="184"/>
      <c r="K8" s="184"/>
      <c r="L8" s="187"/>
      <c r="M8" s="186"/>
      <c r="N8" s="184"/>
      <c r="O8" s="184"/>
      <c r="P8" s="184"/>
      <c r="Q8" s="184"/>
      <c r="R8" s="184"/>
      <c r="S8" s="187"/>
      <c r="T8" s="206"/>
      <c r="U8" s="206"/>
      <c r="V8" s="188">
        <f t="shared" ref="V8:V20" si="0">SUM(C8:S8)</f>
        <v>0</v>
      </c>
    </row>
    <row r="9" spans="1:22" s="105" customFormat="1">
      <c r="A9" s="106">
        <v>3</v>
      </c>
      <c r="B9" s="123" t="s">
        <v>136</v>
      </c>
      <c r="C9" s="186"/>
      <c r="D9" s="184"/>
      <c r="E9" s="184"/>
      <c r="F9" s="184"/>
      <c r="G9" s="184"/>
      <c r="H9" s="184"/>
      <c r="I9" s="184"/>
      <c r="J9" s="184"/>
      <c r="K9" s="184"/>
      <c r="L9" s="187"/>
      <c r="M9" s="186"/>
      <c r="N9" s="184"/>
      <c r="O9" s="184"/>
      <c r="P9" s="184"/>
      <c r="Q9" s="184"/>
      <c r="R9" s="184"/>
      <c r="S9" s="187"/>
      <c r="T9" s="206"/>
      <c r="U9" s="206"/>
      <c r="V9" s="188">
        <f>SUM(C9:S9)</f>
        <v>0</v>
      </c>
    </row>
    <row r="10" spans="1:22" s="105" customFormat="1">
      <c r="A10" s="106">
        <v>4</v>
      </c>
      <c r="B10" s="123" t="s">
        <v>137</v>
      </c>
      <c r="C10" s="186"/>
      <c r="D10" s="184"/>
      <c r="E10" s="184"/>
      <c r="F10" s="184"/>
      <c r="G10" s="184"/>
      <c r="H10" s="184"/>
      <c r="I10" s="184"/>
      <c r="J10" s="184"/>
      <c r="K10" s="184"/>
      <c r="L10" s="187"/>
      <c r="M10" s="186"/>
      <c r="N10" s="184"/>
      <c r="O10" s="184"/>
      <c r="P10" s="184"/>
      <c r="Q10" s="184"/>
      <c r="R10" s="184"/>
      <c r="S10" s="187"/>
      <c r="T10" s="206"/>
      <c r="U10" s="206"/>
      <c r="V10" s="188">
        <f t="shared" si="0"/>
        <v>0</v>
      </c>
    </row>
    <row r="11" spans="1:22" s="105" customFormat="1">
      <c r="A11" s="106">
        <v>5</v>
      </c>
      <c r="B11" s="123" t="s">
        <v>946</v>
      </c>
      <c r="C11" s="186"/>
      <c r="D11" s="184"/>
      <c r="E11" s="184"/>
      <c r="F11" s="184"/>
      <c r="G11" s="184"/>
      <c r="H11" s="184"/>
      <c r="I11" s="184"/>
      <c r="J11" s="184"/>
      <c r="K11" s="184"/>
      <c r="L11" s="187"/>
      <c r="M11" s="186"/>
      <c r="N11" s="184"/>
      <c r="O11" s="184"/>
      <c r="P11" s="184"/>
      <c r="Q11" s="184"/>
      <c r="R11" s="184"/>
      <c r="S11" s="187"/>
      <c r="T11" s="206"/>
      <c r="U11" s="206"/>
      <c r="V11" s="188">
        <f t="shared" si="0"/>
        <v>0</v>
      </c>
    </row>
    <row r="12" spans="1:22" s="105" customFormat="1">
      <c r="A12" s="106">
        <v>6</v>
      </c>
      <c r="B12" s="123" t="s">
        <v>138</v>
      </c>
      <c r="C12" s="186"/>
      <c r="D12" s="184"/>
      <c r="E12" s="184"/>
      <c r="F12" s="184"/>
      <c r="G12" s="184"/>
      <c r="H12" s="184"/>
      <c r="I12" s="184"/>
      <c r="J12" s="184"/>
      <c r="K12" s="184"/>
      <c r="L12" s="187"/>
      <c r="M12" s="186"/>
      <c r="N12" s="184"/>
      <c r="O12" s="184"/>
      <c r="P12" s="184"/>
      <c r="Q12" s="184"/>
      <c r="R12" s="184"/>
      <c r="S12" s="187"/>
      <c r="T12" s="206"/>
      <c r="U12" s="206"/>
      <c r="V12" s="188">
        <f t="shared" si="0"/>
        <v>0</v>
      </c>
    </row>
    <row r="13" spans="1:22" s="105" customFormat="1">
      <c r="A13" s="106">
        <v>7</v>
      </c>
      <c r="B13" s="123" t="s">
        <v>71</v>
      </c>
      <c r="C13" s="186"/>
      <c r="D13" s="184"/>
      <c r="E13" s="184"/>
      <c r="F13" s="184"/>
      <c r="G13" s="184"/>
      <c r="H13" s="184"/>
      <c r="I13" s="184"/>
      <c r="J13" s="184"/>
      <c r="K13" s="184"/>
      <c r="L13" s="187"/>
      <c r="M13" s="186"/>
      <c r="N13" s="184"/>
      <c r="O13" s="184"/>
      <c r="P13" s="184"/>
      <c r="Q13" s="184"/>
      <c r="R13" s="184"/>
      <c r="S13" s="187"/>
      <c r="T13" s="206"/>
      <c r="U13" s="206"/>
      <c r="V13" s="188">
        <f t="shared" si="0"/>
        <v>0</v>
      </c>
    </row>
    <row r="14" spans="1:22" s="105" customFormat="1">
      <c r="A14" s="106">
        <v>8</v>
      </c>
      <c r="B14" s="123" t="s">
        <v>72</v>
      </c>
      <c r="C14" s="186"/>
      <c r="D14" s="184"/>
      <c r="E14" s="184"/>
      <c r="F14" s="184"/>
      <c r="G14" s="184"/>
      <c r="H14" s="184"/>
      <c r="I14" s="184"/>
      <c r="J14" s="184"/>
      <c r="K14" s="184"/>
      <c r="L14" s="187"/>
      <c r="M14" s="186"/>
      <c r="N14" s="184"/>
      <c r="O14" s="184"/>
      <c r="P14" s="184"/>
      <c r="Q14" s="184"/>
      <c r="R14" s="184"/>
      <c r="S14" s="187"/>
      <c r="T14" s="206"/>
      <c r="U14" s="206"/>
      <c r="V14" s="188">
        <f t="shared" si="0"/>
        <v>0</v>
      </c>
    </row>
    <row r="15" spans="1:22" s="105" customFormat="1">
      <c r="A15" s="106">
        <v>9</v>
      </c>
      <c r="B15" s="123" t="s">
        <v>947</v>
      </c>
      <c r="C15" s="186"/>
      <c r="D15" s="184"/>
      <c r="E15" s="184"/>
      <c r="F15" s="184"/>
      <c r="G15" s="184"/>
      <c r="H15" s="184"/>
      <c r="I15" s="184"/>
      <c r="J15" s="184"/>
      <c r="K15" s="184"/>
      <c r="L15" s="187"/>
      <c r="M15" s="186"/>
      <c r="N15" s="184"/>
      <c r="O15" s="184"/>
      <c r="P15" s="184"/>
      <c r="Q15" s="184"/>
      <c r="R15" s="184"/>
      <c r="S15" s="187"/>
      <c r="T15" s="206"/>
      <c r="U15" s="206"/>
      <c r="V15" s="188">
        <f t="shared" si="0"/>
        <v>0</v>
      </c>
    </row>
    <row r="16" spans="1:22" s="105" customFormat="1">
      <c r="A16" s="106">
        <v>10</v>
      </c>
      <c r="B16" s="123" t="s">
        <v>67</v>
      </c>
      <c r="C16" s="186"/>
      <c r="D16" s="184"/>
      <c r="E16" s="184"/>
      <c r="F16" s="184"/>
      <c r="G16" s="184"/>
      <c r="H16" s="184"/>
      <c r="I16" s="184"/>
      <c r="J16" s="184"/>
      <c r="K16" s="184"/>
      <c r="L16" s="187"/>
      <c r="M16" s="186"/>
      <c r="N16" s="184"/>
      <c r="O16" s="184"/>
      <c r="P16" s="184"/>
      <c r="Q16" s="184"/>
      <c r="R16" s="184"/>
      <c r="S16" s="187"/>
      <c r="T16" s="206"/>
      <c r="U16" s="206"/>
      <c r="V16" s="188">
        <f t="shared" si="0"/>
        <v>0</v>
      </c>
    </row>
    <row r="17" spans="1:22" s="105" customFormat="1">
      <c r="A17" s="106">
        <v>11</v>
      </c>
      <c r="B17" s="123" t="s">
        <v>68</v>
      </c>
      <c r="C17" s="186"/>
      <c r="D17" s="184"/>
      <c r="E17" s="184"/>
      <c r="F17" s="184"/>
      <c r="G17" s="184"/>
      <c r="H17" s="184"/>
      <c r="I17" s="184"/>
      <c r="J17" s="184"/>
      <c r="K17" s="184"/>
      <c r="L17" s="187"/>
      <c r="M17" s="186"/>
      <c r="N17" s="184"/>
      <c r="O17" s="184"/>
      <c r="P17" s="184"/>
      <c r="Q17" s="184"/>
      <c r="R17" s="184"/>
      <c r="S17" s="187"/>
      <c r="T17" s="206"/>
      <c r="U17" s="206"/>
      <c r="V17" s="188">
        <f t="shared" si="0"/>
        <v>0</v>
      </c>
    </row>
    <row r="18" spans="1:22" s="105" customFormat="1">
      <c r="A18" s="106">
        <v>12</v>
      </c>
      <c r="B18" s="123" t="s">
        <v>69</v>
      </c>
      <c r="C18" s="186"/>
      <c r="D18" s="184"/>
      <c r="E18" s="184"/>
      <c r="F18" s="184"/>
      <c r="G18" s="184"/>
      <c r="H18" s="184"/>
      <c r="I18" s="184"/>
      <c r="J18" s="184"/>
      <c r="K18" s="184"/>
      <c r="L18" s="187"/>
      <c r="M18" s="186"/>
      <c r="N18" s="184"/>
      <c r="O18" s="184"/>
      <c r="P18" s="184"/>
      <c r="Q18" s="184"/>
      <c r="R18" s="184"/>
      <c r="S18" s="187"/>
      <c r="T18" s="206"/>
      <c r="U18" s="206"/>
      <c r="V18" s="188">
        <f t="shared" si="0"/>
        <v>0</v>
      </c>
    </row>
    <row r="19" spans="1:22" s="105" customFormat="1">
      <c r="A19" s="106">
        <v>13</v>
      </c>
      <c r="B19" s="123" t="s">
        <v>70</v>
      </c>
      <c r="C19" s="186"/>
      <c r="D19" s="184"/>
      <c r="E19" s="184"/>
      <c r="F19" s="184"/>
      <c r="G19" s="184"/>
      <c r="H19" s="184"/>
      <c r="I19" s="184"/>
      <c r="J19" s="184"/>
      <c r="K19" s="184"/>
      <c r="L19" s="187"/>
      <c r="M19" s="186"/>
      <c r="N19" s="184"/>
      <c r="O19" s="184"/>
      <c r="P19" s="184"/>
      <c r="Q19" s="184"/>
      <c r="R19" s="184"/>
      <c r="S19" s="187"/>
      <c r="T19" s="206"/>
      <c r="U19" s="206"/>
      <c r="V19" s="188">
        <f t="shared" si="0"/>
        <v>0</v>
      </c>
    </row>
    <row r="20" spans="1:22" s="105" customFormat="1">
      <c r="A20" s="106">
        <v>14</v>
      </c>
      <c r="B20" s="123" t="s">
        <v>154</v>
      </c>
      <c r="C20" s="186"/>
      <c r="D20" s="184"/>
      <c r="E20" s="184"/>
      <c r="F20" s="184"/>
      <c r="G20" s="184"/>
      <c r="H20" s="184"/>
      <c r="I20" s="184"/>
      <c r="J20" s="184"/>
      <c r="K20" s="184"/>
      <c r="L20" s="187"/>
      <c r="M20" s="186"/>
      <c r="N20" s="184"/>
      <c r="O20" s="184"/>
      <c r="P20" s="184"/>
      <c r="Q20" s="184"/>
      <c r="R20" s="184"/>
      <c r="S20" s="187"/>
      <c r="T20" s="206"/>
      <c r="U20" s="206"/>
      <c r="V20" s="188">
        <f t="shared" si="0"/>
        <v>0</v>
      </c>
    </row>
    <row r="21" spans="1:22" ht="13.5" thickBot="1">
      <c r="A21" s="65"/>
      <c r="B21" s="66" t="s">
        <v>66</v>
      </c>
      <c r="C21" s="189">
        <f>SUM(C7:C20)</f>
        <v>0</v>
      </c>
      <c r="D21" s="185">
        <f t="shared" ref="D21:V21" si="1">SUM(D7:D20)</f>
        <v>0</v>
      </c>
      <c r="E21" s="185">
        <f t="shared" si="1"/>
        <v>0</v>
      </c>
      <c r="F21" s="185">
        <f t="shared" si="1"/>
        <v>0</v>
      </c>
      <c r="G21" s="185">
        <f t="shared" si="1"/>
        <v>0</v>
      </c>
      <c r="H21" s="185">
        <f t="shared" si="1"/>
        <v>0</v>
      </c>
      <c r="I21" s="185">
        <f t="shared" si="1"/>
        <v>0</v>
      </c>
      <c r="J21" s="185">
        <f t="shared" si="1"/>
        <v>0</v>
      </c>
      <c r="K21" s="185">
        <f t="shared" si="1"/>
        <v>0</v>
      </c>
      <c r="L21" s="190">
        <f t="shared" si="1"/>
        <v>0</v>
      </c>
      <c r="M21" s="189">
        <f t="shared" si="1"/>
        <v>0</v>
      </c>
      <c r="N21" s="185">
        <f t="shared" si="1"/>
        <v>0</v>
      </c>
      <c r="O21" s="185">
        <f t="shared" si="1"/>
        <v>0</v>
      </c>
      <c r="P21" s="185">
        <f t="shared" si="1"/>
        <v>0</v>
      </c>
      <c r="Q21" s="185">
        <f t="shared" si="1"/>
        <v>0</v>
      </c>
      <c r="R21" s="185">
        <f t="shared" si="1"/>
        <v>0</v>
      </c>
      <c r="S21" s="190">
        <f t="shared" si="1"/>
        <v>0</v>
      </c>
      <c r="T21" s="190">
        <f>SUM(T7:T20)</f>
        <v>0</v>
      </c>
      <c r="U21" s="190">
        <f t="shared" si="1"/>
        <v>0</v>
      </c>
      <c r="V21" s="191">
        <f t="shared" si="1"/>
        <v>0</v>
      </c>
    </row>
    <row r="24" spans="1:22">
      <c r="A24" s="18"/>
      <c r="B24" s="18"/>
      <c r="C24" s="41"/>
      <c r="D24" s="41"/>
      <c r="E24" s="41"/>
    </row>
    <row r="25" spans="1:22">
      <c r="A25" s="58"/>
      <c r="B25" s="58"/>
      <c r="C25" s="18"/>
      <c r="D25" s="41"/>
      <c r="E25" s="41"/>
    </row>
    <row r="26" spans="1:22">
      <c r="A26" s="58"/>
      <c r="B26" s="59"/>
      <c r="C26" s="18"/>
      <c r="D26" s="41"/>
      <c r="E26" s="41"/>
    </row>
    <row r="27" spans="1:22">
      <c r="A27" s="58"/>
      <c r="B27" s="58"/>
      <c r="C27" s="18"/>
      <c r="D27" s="41"/>
      <c r="E27" s="41"/>
    </row>
    <row r="28" spans="1:22">
      <c r="A28" s="58"/>
      <c r="B28" s="59"/>
      <c r="C28" s="18"/>
      <c r="D28" s="41"/>
      <c r="E28" s="4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G8" sqref="C8:G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2"/>
  </cols>
  <sheetData>
    <row r="1" spans="1:9">
      <c r="A1" s="2" t="s">
        <v>108</v>
      </c>
      <c r="B1" s="248" t="str">
        <f>Info!C2</f>
        <v>სს ზირაათ ბანკი საქართველო</v>
      </c>
    </row>
    <row r="2" spans="1:9">
      <c r="A2" s="2" t="s">
        <v>109</v>
      </c>
      <c r="B2" s="735">
        <f>'1. key ratios'!B2</f>
        <v>45657</v>
      </c>
    </row>
    <row r="4" spans="1:9" ht="13.5" thickBot="1">
      <c r="A4" s="2" t="s">
        <v>261</v>
      </c>
      <c r="B4" s="209" t="s">
        <v>296</v>
      </c>
    </row>
    <row r="5" spans="1:9">
      <c r="A5" s="63"/>
      <c r="B5" s="103"/>
      <c r="C5" s="108" t="s">
        <v>0</v>
      </c>
      <c r="D5" s="108" t="s">
        <v>1</v>
      </c>
      <c r="E5" s="108" t="s">
        <v>2</v>
      </c>
      <c r="F5" s="108" t="s">
        <v>3</v>
      </c>
      <c r="G5" s="204" t="s">
        <v>4</v>
      </c>
      <c r="H5" s="109" t="s">
        <v>5</v>
      </c>
      <c r="I5" s="24"/>
    </row>
    <row r="6" spans="1:9" ht="15" customHeight="1">
      <c r="A6" s="102"/>
      <c r="B6" s="22"/>
      <c r="C6" s="878" t="s">
        <v>288</v>
      </c>
      <c r="D6" s="882" t="s">
        <v>309</v>
      </c>
      <c r="E6" s="883"/>
      <c r="F6" s="878" t="s">
        <v>315</v>
      </c>
      <c r="G6" s="878" t="s">
        <v>316</v>
      </c>
      <c r="H6" s="880" t="s">
        <v>290</v>
      </c>
      <c r="I6" s="24"/>
    </row>
    <row r="7" spans="1:9" ht="63.75">
      <c r="A7" s="102"/>
      <c r="B7" s="22"/>
      <c r="C7" s="879"/>
      <c r="D7" s="208" t="s">
        <v>291</v>
      </c>
      <c r="E7" s="208" t="s">
        <v>289</v>
      </c>
      <c r="F7" s="879"/>
      <c r="G7" s="879"/>
      <c r="H7" s="881"/>
      <c r="I7" s="24"/>
    </row>
    <row r="8" spans="1:9">
      <c r="A8" s="54">
        <v>1</v>
      </c>
      <c r="B8" s="123" t="s">
        <v>134</v>
      </c>
      <c r="C8" s="192">
        <v>35969327.1175</v>
      </c>
      <c r="D8" s="193">
        <v>0</v>
      </c>
      <c r="E8" s="192">
        <v>0</v>
      </c>
      <c r="F8" s="192">
        <v>33079785.341499999</v>
      </c>
      <c r="G8" s="205">
        <v>33079785.341499999</v>
      </c>
      <c r="H8" s="214">
        <f>G8/(C8+E8)</f>
        <v>0.9196665045592648</v>
      </c>
    </row>
    <row r="9" spans="1:9" ht="15" customHeight="1">
      <c r="A9" s="54">
        <v>2</v>
      </c>
      <c r="B9" s="123" t="s">
        <v>135</v>
      </c>
      <c r="C9" s="192">
        <v>0</v>
      </c>
      <c r="D9" s="193">
        <v>0</v>
      </c>
      <c r="E9" s="192">
        <v>0</v>
      </c>
      <c r="F9" s="192">
        <v>0</v>
      </c>
      <c r="G9" s="205">
        <v>0</v>
      </c>
      <c r="H9" s="214" t="e">
        <f t="shared" ref="H9:H21" si="0">G9/(C9+E9)</f>
        <v>#DIV/0!</v>
      </c>
    </row>
    <row r="10" spans="1:9">
      <c r="A10" s="54">
        <v>3</v>
      </c>
      <c r="B10" s="123" t="s">
        <v>136</v>
      </c>
      <c r="C10" s="192">
        <v>0</v>
      </c>
      <c r="D10" s="193">
        <v>0</v>
      </c>
      <c r="E10" s="192">
        <v>0</v>
      </c>
      <c r="F10" s="192">
        <v>0</v>
      </c>
      <c r="G10" s="205">
        <v>0</v>
      </c>
      <c r="H10" s="214" t="e">
        <f t="shared" si="0"/>
        <v>#DIV/0!</v>
      </c>
    </row>
    <row r="11" spans="1:9">
      <c r="A11" s="54">
        <v>4</v>
      </c>
      <c r="B11" s="123" t="s">
        <v>137</v>
      </c>
      <c r="C11" s="192">
        <v>0</v>
      </c>
      <c r="D11" s="193">
        <v>0</v>
      </c>
      <c r="E11" s="192">
        <v>0</v>
      </c>
      <c r="F11" s="192">
        <v>0</v>
      </c>
      <c r="G11" s="205">
        <v>0</v>
      </c>
      <c r="H11" s="214" t="e">
        <f t="shared" si="0"/>
        <v>#DIV/0!</v>
      </c>
    </row>
    <row r="12" spans="1:9">
      <c r="A12" s="54">
        <v>5</v>
      </c>
      <c r="B12" s="123" t="s">
        <v>946</v>
      </c>
      <c r="C12" s="192">
        <v>0</v>
      </c>
      <c r="D12" s="193">
        <v>0</v>
      </c>
      <c r="E12" s="192">
        <v>0</v>
      </c>
      <c r="F12" s="192">
        <v>0</v>
      </c>
      <c r="G12" s="205">
        <v>0</v>
      </c>
      <c r="H12" s="214" t="e">
        <f t="shared" si="0"/>
        <v>#DIV/0!</v>
      </c>
    </row>
    <row r="13" spans="1:9">
      <c r="A13" s="54">
        <v>6</v>
      </c>
      <c r="B13" s="123" t="s">
        <v>138</v>
      </c>
      <c r="C13" s="192">
        <v>42141307.525700003</v>
      </c>
      <c r="D13" s="193">
        <v>0</v>
      </c>
      <c r="E13" s="192">
        <v>0</v>
      </c>
      <c r="F13" s="192">
        <v>16561969.53985</v>
      </c>
      <c r="G13" s="205">
        <v>16561969.53985</v>
      </c>
      <c r="H13" s="214">
        <f t="shared" si="0"/>
        <v>0.39301033860303536</v>
      </c>
    </row>
    <row r="14" spans="1:9">
      <c r="A14" s="54">
        <v>7</v>
      </c>
      <c r="B14" s="123" t="s">
        <v>71</v>
      </c>
      <c r="C14" s="192">
        <v>71293322.059100002</v>
      </c>
      <c r="D14" s="193">
        <v>44134440.495127775</v>
      </c>
      <c r="E14" s="192">
        <v>21249410.005563889</v>
      </c>
      <c r="F14" s="193">
        <v>92542732.064663887</v>
      </c>
      <c r="G14" s="264">
        <v>92542732.064663887</v>
      </c>
      <c r="H14" s="214">
        <f>G14/(C14+E14)</f>
        <v>1</v>
      </c>
    </row>
    <row r="15" spans="1:9">
      <c r="A15" s="54">
        <v>8</v>
      </c>
      <c r="B15" s="123" t="s">
        <v>72</v>
      </c>
      <c r="C15" s="192">
        <v>91073901.249500006</v>
      </c>
      <c r="D15" s="193">
        <v>9640675.6468836311</v>
      </c>
      <c r="E15" s="192">
        <v>4239144.1911318153</v>
      </c>
      <c r="F15" s="193">
        <v>95313045.440631822</v>
      </c>
      <c r="G15" s="264">
        <v>95313045.440631822</v>
      </c>
      <c r="H15" s="214">
        <f t="shared" si="0"/>
        <v>1</v>
      </c>
    </row>
    <row r="16" spans="1:9">
      <c r="A16" s="54">
        <v>9</v>
      </c>
      <c r="B16" s="123" t="s">
        <v>947</v>
      </c>
      <c r="C16" s="192">
        <v>0</v>
      </c>
      <c r="D16" s="193">
        <v>0</v>
      </c>
      <c r="E16" s="192">
        <v>0</v>
      </c>
      <c r="F16" s="193">
        <v>0</v>
      </c>
      <c r="G16" s="264">
        <v>0</v>
      </c>
      <c r="H16" s="214" t="e">
        <f t="shared" si="0"/>
        <v>#DIV/0!</v>
      </c>
    </row>
    <row r="17" spans="1:8">
      <c r="A17" s="54">
        <v>10</v>
      </c>
      <c r="B17" s="123" t="s">
        <v>67</v>
      </c>
      <c r="C17" s="192">
        <v>0</v>
      </c>
      <c r="D17" s="193">
        <v>0</v>
      </c>
      <c r="E17" s="192">
        <v>0</v>
      </c>
      <c r="F17" s="193">
        <v>0</v>
      </c>
      <c r="G17" s="264">
        <v>0</v>
      </c>
      <c r="H17" s="214" t="e">
        <f t="shared" si="0"/>
        <v>#DIV/0!</v>
      </c>
    </row>
    <row r="18" spans="1:8">
      <c r="A18" s="54">
        <v>11</v>
      </c>
      <c r="B18" s="123" t="s">
        <v>68</v>
      </c>
      <c r="C18" s="192">
        <v>0</v>
      </c>
      <c r="D18" s="193">
        <v>0</v>
      </c>
      <c r="E18" s="192">
        <v>0</v>
      </c>
      <c r="F18" s="193">
        <v>0</v>
      </c>
      <c r="G18" s="264">
        <v>0</v>
      </c>
      <c r="H18" s="214" t="e">
        <f t="shared" si="0"/>
        <v>#DIV/0!</v>
      </c>
    </row>
    <row r="19" spans="1:8">
      <c r="A19" s="54">
        <v>12</v>
      </c>
      <c r="B19" s="123" t="s">
        <v>69</v>
      </c>
      <c r="C19" s="192">
        <v>0</v>
      </c>
      <c r="D19" s="193">
        <v>0</v>
      </c>
      <c r="E19" s="192">
        <v>0</v>
      </c>
      <c r="F19" s="193">
        <v>0</v>
      </c>
      <c r="G19" s="264">
        <v>0</v>
      </c>
      <c r="H19" s="214" t="e">
        <f t="shared" si="0"/>
        <v>#DIV/0!</v>
      </c>
    </row>
    <row r="20" spans="1:8">
      <c r="A20" s="54">
        <v>13</v>
      </c>
      <c r="B20" s="123" t="s">
        <v>70</v>
      </c>
      <c r="C20" s="192">
        <v>0</v>
      </c>
      <c r="D20" s="193">
        <v>0</v>
      </c>
      <c r="E20" s="192">
        <v>0</v>
      </c>
      <c r="F20" s="193">
        <v>0</v>
      </c>
      <c r="G20" s="264">
        <v>0</v>
      </c>
      <c r="H20" s="214" t="e">
        <f t="shared" si="0"/>
        <v>#DIV/0!</v>
      </c>
    </row>
    <row r="21" spans="1:8">
      <c r="A21" s="54">
        <v>14</v>
      </c>
      <c r="B21" s="123" t="s">
        <v>154</v>
      </c>
      <c r="C21" s="192">
        <v>15106281.607999999</v>
      </c>
      <c r="D21" s="193">
        <v>0</v>
      </c>
      <c r="E21" s="192">
        <v>0</v>
      </c>
      <c r="F21" s="193">
        <v>7229064.0204000007</v>
      </c>
      <c r="G21" s="264">
        <v>7229064.0204000007</v>
      </c>
      <c r="H21" s="214">
        <f t="shared" si="0"/>
        <v>0.4785468858578425</v>
      </c>
    </row>
    <row r="22" spans="1:8" ht="13.5" thickBot="1">
      <c r="A22" s="104"/>
      <c r="B22" s="110" t="s">
        <v>66</v>
      </c>
      <c r="C22" s="185">
        <f>SUM(C8:C21)</f>
        <v>255584139.55980003</v>
      </c>
      <c r="D22" s="185">
        <f>SUM(D8:D21)</f>
        <v>53775116.142011404</v>
      </c>
      <c r="E22" s="185">
        <f>SUM(E8:E21)</f>
        <v>25488554.196695704</v>
      </c>
      <c r="F22" s="185">
        <f>SUM(F8:F21)</f>
        <v>244726596.40704566</v>
      </c>
      <c r="G22" s="185">
        <f>SUM(G8:G21)</f>
        <v>244726596.40704566</v>
      </c>
      <c r="H22" s="215">
        <f>G22/(C22+E22)</f>
        <v>0.87068791043452232</v>
      </c>
    </row>
    <row r="24" spans="1:8">
      <c r="C24" s="733"/>
      <c r="D24" s="733"/>
      <c r="E24" s="733"/>
      <c r="F24" s="733"/>
      <c r="G24" s="733"/>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B3" sqref="B3"/>
    </sheetView>
  </sheetViews>
  <sheetFormatPr defaultColWidth="9.140625" defaultRowHeight="12.75"/>
  <cols>
    <col min="1" max="1" width="10.5703125" style="248" bestFit="1" customWidth="1"/>
    <col min="2" max="2" width="104.140625" style="248" customWidth="1"/>
    <col min="3" max="11" width="12.7109375" style="248" customWidth="1"/>
    <col min="12" max="16384" width="9.140625" style="248"/>
  </cols>
  <sheetData>
    <row r="1" spans="1:11">
      <c r="A1" s="248" t="s">
        <v>108</v>
      </c>
      <c r="B1" s="248" t="str">
        <f>Info!C2</f>
        <v>სს ზირაათ ბანკი საქართველო</v>
      </c>
    </row>
    <row r="2" spans="1:11">
      <c r="A2" s="248" t="s">
        <v>109</v>
      </c>
      <c r="B2" s="735">
        <f>'1. key ratios'!B2</f>
        <v>45657</v>
      </c>
      <c r="C2" s="249"/>
      <c r="D2" s="249"/>
    </row>
    <row r="3" spans="1:11">
      <c r="B3" s="249"/>
      <c r="C3" s="249"/>
      <c r="D3" s="249"/>
    </row>
    <row r="4" spans="1:11" ht="13.5" thickBot="1">
      <c r="A4" s="248" t="s">
        <v>352</v>
      </c>
      <c r="B4" s="209" t="s">
        <v>351</v>
      </c>
      <c r="C4" s="249"/>
      <c r="D4" s="249"/>
    </row>
    <row r="5" spans="1:11" ht="30" customHeight="1">
      <c r="A5" s="887"/>
      <c r="B5" s="888"/>
      <c r="C5" s="885" t="s">
        <v>384</v>
      </c>
      <c r="D5" s="885"/>
      <c r="E5" s="885"/>
      <c r="F5" s="885" t="s">
        <v>385</v>
      </c>
      <c r="G5" s="885"/>
      <c r="H5" s="885"/>
      <c r="I5" s="885" t="s">
        <v>386</v>
      </c>
      <c r="J5" s="885"/>
      <c r="K5" s="886"/>
    </row>
    <row r="6" spans="1:11">
      <c r="A6" s="246"/>
      <c r="B6" s="247"/>
      <c r="C6" s="250" t="s">
        <v>26</v>
      </c>
      <c r="D6" s="250" t="s">
        <v>90</v>
      </c>
      <c r="E6" s="250" t="s">
        <v>66</v>
      </c>
      <c r="F6" s="250" t="s">
        <v>26</v>
      </c>
      <c r="G6" s="250" t="s">
        <v>90</v>
      </c>
      <c r="H6" s="250" t="s">
        <v>66</v>
      </c>
      <c r="I6" s="250" t="s">
        <v>26</v>
      </c>
      <c r="J6" s="250" t="s">
        <v>90</v>
      </c>
      <c r="K6" s="252" t="s">
        <v>66</v>
      </c>
    </row>
    <row r="7" spans="1:11">
      <c r="A7" s="253" t="s">
        <v>322</v>
      </c>
      <c r="B7" s="245"/>
      <c r="C7" s="245"/>
      <c r="D7" s="245"/>
      <c r="E7" s="245"/>
      <c r="F7" s="245"/>
      <c r="G7" s="245"/>
      <c r="H7" s="245"/>
      <c r="I7" s="245"/>
      <c r="J7" s="245"/>
      <c r="K7" s="254"/>
    </row>
    <row r="8" spans="1:11">
      <c r="A8" s="244">
        <v>1</v>
      </c>
      <c r="B8" s="222" t="s">
        <v>322</v>
      </c>
      <c r="C8" s="220"/>
      <c r="D8" s="220"/>
      <c r="E8" s="220"/>
      <c r="F8" s="223">
        <v>38209037.417825997</v>
      </c>
      <c r="G8" s="223">
        <v>116610866.52901952</v>
      </c>
      <c r="H8" s="223">
        <v>154819903.94684553</v>
      </c>
      <c r="I8" s="223">
        <v>14833992.768587001</v>
      </c>
      <c r="J8" s="223">
        <v>71012120.357708707</v>
      </c>
      <c r="K8" s="232">
        <v>85846113.126295716</v>
      </c>
    </row>
    <row r="9" spans="1:11">
      <c r="A9" s="253" t="s">
        <v>323</v>
      </c>
      <c r="B9" s="245"/>
      <c r="C9" s="245"/>
      <c r="D9" s="245"/>
      <c r="E9" s="245"/>
      <c r="F9" s="245"/>
      <c r="G9" s="245"/>
      <c r="H9" s="245"/>
      <c r="I9" s="245"/>
      <c r="J9" s="245"/>
      <c r="K9" s="254"/>
    </row>
    <row r="10" spans="1:11">
      <c r="A10" s="255">
        <v>2</v>
      </c>
      <c r="B10" s="224" t="s">
        <v>324</v>
      </c>
      <c r="C10" s="224">
        <v>13736723.3497798</v>
      </c>
      <c r="D10" s="225">
        <v>71133808.125571787</v>
      </c>
      <c r="E10" s="225">
        <v>84870531.475351587</v>
      </c>
      <c r="F10" s="225">
        <v>4835157.8393003158</v>
      </c>
      <c r="G10" s="225">
        <v>27922212.757809091</v>
      </c>
      <c r="H10" s="225">
        <v>32757370.597109407</v>
      </c>
      <c r="I10" s="225">
        <v>1068230.607728065</v>
      </c>
      <c r="J10" s="225">
        <v>6019039.7284959462</v>
      </c>
      <c r="K10" s="256">
        <v>7087270.3362240111</v>
      </c>
    </row>
    <row r="11" spans="1:11">
      <c r="A11" s="255">
        <v>3</v>
      </c>
      <c r="B11" s="224" t="s">
        <v>325</v>
      </c>
      <c r="C11" s="224">
        <v>53044793.58673542</v>
      </c>
      <c r="D11" s="225">
        <v>176637007.59642187</v>
      </c>
      <c r="E11" s="225">
        <v>229681801.18315729</v>
      </c>
      <c r="F11" s="225">
        <v>17059281.933707893</v>
      </c>
      <c r="G11" s="225">
        <v>59666444.050108001</v>
      </c>
      <c r="H11" s="225">
        <v>76725725.983815894</v>
      </c>
      <c r="I11" s="225">
        <v>13976269.403841313</v>
      </c>
      <c r="J11" s="225">
        <v>88952823.374614641</v>
      </c>
      <c r="K11" s="256">
        <v>102929092.77845596</v>
      </c>
    </row>
    <row r="12" spans="1:11">
      <c r="A12" s="255">
        <v>4</v>
      </c>
      <c r="B12" s="224" t="s">
        <v>326</v>
      </c>
      <c r="C12" s="224">
        <v>0</v>
      </c>
      <c r="D12" s="225">
        <v>0</v>
      </c>
      <c r="E12" s="225">
        <v>0</v>
      </c>
      <c r="F12" s="225">
        <v>0</v>
      </c>
      <c r="G12" s="225">
        <v>0</v>
      </c>
      <c r="H12" s="225">
        <v>0</v>
      </c>
      <c r="I12" s="225">
        <v>0</v>
      </c>
      <c r="J12" s="225">
        <v>0</v>
      </c>
      <c r="K12" s="256">
        <v>0</v>
      </c>
    </row>
    <row r="13" spans="1:11">
      <c r="A13" s="255">
        <v>5</v>
      </c>
      <c r="B13" s="224" t="s">
        <v>327</v>
      </c>
      <c r="C13" s="224">
        <v>45728029.033042699</v>
      </c>
      <c r="D13" s="225">
        <v>66300796.943280607</v>
      </c>
      <c r="E13" s="225">
        <v>112028825.97632331</v>
      </c>
      <c r="F13" s="225">
        <v>6045677.9691291833</v>
      </c>
      <c r="G13" s="225">
        <v>8395868.2495128065</v>
      </c>
      <c r="H13" s="225">
        <v>14441546.218641989</v>
      </c>
      <c r="I13" s="225">
        <v>2578772.6140108206</v>
      </c>
      <c r="J13" s="225">
        <v>3582790.51933434</v>
      </c>
      <c r="K13" s="256">
        <v>6161563.1333451606</v>
      </c>
    </row>
    <row r="14" spans="1:11">
      <c r="A14" s="255">
        <v>6</v>
      </c>
      <c r="B14" s="224" t="s">
        <v>342</v>
      </c>
      <c r="C14" s="224"/>
      <c r="D14" s="225"/>
      <c r="E14" s="225"/>
      <c r="F14" s="225">
        <v>0</v>
      </c>
      <c r="G14" s="225">
        <v>0</v>
      </c>
      <c r="H14" s="225">
        <v>0</v>
      </c>
      <c r="I14" s="225"/>
      <c r="J14" s="225"/>
      <c r="K14" s="256"/>
    </row>
    <row r="15" spans="1:11">
      <c r="A15" s="255">
        <v>7</v>
      </c>
      <c r="B15" s="224" t="s">
        <v>329</v>
      </c>
      <c r="C15" s="224">
        <v>709298.72856439999</v>
      </c>
      <c r="D15" s="225">
        <v>3034017.2231735</v>
      </c>
      <c r="E15" s="225">
        <v>3743315.9517379003</v>
      </c>
      <c r="F15" s="225">
        <v>3100.1114130000001</v>
      </c>
      <c r="G15" s="225">
        <v>0</v>
      </c>
      <c r="H15" s="225">
        <v>3100.1114130000001</v>
      </c>
      <c r="I15" s="225">
        <v>3100.1114130000001</v>
      </c>
      <c r="J15" s="225">
        <v>0</v>
      </c>
      <c r="K15" s="256">
        <v>3100.1114130000001</v>
      </c>
    </row>
    <row r="16" spans="1:11">
      <c r="A16" s="255">
        <v>8</v>
      </c>
      <c r="B16" s="226" t="s">
        <v>330</v>
      </c>
      <c r="C16" s="224">
        <v>113218844.69812231</v>
      </c>
      <c r="D16" s="225">
        <v>317105629.88844776</v>
      </c>
      <c r="E16" s="225">
        <v>430324474.58657008</v>
      </c>
      <c r="F16" s="225">
        <v>27943217.853550389</v>
      </c>
      <c r="G16" s="225">
        <v>95984525.057429895</v>
      </c>
      <c r="H16" s="225">
        <v>123927742.91098028</v>
      </c>
      <c r="I16" s="225">
        <v>17626372.736993197</v>
      </c>
      <c r="J16" s="225">
        <v>98554653.622444928</v>
      </c>
      <c r="K16" s="256">
        <v>116181026.35943812</v>
      </c>
    </row>
    <row r="17" spans="1:11">
      <c r="A17" s="253" t="s">
        <v>331</v>
      </c>
      <c r="B17" s="245"/>
      <c r="C17" s="245"/>
      <c r="D17" s="245"/>
      <c r="E17" s="245"/>
      <c r="F17" s="245"/>
      <c r="G17" s="245"/>
      <c r="H17" s="245"/>
      <c r="I17" s="245"/>
      <c r="J17" s="245"/>
      <c r="K17" s="254"/>
    </row>
    <row r="18" spans="1:11">
      <c r="A18" s="255">
        <v>9</v>
      </c>
      <c r="B18" s="224" t="s">
        <v>332</v>
      </c>
      <c r="C18" s="224">
        <v>0</v>
      </c>
      <c r="D18" s="225">
        <v>0</v>
      </c>
      <c r="E18" s="225">
        <v>0</v>
      </c>
      <c r="F18" s="225"/>
      <c r="G18" s="225"/>
      <c r="H18" s="225">
        <v>0</v>
      </c>
      <c r="I18" s="225">
        <v>0</v>
      </c>
      <c r="J18" s="225">
        <v>0</v>
      </c>
      <c r="K18" s="256">
        <v>0</v>
      </c>
    </row>
    <row r="19" spans="1:11">
      <c r="A19" s="255">
        <v>10</v>
      </c>
      <c r="B19" s="224" t="s">
        <v>333</v>
      </c>
      <c r="C19" s="224">
        <v>166516630.44472098</v>
      </c>
      <c r="D19" s="225">
        <v>152868529.8603994</v>
      </c>
      <c r="E19" s="225">
        <v>319385160.30512035</v>
      </c>
      <c r="F19" s="225">
        <v>1634418.8649331997</v>
      </c>
      <c r="G19" s="225">
        <v>1732012.6000804</v>
      </c>
      <c r="H19" s="225">
        <v>3366431.4650136</v>
      </c>
      <c r="I19" s="225">
        <v>25009463.5141722</v>
      </c>
      <c r="J19" s="225">
        <v>49916534.947537899</v>
      </c>
      <c r="K19" s="256">
        <v>74925998.461710095</v>
      </c>
    </row>
    <row r="20" spans="1:11">
      <c r="A20" s="255">
        <v>11</v>
      </c>
      <c r="B20" s="224" t="s">
        <v>334</v>
      </c>
      <c r="C20" s="224">
        <v>146767.34043430004</v>
      </c>
      <c r="D20" s="225">
        <v>26667.710689900003</v>
      </c>
      <c r="E20" s="225">
        <v>173435.05112420005</v>
      </c>
      <c r="F20" s="225">
        <v>38804.347825999997</v>
      </c>
      <c r="G20" s="225">
        <v>0</v>
      </c>
      <c r="H20" s="225">
        <v>38804.347825999997</v>
      </c>
      <c r="I20" s="225">
        <v>38804.347825999997</v>
      </c>
      <c r="J20" s="225">
        <v>0</v>
      </c>
      <c r="K20" s="256">
        <v>38804.347825999997</v>
      </c>
    </row>
    <row r="21" spans="1:11" ht="13.5" thickBot="1">
      <c r="A21" s="156">
        <v>12</v>
      </c>
      <c r="B21" s="257" t="s">
        <v>335</v>
      </c>
      <c r="C21" s="258">
        <v>166663397.7851553</v>
      </c>
      <c r="D21" s="259">
        <v>152895197.5710893</v>
      </c>
      <c r="E21" s="258">
        <v>319558595.35624456</v>
      </c>
      <c r="F21" s="259">
        <v>1673223.2127591998</v>
      </c>
      <c r="G21" s="259">
        <v>1732012.6000804</v>
      </c>
      <c r="H21" s="259">
        <v>3405235.8128395998</v>
      </c>
      <c r="I21" s="259">
        <v>25048267.8619982</v>
      </c>
      <c r="J21" s="259">
        <v>49916534.947537899</v>
      </c>
      <c r="K21" s="260">
        <v>74964802.809536099</v>
      </c>
    </row>
    <row r="22" spans="1:11" ht="38.25" customHeight="1" thickBot="1">
      <c r="A22" s="242"/>
      <c r="B22" s="243"/>
      <c r="C22" s="243"/>
      <c r="D22" s="243"/>
      <c r="E22" s="243"/>
      <c r="F22" s="884" t="s">
        <v>336</v>
      </c>
      <c r="G22" s="885"/>
      <c r="H22" s="885"/>
      <c r="I22" s="884" t="s">
        <v>337</v>
      </c>
      <c r="J22" s="885"/>
      <c r="K22" s="886"/>
    </row>
    <row r="23" spans="1:11">
      <c r="A23" s="233">
        <v>13</v>
      </c>
      <c r="B23" s="227" t="s">
        <v>322</v>
      </c>
      <c r="C23" s="241"/>
      <c r="D23" s="241"/>
      <c r="E23" s="241"/>
      <c r="F23" s="228">
        <v>38209037.417825997</v>
      </c>
      <c r="G23" s="228">
        <v>116610866.52901952</v>
      </c>
      <c r="H23" s="228">
        <v>154819903.9468455</v>
      </c>
      <c r="I23" s="228">
        <v>14833992.768587001</v>
      </c>
      <c r="J23" s="228">
        <v>71012120.357708707</v>
      </c>
      <c r="K23" s="234">
        <v>85846113.126295701</v>
      </c>
    </row>
    <row r="24" spans="1:11" ht="13.5" thickBot="1">
      <c r="A24" s="235">
        <v>14</v>
      </c>
      <c r="B24" s="229" t="s">
        <v>338</v>
      </c>
      <c r="C24" s="261"/>
      <c r="D24" s="239"/>
      <c r="E24" s="240"/>
      <c r="F24" s="230">
        <v>26269994.640791193</v>
      </c>
      <c r="G24" s="230">
        <v>94252512.457349509</v>
      </c>
      <c r="H24" s="230">
        <v>120522507.0981407</v>
      </c>
      <c r="I24" s="230">
        <v>4406593.1842483003</v>
      </c>
      <c r="J24" s="230">
        <v>48638118.674907029</v>
      </c>
      <c r="K24" s="236">
        <v>41216223.549902022</v>
      </c>
    </row>
    <row r="25" spans="1:11" ht="13.5" thickBot="1">
      <c r="A25" s="237">
        <v>15</v>
      </c>
      <c r="B25" s="231" t="s">
        <v>339</v>
      </c>
      <c r="C25" s="238"/>
      <c r="D25" s="238"/>
      <c r="E25" s="238"/>
      <c r="F25" s="738">
        <v>1.454474503717494</v>
      </c>
      <c r="G25" s="738">
        <v>1.2372175922820885</v>
      </c>
      <c r="H25" s="738">
        <v>1.2845725472734868</v>
      </c>
      <c r="I25" s="738">
        <v>3.3663177308066983</v>
      </c>
      <c r="J25" s="738">
        <v>1.4600096034212913</v>
      </c>
      <c r="K25" s="738">
        <v>2.0828233577090973</v>
      </c>
    </row>
    <row r="28" spans="1:11" ht="38.25">
      <c r="B28" s="23" t="s">
        <v>383</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zoomScale="80" zoomScaleNormal="80"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39" bestFit="1" customWidth="1"/>
    <col min="2" max="2" width="95" style="39" customWidth="1"/>
    <col min="3" max="3" width="12.5703125" style="39" bestFit="1" customWidth="1"/>
    <col min="4" max="4" width="10" style="39" bestFit="1" customWidth="1"/>
    <col min="5" max="5" width="18.28515625" style="39" bestFit="1" customWidth="1"/>
    <col min="6" max="13" width="10.7109375" style="39" customWidth="1"/>
    <col min="14" max="14" width="31" style="39" bestFit="1" customWidth="1"/>
    <col min="15" max="16384" width="9.140625" style="12"/>
  </cols>
  <sheetData>
    <row r="1" spans="1:14">
      <c r="A1" s="5" t="s">
        <v>108</v>
      </c>
      <c r="B1" s="39" t="str">
        <f>Info!C2</f>
        <v>სს ზირაათ ბანკი საქართველო</v>
      </c>
    </row>
    <row r="2" spans="1:14" ht="14.25" customHeight="1">
      <c r="A2" s="39" t="s">
        <v>109</v>
      </c>
      <c r="B2" s="735">
        <f>'1. key ratios'!B2</f>
        <v>45657</v>
      </c>
    </row>
    <row r="3" spans="1:14" ht="14.25" customHeight="1"/>
    <row r="4" spans="1:14" ht="15.75" thickBot="1">
      <c r="A4" s="2" t="s">
        <v>262</v>
      </c>
      <c r="B4" s="56" t="s">
        <v>74</v>
      </c>
    </row>
    <row r="5" spans="1:14" s="25" customFormat="1" ht="12.75">
      <c r="A5" s="119"/>
      <c r="B5" s="120"/>
      <c r="C5" s="121" t="s">
        <v>0</v>
      </c>
      <c r="D5" s="121" t="s">
        <v>1</v>
      </c>
      <c r="E5" s="121" t="s">
        <v>2</v>
      </c>
      <c r="F5" s="121" t="s">
        <v>3</v>
      </c>
      <c r="G5" s="121" t="s">
        <v>4</v>
      </c>
      <c r="H5" s="121" t="s">
        <v>5</v>
      </c>
      <c r="I5" s="121" t="s">
        <v>145</v>
      </c>
      <c r="J5" s="121" t="s">
        <v>146</v>
      </c>
      <c r="K5" s="121" t="s">
        <v>147</v>
      </c>
      <c r="L5" s="121" t="s">
        <v>148</v>
      </c>
      <c r="M5" s="121" t="s">
        <v>149</v>
      </c>
      <c r="N5" s="122" t="s">
        <v>150</v>
      </c>
    </row>
    <row r="6" spans="1:14" ht="45">
      <c r="A6" s="111"/>
      <c r="B6" s="68"/>
      <c r="C6" s="69" t="s">
        <v>84</v>
      </c>
      <c r="D6" s="70" t="s">
        <v>73</v>
      </c>
      <c r="E6" s="71" t="s">
        <v>83</v>
      </c>
      <c r="F6" s="72">
        <v>0</v>
      </c>
      <c r="G6" s="72">
        <v>0.2</v>
      </c>
      <c r="H6" s="72">
        <v>0.35</v>
      </c>
      <c r="I6" s="72">
        <v>0.5</v>
      </c>
      <c r="J6" s="72">
        <v>0.75</v>
      </c>
      <c r="K6" s="72">
        <v>1</v>
      </c>
      <c r="L6" s="72">
        <v>1.5</v>
      </c>
      <c r="M6" s="72">
        <v>2.5</v>
      </c>
      <c r="N6" s="112" t="s">
        <v>74</v>
      </c>
    </row>
    <row r="7" spans="1:14">
      <c r="A7" s="113">
        <v>1</v>
      </c>
      <c r="B7" s="73" t="s">
        <v>75</v>
      </c>
      <c r="C7" s="194">
        <f>SUM(C8:C13)</f>
        <v>0</v>
      </c>
      <c r="D7" s="68"/>
      <c r="E7" s="197">
        <f t="shared" ref="E7:M7" si="0">SUM(E8:E13)</f>
        <v>0</v>
      </c>
      <c r="F7" s="194">
        <f>SUM(F8:F13)</f>
        <v>0</v>
      </c>
      <c r="G7" s="194">
        <f t="shared" si="0"/>
        <v>0</v>
      </c>
      <c r="H7" s="194">
        <f t="shared" si="0"/>
        <v>0</v>
      </c>
      <c r="I7" s="194">
        <f t="shared" si="0"/>
        <v>0</v>
      </c>
      <c r="J7" s="194">
        <f t="shared" si="0"/>
        <v>0</v>
      </c>
      <c r="K7" s="194">
        <f t="shared" si="0"/>
        <v>0</v>
      </c>
      <c r="L7" s="194">
        <f t="shared" si="0"/>
        <v>0</v>
      </c>
      <c r="M7" s="194">
        <f t="shared" si="0"/>
        <v>0</v>
      </c>
      <c r="N7" s="114">
        <f>SUM(N8:N13)</f>
        <v>0</v>
      </c>
    </row>
    <row r="8" spans="1:14">
      <c r="A8" s="113">
        <v>1.1000000000000001</v>
      </c>
      <c r="B8" s="74" t="s">
        <v>76</v>
      </c>
      <c r="C8" s="195">
        <v>0</v>
      </c>
      <c r="D8" s="75">
        <v>0.02</v>
      </c>
      <c r="E8" s="197">
        <f>C8*D8</f>
        <v>0</v>
      </c>
      <c r="F8" s="195"/>
      <c r="G8" s="195"/>
      <c r="H8" s="195"/>
      <c r="I8" s="195"/>
      <c r="J8" s="195"/>
      <c r="K8" s="195"/>
      <c r="L8" s="195"/>
      <c r="M8" s="195"/>
      <c r="N8" s="114">
        <f>SUMPRODUCT($F$6:$M$6,F8:M8)</f>
        <v>0</v>
      </c>
    </row>
    <row r="9" spans="1:14">
      <c r="A9" s="113">
        <v>1.2</v>
      </c>
      <c r="B9" s="74" t="s">
        <v>77</v>
      </c>
      <c r="C9" s="195">
        <v>0</v>
      </c>
      <c r="D9" s="75">
        <v>0.05</v>
      </c>
      <c r="E9" s="197">
        <f>C9*D9</f>
        <v>0</v>
      </c>
      <c r="F9" s="195"/>
      <c r="G9" s="195"/>
      <c r="H9" s="195"/>
      <c r="I9" s="195"/>
      <c r="J9" s="195"/>
      <c r="K9" s="195"/>
      <c r="L9" s="195"/>
      <c r="M9" s="195"/>
      <c r="N9" s="114">
        <f t="shared" ref="N9:N12" si="1">SUMPRODUCT($F$6:$M$6,F9:M9)</f>
        <v>0</v>
      </c>
    </row>
    <row r="10" spans="1:14">
      <c r="A10" s="113">
        <v>1.3</v>
      </c>
      <c r="B10" s="74" t="s">
        <v>78</v>
      </c>
      <c r="C10" s="195">
        <v>0</v>
      </c>
      <c r="D10" s="75">
        <v>0.08</v>
      </c>
      <c r="E10" s="197">
        <f>C10*D10</f>
        <v>0</v>
      </c>
      <c r="F10" s="195"/>
      <c r="G10" s="195"/>
      <c r="H10" s="195"/>
      <c r="I10" s="195"/>
      <c r="J10" s="195"/>
      <c r="K10" s="195"/>
      <c r="L10" s="195"/>
      <c r="M10" s="195"/>
      <c r="N10" s="114">
        <f>SUMPRODUCT($F$6:$M$6,F10:M10)</f>
        <v>0</v>
      </c>
    </row>
    <row r="11" spans="1:14">
      <c r="A11" s="113">
        <v>1.4</v>
      </c>
      <c r="B11" s="74" t="s">
        <v>79</v>
      </c>
      <c r="C11" s="195">
        <v>0</v>
      </c>
      <c r="D11" s="75">
        <v>0.11</v>
      </c>
      <c r="E11" s="197">
        <f>C11*D11</f>
        <v>0</v>
      </c>
      <c r="F11" s="195"/>
      <c r="G11" s="195"/>
      <c r="H11" s="195"/>
      <c r="I11" s="195"/>
      <c r="J11" s="195"/>
      <c r="K11" s="195"/>
      <c r="L11" s="195"/>
      <c r="M11" s="195"/>
      <c r="N11" s="114">
        <f t="shared" si="1"/>
        <v>0</v>
      </c>
    </row>
    <row r="12" spans="1:14">
      <c r="A12" s="113">
        <v>1.5</v>
      </c>
      <c r="B12" s="74" t="s">
        <v>80</v>
      </c>
      <c r="C12" s="195">
        <v>0</v>
      </c>
      <c r="D12" s="75">
        <v>0.14000000000000001</v>
      </c>
      <c r="E12" s="197">
        <f>C12*D12</f>
        <v>0</v>
      </c>
      <c r="F12" s="195"/>
      <c r="G12" s="195"/>
      <c r="H12" s="195"/>
      <c r="I12" s="195"/>
      <c r="J12" s="195"/>
      <c r="K12" s="195"/>
      <c r="L12" s="195"/>
      <c r="M12" s="195"/>
      <c r="N12" s="114">
        <f t="shared" si="1"/>
        <v>0</v>
      </c>
    </row>
    <row r="13" spans="1:14">
      <c r="A13" s="113">
        <v>1.6</v>
      </c>
      <c r="B13" s="76" t="s">
        <v>81</v>
      </c>
      <c r="C13" s="195">
        <v>0</v>
      </c>
      <c r="D13" s="77"/>
      <c r="E13" s="195"/>
      <c r="F13" s="195"/>
      <c r="G13" s="195"/>
      <c r="H13" s="195"/>
      <c r="I13" s="195"/>
      <c r="J13" s="195"/>
      <c r="K13" s="195"/>
      <c r="L13" s="195"/>
      <c r="M13" s="195"/>
      <c r="N13" s="114">
        <f>SUMPRODUCT($F$6:$M$6,F13:M13)</f>
        <v>0</v>
      </c>
    </row>
    <row r="14" spans="1:14">
      <c r="A14" s="113">
        <v>2</v>
      </c>
      <c r="B14" s="78" t="s">
        <v>82</v>
      </c>
      <c r="C14" s="194">
        <f>SUM(C15:C20)</f>
        <v>0</v>
      </c>
      <c r="D14" s="68"/>
      <c r="E14" s="197">
        <f t="shared" ref="E14:M14" si="2">SUM(E15:E20)</f>
        <v>0</v>
      </c>
      <c r="F14" s="195">
        <f t="shared" si="2"/>
        <v>0</v>
      </c>
      <c r="G14" s="195">
        <f t="shared" si="2"/>
        <v>0</v>
      </c>
      <c r="H14" s="195">
        <f t="shared" si="2"/>
        <v>0</v>
      </c>
      <c r="I14" s="195">
        <f t="shared" si="2"/>
        <v>0</v>
      </c>
      <c r="J14" s="195">
        <f t="shared" si="2"/>
        <v>0</v>
      </c>
      <c r="K14" s="195">
        <f t="shared" si="2"/>
        <v>0</v>
      </c>
      <c r="L14" s="195">
        <f t="shared" si="2"/>
        <v>0</v>
      </c>
      <c r="M14" s="195">
        <f t="shared" si="2"/>
        <v>0</v>
      </c>
      <c r="N14" s="114">
        <f>SUM(N15:N20)</f>
        <v>0</v>
      </c>
    </row>
    <row r="15" spans="1:14">
      <c r="A15" s="113">
        <v>2.1</v>
      </c>
      <c r="B15" s="76" t="s">
        <v>76</v>
      </c>
      <c r="C15" s="195"/>
      <c r="D15" s="75">
        <v>5.0000000000000001E-3</v>
      </c>
      <c r="E15" s="197">
        <f>C15*D15</f>
        <v>0</v>
      </c>
      <c r="F15" s="195"/>
      <c r="G15" s="195"/>
      <c r="H15" s="195"/>
      <c r="I15" s="195"/>
      <c r="J15" s="195"/>
      <c r="K15" s="195"/>
      <c r="L15" s="195"/>
      <c r="M15" s="195"/>
      <c r="N15" s="114">
        <f>SUMPRODUCT($F$6:$M$6,F15:M15)</f>
        <v>0</v>
      </c>
    </row>
    <row r="16" spans="1:14">
      <c r="A16" s="113">
        <v>2.2000000000000002</v>
      </c>
      <c r="B16" s="76" t="s">
        <v>77</v>
      </c>
      <c r="C16" s="195"/>
      <c r="D16" s="75">
        <v>0.01</v>
      </c>
      <c r="E16" s="197">
        <f>C16*D16</f>
        <v>0</v>
      </c>
      <c r="F16" s="195"/>
      <c r="G16" s="195"/>
      <c r="H16" s="195"/>
      <c r="I16" s="195"/>
      <c r="J16" s="195"/>
      <c r="K16" s="195"/>
      <c r="L16" s="195"/>
      <c r="M16" s="195"/>
      <c r="N16" s="114">
        <f t="shared" ref="N16:N20" si="3">SUMPRODUCT($F$6:$M$6,F16:M16)</f>
        <v>0</v>
      </c>
    </row>
    <row r="17" spans="1:14">
      <c r="A17" s="113">
        <v>2.2999999999999998</v>
      </c>
      <c r="B17" s="76" t="s">
        <v>78</v>
      </c>
      <c r="C17" s="195"/>
      <c r="D17" s="75">
        <v>0.02</v>
      </c>
      <c r="E17" s="197">
        <f>C17*D17</f>
        <v>0</v>
      </c>
      <c r="F17" s="195"/>
      <c r="G17" s="195"/>
      <c r="H17" s="195"/>
      <c r="I17" s="195"/>
      <c r="J17" s="195"/>
      <c r="K17" s="195"/>
      <c r="L17" s="195"/>
      <c r="M17" s="195"/>
      <c r="N17" s="114">
        <f t="shared" si="3"/>
        <v>0</v>
      </c>
    </row>
    <row r="18" spans="1:14">
      <c r="A18" s="113">
        <v>2.4</v>
      </c>
      <c r="B18" s="76" t="s">
        <v>79</v>
      </c>
      <c r="C18" s="195"/>
      <c r="D18" s="75">
        <v>0.03</v>
      </c>
      <c r="E18" s="197">
        <f>C18*D18</f>
        <v>0</v>
      </c>
      <c r="F18" s="195"/>
      <c r="G18" s="195"/>
      <c r="H18" s="195"/>
      <c r="I18" s="195"/>
      <c r="J18" s="195"/>
      <c r="K18" s="195"/>
      <c r="L18" s="195"/>
      <c r="M18" s="195"/>
      <c r="N18" s="114">
        <f t="shared" si="3"/>
        <v>0</v>
      </c>
    </row>
    <row r="19" spans="1:14">
      <c r="A19" s="113">
        <v>2.5</v>
      </c>
      <c r="B19" s="76" t="s">
        <v>80</v>
      </c>
      <c r="C19" s="195"/>
      <c r="D19" s="75">
        <v>0.04</v>
      </c>
      <c r="E19" s="197">
        <f>C19*D19</f>
        <v>0</v>
      </c>
      <c r="F19" s="195"/>
      <c r="G19" s="195"/>
      <c r="H19" s="195"/>
      <c r="I19" s="195"/>
      <c r="J19" s="195"/>
      <c r="K19" s="195"/>
      <c r="L19" s="195"/>
      <c r="M19" s="195"/>
      <c r="N19" s="114">
        <f t="shared" si="3"/>
        <v>0</v>
      </c>
    </row>
    <row r="20" spans="1:14">
      <c r="A20" s="113">
        <v>2.6</v>
      </c>
      <c r="B20" s="76" t="s">
        <v>81</v>
      </c>
      <c r="C20" s="195"/>
      <c r="D20" s="77"/>
      <c r="E20" s="198"/>
      <c r="F20" s="195"/>
      <c r="G20" s="195"/>
      <c r="H20" s="195"/>
      <c r="I20" s="195"/>
      <c r="J20" s="195"/>
      <c r="K20" s="195"/>
      <c r="L20" s="195"/>
      <c r="M20" s="195"/>
      <c r="N20" s="114">
        <f t="shared" si="3"/>
        <v>0</v>
      </c>
    </row>
    <row r="21" spans="1:14" ht="15.75" thickBot="1">
      <c r="A21" s="115">
        <v>3</v>
      </c>
      <c r="B21" s="116" t="s">
        <v>66</v>
      </c>
      <c r="C21" s="196">
        <f>C14+C7</f>
        <v>0</v>
      </c>
      <c r="D21" s="117"/>
      <c r="E21" s="199">
        <f>E14+E7</f>
        <v>0</v>
      </c>
      <c r="F21" s="200">
        <f>F7+F14</f>
        <v>0</v>
      </c>
      <c r="G21" s="200">
        <f t="shared" ref="G21:L21" si="4">G7+G14</f>
        <v>0</v>
      </c>
      <c r="H21" s="200">
        <f t="shared" si="4"/>
        <v>0</v>
      </c>
      <c r="I21" s="200">
        <f t="shared" si="4"/>
        <v>0</v>
      </c>
      <c r="J21" s="200">
        <f t="shared" si="4"/>
        <v>0</v>
      </c>
      <c r="K21" s="200">
        <f t="shared" si="4"/>
        <v>0</v>
      </c>
      <c r="L21" s="200">
        <f t="shared" si="4"/>
        <v>0</v>
      </c>
      <c r="M21" s="200">
        <f>M7+M14</f>
        <v>0</v>
      </c>
      <c r="N21" s="118">
        <f>N14+N7</f>
        <v>0</v>
      </c>
    </row>
    <row r="22" spans="1:14">
      <c r="E22" s="201"/>
      <c r="F22" s="201"/>
      <c r="G22" s="201"/>
      <c r="H22" s="201"/>
      <c r="I22" s="201"/>
      <c r="J22" s="201"/>
      <c r="K22" s="201"/>
      <c r="L22" s="201"/>
      <c r="M22" s="201"/>
    </row>
  </sheetData>
  <conditionalFormatting sqref="E8:E12">
    <cfRule type="expression" dxfId="28" priority="2">
      <formula>(C8*D8)&lt;&gt;SUM(#REF!)</formula>
    </cfRule>
  </conditionalFormatting>
  <conditionalFormatting sqref="E20">
    <cfRule type="expression" dxfId="27" priority="3">
      <formula>$E$88&lt;&gt;SUM(#REF!)</formula>
    </cfRule>
  </conditionalFormatting>
  <conditionalFormatting sqref="E15:E19">
    <cfRule type="expression" dxfId="26" priority="1">
      <formula>(C15*D15)&lt;&gt;SUM(#REF!)</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tabSelected="1" zoomScale="90" zoomScaleNormal="90" workbookViewId="0">
      <pane xSplit="1" ySplit="5" topLeftCell="B6" activePane="bottomRight" state="frozen"/>
      <selection pane="topRight" activeCell="B1" sqref="B1"/>
      <selection pane="bottomLeft" activeCell="A6" sqref="A6"/>
      <selection pane="bottomRight" activeCell="K12" sqref="K12"/>
    </sheetView>
  </sheetViews>
  <sheetFormatPr defaultRowHeight="15.75"/>
  <cols>
    <col min="1" max="1" width="9.5703125" style="19" bestFit="1" customWidth="1"/>
    <col min="2" max="2" width="88.42578125" style="16" customWidth="1"/>
    <col min="3" max="3" width="12.7109375" style="16" customWidth="1"/>
    <col min="4" max="7" width="12.7109375" style="2" customWidth="1"/>
    <col min="8" max="8" width="6.7109375" customWidth="1"/>
  </cols>
  <sheetData>
    <row r="1" spans="1:8">
      <c r="A1" s="17" t="s">
        <v>108</v>
      </c>
      <c r="B1" s="330" t="str">
        <f>Info!C2</f>
        <v>სს ზირაათ ბანკი საქართველო</v>
      </c>
    </row>
    <row r="2" spans="1:8">
      <c r="A2" s="17" t="s">
        <v>109</v>
      </c>
      <c r="B2" s="735">
        <v>45657</v>
      </c>
      <c r="C2" s="29"/>
      <c r="D2" s="18"/>
      <c r="E2" s="18"/>
      <c r="F2" s="18"/>
      <c r="G2" s="18"/>
      <c r="H2" s="1"/>
    </row>
    <row r="3" spans="1:8" ht="16.5" thickBot="1">
      <c r="A3" s="17"/>
      <c r="C3" s="29"/>
      <c r="D3" s="18"/>
      <c r="E3" s="18"/>
      <c r="F3" s="18"/>
      <c r="G3" s="18"/>
      <c r="H3" s="1"/>
    </row>
    <row r="4" spans="1:8" ht="15" customHeight="1" thickBot="1">
      <c r="A4" s="40" t="s">
        <v>252</v>
      </c>
      <c r="B4" s="151" t="s">
        <v>139</v>
      </c>
      <c r="C4" s="152"/>
      <c r="D4" s="828" t="s">
        <v>935</v>
      </c>
      <c r="E4" s="829"/>
      <c r="F4" s="829"/>
      <c r="G4" s="830"/>
      <c r="H4" s="1"/>
    </row>
    <row r="5" spans="1:8" ht="15">
      <c r="A5" s="218" t="s">
        <v>25</v>
      </c>
      <c r="B5" s="219"/>
      <c r="C5" s="348" t="str">
        <f>INT((MONTH($B$2))/3)&amp;"Q"&amp;"-"&amp;YEAR($B$2)</f>
        <v>4Q-2024</v>
      </c>
      <c r="D5" s="348" t="str">
        <f>IF(INT(MONTH($B$2))=3, "4"&amp;"Q"&amp;"-"&amp;YEAR($B$2)-1, IF(INT(MONTH($B$2))=6, "1"&amp;"Q"&amp;"-"&amp;YEAR($B$2), IF(INT(MONTH($B$2))=9, "2"&amp;"Q"&amp;"-"&amp;YEAR($B$2),IF(INT(MONTH($B$2))=12, "3"&amp;"Q"&amp;"-"&amp;YEAR($B$2), 0))))</f>
        <v>3Q-2024</v>
      </c>
      <c r="E5" s="348" t="str">
        <f>IF(INT(MONTH($B$2))=3, "3"&amp;"Q"&amp;"-"&amp;YEAR($B$2)-1, IF(INT(MONTH($B$2))=6, "4"&amp;"Q"&amp;"-"&amp;YEAR($B$2)-1, IF(INT(MONTH($B$2))=9, "1"&amp;"Q"&amp;"-"&amp;YEAR($B$2),IF(INT(MONTH($B$2))=12, "2"&amp;"Q"&amp;"-"&amp;YEAR($B$2), 0))))</f>
        <v>2Q-2024</v>
      </c>
      <c r="F5" s="348" t="str">
        <f>IF(INT(MONTH($B$2))=3, "2"&amp;"Q"&amp;"-"&amp;YEAR($B$2)-1, IF(INT(MONTH($B$2))=6, "3"&amp;"Q"&amp;"-"&amp;YEAR($B$2)-1, IF(INT(MONTH($B$2))=9, "4"&amp;"Q"&amp;"-"&amp;YEAR($B$2)-1,IF(INT(MONTH($B$2))=12, "1"&amp;"Q"&amp;"-"&amp;YEAR($B$2), 0))))</f>
        <v>1Q-2024</v>
      </c>
      <c r="G5" s="349" t="str">
        <f>IF(INT(MONTH($B$2))=3, "1"&amp;"Q"&amp;"-"&amp;YEAR($B$2)-1, IF(INT(MONTH($B$2))=6, "2"&amp;"Q"&amp;"-"&amp;YEAR($B$2)-1, IF(INT(MONTH($B$2))=9, "3"&amp;"Q"&amp;"-"&amp;YEAR($B$2)-1,IF(INT(MONTH($B$2))=12, "4"&amp;"Q"&amp;"-"&amp;YEAR($B$2)-1, 0))))</f>
        <v>4Q-2023</v>
      </c>
    </row>
    <row r="6" spans="1:8" ht="15">
      <c r="A6" s="350"/>
      <c r="B6" s="351" t="s">
        <v>106</v>
      </c>
      <c r="C6" s="220"/>
      <c r="D6" s="220"/>
      <c r="E6" s="220"/>
      <c r="F6" s="220"/>
      <c r="G6" s="221"/>
    </row>
    <row r="7" spans="1:8" ht="15">
      <c r="A7" s="350"/>
      <c r="B7" s="352" t="s">
        <v>110</v>
      </c>
      <c r="C7" s="220"/>
      <c r="D7" s="220"/>
      <c r="E7" s="220"/>
      <c r="F7" s="220"/>
      <c r="G7" s="221"/>
    </row>
    <row r="8" spans="1:8" ht="15">
      <c r="A8" s="335">
        <v>1</v>
      </c>
      <c r="B8" s="336" t="s">
        <v>22</v>
      </c>
      <c r="C8" s="353">
        <v>80853342.547499999</v>
      </c>
      <c r="D8" s="354">
        <v>80834893.057000011</v>
      </c>
      <c r="E8" s="354">
        <v>79190974.430900022</v>
      </c>
      <c r="F8" s="354">
        <v>77692032.306400001</v>
      </c>
      <c r="G8" s="355">
        <v>76177762.47709997</v>
      </c>
    </row>
    <row r="9" spans="1:8" ht="15">
      <c r="A9" s="335">
        <v>2</v>
      </c>
      <c r="B9" s="336" t="s">
        <v>86</v>
      </c>
      <c r="C9" s="353">
        <v>80853342.547499999</v>
      </c>
      <c r="D9" s="354">
        <v>80834893.057000011</v>
      </c>
      <c r="E9" s="354">
        <v>79190974.430900022</v>
      </c>
      <c r="F9" s="354">
        <v>77692032.306400001</v>
      </c>
      <c r="G9" s="355">
        <v>76177762.47709997</v>
      </c>
    </row>
    <row r="10" spans="1:8" ht="15">
      <c r="A10" s="335">
        <v>3</v>
      </c>
      <c r="B10" s="336" t="s">
        <v>85</v>
      </c>
      <c r="C10" s="353">
        <v>80853342.547499999</v>
      </c>
      <c r="D10" s="354">
        <v>80834893.057000011</v>
      </c>
      <c r="E10" s="354">
        <v>79190974.430900022</v>
      </c>
      <c r="F10" s="354">
        <v>77692032.306400001</v>
      </c>
      <c r="G10" s="355">
        <v>76177762.47709997</v>
      </c>
    </row>
    <row r="11" spans="1:8" ht="15">
      <c r="A11" s="335">
        <v>4</v>
      </c>
      <c r="B11" s="336" t="s">
        <v>445</v>
      </c>
      <c r="C11" s="353">
        <v>32746908.583678834</v>
      </c>
      <c r="D11" s="354">
        <v>31728016.426487759</v>
      </c>
      <c r="E11" s="354">
        <v>26371238.786238879</v>
      </c>
      <c r="F11" s="354">
        <v>29061707.061693903</v>
      </c>
      <c r="G11" s="355">
        <v>21699033.186707731</v>
      </c>
    </row>
    <row r="12" spans="1:8" ht="15">
      <c r="A12" s="335">
        <v>5</v>
      </c>
      <c r="B12" s="336" t="s">
        <v>446</v>
      </c>
      <c r="C12" s="353">
        <v>40036524.528344803</v>
      </c>
      <c r="D12" s="354">
        <v>38590890.411327019</v>
      </c>
      <c r="E12" s="354">
        <v>32952128.98386145</v>
      </c>
      <c r="F12" s="354">
        <v>35273467.619323418</v>
      </c>
      <c r="G12" s="355">
        <v>27720734.446571756</v>
      </c>
    </row>
    <row r="13" spans="1:8" ht="15">
      <c r="A13" s="335">
        <v>6</v>
      </c>
      <c r="B13" s="336" t="s">
        <v>447</v>
      </c>
      <c r="C13" s="353">
        <v>49700250.947886959</v>
      </c>
      <c r="D13" s="354">
        <v>47687970.191110514</v>
      </c>
      <c r="E13" s="354">
        <v>41674794.287647173</v>
      </c>
      <c r="F13" s="354">
        <v>43508455.761587441</v>
      </c>
      <c r="G13" s="355">
        <v>35703312.595429011</v>
      </c>
    </row>
    <row r="14" spans="1:8" ht="15">
      <c r="A14" s="350"/>
      <c r="B14" s="351" t="s">
        <v>449</v>
      </c>
      <c r="C14" s="220"/>
      <c r="D14" s="220"/>
      <c r="E14" s="220"/>
      <c r="F14" s="220"/>
      <c r="G14" s="221"/>
    </row>
    <row r="15" spans="1:8" ht="21.95" customHeight="1">
      <c r="A15" s="335">
        <v>7</v>
      </c>
      <c r="B15" s="336" t="s">
        <v>448</v>
      </c>
      <c r="C15" s="356">
        <v>274080670.93033504</v>
      </c>
      <c r="D15" s="354">
        <v>254533238.98096499</v>
      </c>
      <c r="E15" s="354">
        <v>241677166.27288297</v>
      </c>
      <c r="F15" s="354">
        <v>234152152.45568597</v>
      </c>
      <c r="G15" s="355">
        <v>225290666.33743203</v>
      </c>
    </row>
    <row r="16" spans="1:8" ht="15">
      <c r="A16" s="350"/>
      <c r="B16" s="351" t="s">
        <v>452</v>
      </c>
      <c r="C16" s="220"/>
      <c r="D16" s="220"/>
      <c r="E16" s="220"/>
      <c r="F16" s="220"/>
      <c r="G16" s="221"/>
    </row>
    <row r="17" spans="1:7" s="3" customFormat="1" ht="15">
      <c r="A17" s="335"/>
      <c r="B17" s="352" t="s">
        <v>435</v>
      </c>
      <c r="C17" s="220"/>
      <c r="D17" s="220"/>
      <c r="E17" s="220"/>
      <c r="F17" s="220"/>
      <c r="G17" s="221"/>
    </row>
    <row r="18" spans="1:7" ht="15">
      <c r="A18" s="334">
        <v>8</v>
      </c>
      <c r="B18" s="357" t="s">
        <v>443</v>
      </c>
      <c r="C18" s="366">
        <v>0.29499833852950197</v>
      </c>
      <c r="D18" s="367">
        <v>0.31758089191268718</v>
      </c>
      <c r="E18" s="367">
        <v>0.32767255447493854</v>
      </c>
      <c r="F18" s="367">
        <v>0.33180148673245041</v>
      </c>
      <c r="G18" s="368">
        <v>0.3381310185438563</v>
      </c>
    </row>
    <row r="19" spans="1:7" ht="15" customHeight="1">
      <c r="A19" s="334">
        <v>9</v>
      </c>
      <c r="B19" s="357" t="s">
        <v>442</v>
      </c>
      <c r="C19" s="366">
        <v>0.29499833852950197</v>
      </c>
      <c r="D19" s="367">
        <v>0.31758089191268718</v>
      </c>
      <c r="E19" s="367">
        <v>0.32767255447493854</v>
      </c>
      <c r="F19" s="367">
        <v>0.33180148673245041</v>
      </c>
      <c r="G19" s="368">
        <v>0.3381310185438563</v>
      </c>
    </row>
    <row r="20" spans="1:7" ht="15">
      <c r="A20" s="334">
        <v>10</v>
      </c>
      <c r="B20" s="357" t="s">
        <v>444</v>
      </c>
      <c r="C20" s="366">
        <v>0.29499833852950197</v>
      </c>
      <c r="D20" s="367">
        <v>0.31758089191268718</v>
      </c>
      <c r="E20" s="367">
        <v>0.32767255447493854</v>
      </c>
      <c r="F20" s="367">
        <v>0.33180148673245041</v>
      </c>
      <c r="G20" s="368">
        <v>0.3381310185438563</v>
      </c>
    </row>
    <row r="21" spans="1:7" ht="15">
      <c r="A21" s="334">
        <v>11</v>
      </c>
      <c r="B21" s="336" t="s">
        <v>445</v>
      </c>
      <c r="C21" s="366">
        <v>0.11947908793612935</v>
      </c>
      <c r="D21" s="367">
        <v>0.12465176082114959</v>
      </c>
      <c r="E21" s="367">
        <v>0.10911762659639321</v>
      </c>
      <c r="F21" s="367">
        <v>0.12411462699320658</v>
      </c>
      <c r="G21" s="368">
        <v>9.6315721993594366E-2</v>
      </c>
    </row>
    <row r="22" spans="1:7" ht="15">
      <c r="A22" s="334">
        <v>12</v>
      </c>
      <c r="B22" s="336" t="s">
        <v>446</v>
      </c>
      <c r="C22" s="366">
        <v>0.14607569513182184</v>
      </c>
      <c r="D22" s="367">
        <v>0.15161434540269611</v>
      </c>
      <c r="E22" s="367">
        <v>0.13634771332370921</v>
      </c>
      <c r="F22" s="367">
        <v>0.15064336265710404</v>
      </c>
      <c r="G22" s="368">
        <v>0.12304430936811499</v>
      </c>
    </row>
    <row r="23" spans="1:7" ht="15">
      <c r="A23" s="334">
        <v>13</v>
      </c>
      <c r="B23" s="336" t="s">
        <v>447</v>
      </c>
      <c r="C23" s="366">
        <v>0.18133438881036457</v>
      </c>
      <c r="D23" s="367">
        <v>0.18735458827315207</v>
      </c>
      <c r="E23" s="367">
        <v>0.17243993270175656</v>
      </c>
      <c r="F23" s="367">
        <v>0.18581275168854811</v>
      </c>
      <c r="G23" s="368">
        <v>0.15847666117669476</v>
      </c>
    </row>
    <row r="24" spans="1:7" ht="15">
      <c r="A24" s="350"/>
      <c r="B24" s="351" t="s">
        <v>986</v>
      </c>
      <c r="C24" s="220"/>
      <c r="D24" s="220"/>
      <c r="E24" s="220"/>
      <c r="F24" s="220"/>
      <c r="G24" s="221"/>
    </row>
    <row r="25" spans="1:7" ht="25.5">
      <c r="A25" s="334">
        <v>14</v>
      </c>
      <c r="B25" s="357" t="s">
        <v>987</v>
      </c>
      <c r="C25" s="366">
        <v>0</v>
      </c>
      <c r="D25" s="736">
        <v>0</v>
      </c>
      <c r="E25" s="736">
        <v>0</v>
      </c>
      <c r="F25" s="736">
        <v>0</v>
      </c>
      <c r="G25" s="737">
        <v>0</v>
      </c>
    </row>
    <row r="26" spans="1:7" ht="15">
      <c r="A26" s="350"/>
      <c r="B26" s="351" t="s">
        <v>6</v>
      </c>
      <c r="C26" s="220"/>
      <c r="D26" s="220"/>
      <c r="E26" s="220"/>
      <c r="F26" s="220"/>
      <c r="G26" s="221"/>
    </row>
    <row r="27" spans="1:7" ht="15" customHeight="1">
      <c r="A27" s="358">
        <v>15</v>
      </c>
      <c r="B27" s="359" t="s">
        <v>7</v>
      </c>
      <c r="C27" s="701">
        <v>8.4611056624711301E-2</v>
      </c>
      <c r="D27" s="702">
        <v>8.4739489164164641E-2</v>
      </c>
      <c r="E27" s="702">
        <v>8.599334861467077E-2</v>
      </c>
      <c r="F27" s="702">
        <v>8.4347645385838221E-2</v>
      </c>
      <c r="G27" s="703">
        <v>8.1437324244582943E-2</v>
      </c>
    </row>
    <row r="28" spans="1:7" ht="15">
      <c r="A28" s="358">
        <v>16</v>
      </c>
      <c r="B28" s="359" t="s">
        <v>8</v>
      </c>
      <c r="C28" s="701">
        <v>2.1817822830756312E-2</v>
      </c>
      <c r="D28" s="702">
        <v>2.1600023202791283E-2</v>
      </c>
      <c r="E28" s="702">
        <v>2.1516791236523593E-2</v>
      </c>
      <c r="F28" s="702">
        <v>2.0173487841109755E-2</v>
      </c>
      <c r="G28" s="703">
        <v>1.440445356990961E-2</v>
      </c>
    </row>
    <row r="29" spans="1:7" ht="15">
      <c r="A29" s="358">
        <v>17</v>
      </c>
      <c r="B29" s="359" t="s">
        <v>9</v>
      </c>
      <c r="C29" s="701">
        <v>3.7624992751712202E-2</v>
      </c>
      <c r="D29" s="702">
        <v>3.7562140975501875E-2</v>
      </c>
      <c r="E29" s="702">
        <v>3.7672292465529694E-2</v>
      </c>
      <c r="F29" s="702">
        <v>3.9082953879267704E-2</v>
      </c>
      <c r="G29" s="703">
        <v>4.179938541579159E-2</v>
      </c>
    </row>
    <row r="30" spans="1:7" ht="15">
      <c r="A30" s="358">
        <v>18</v>
      </c>
      <c r="B30" s="359" t="s">
        <v>140</v>
      </c>
      <c r="C30" s="701">
        <v>6.2793233793954989E-2</v>
      </c>
      <c r="D30" s="702">
        <v>6.3139465961373376E-2</v>
      </c>
      <c r="E30" s="702">
        <v>6.447655737814717E-2</v>
      </c>
      <c r="F30" s="702">
        <v>6.4174157544728466E-2</v>
      </c>
      <c r="G30" s="703">
        <v>6.7032870674673325E-2</v>
      </c>
    </row>
    <row r="31" spans="1:7" ht="15">
      <c r="A31" s="358">
        <v>19</v>
      </c>
      <c r="B31" s="359" t="s">
        <v>10</v>
      </c>
      <c r="C31" s="701">
        <v>2.1775433980953208E-2</v>
      </c>
      <c r="D31" s="702">
        <v>2.7439330407216484E-2</v>
      </c>
      <c r="E31" s="702">
        <v>2.7133337422701902E-2</v>
      </c>
      <c r="F31" s="702">
        <v>2.8128350878787865E-2</v>
      </c>
      <c r="G31" s="703">
        <v>3.797745041860788E-2</v>
      </c>
    </row>
    <row r="32" spans="1:7" ht="15">
      <c r="A32" s="358">
        <v>20</v>
      </c>
      <c r="B32" s="359" t="s">
        <v>11</v>
      </c>
      <c r="C32" s="701">
        <v>6.1612726163368124E-2</v>
      </c>
      <c r="D32" s="702">
        <v>7.66670363803931E-2</v>
      </c>
      <c r="E32" s="702">
        <v>7.520374286565705E-2</v>
      </c>
      <c r="F32" s="702">
        <v>7.6380442002241075E-2</v>
      </c>
      <c r="G32" s="703">
        <v>0.10748477263757225</v>
      </c>
    </row>
    <row r="33" spans="1:7" ht="15">
      <c r="A33" s="350"/>
      <c r="B33" s="351" t="s">
        <v>12</v>
      </c>
      <c r="C33" s="220"/>
      <c r="D33" s="220"/>
      <c r="E33" s="220"/>
      <c r="F33" s="220"/>
      <c r="G33" s="221"/>
    </row>
    <row r="34" spans="1:7" ht="15">
      <c r="A34" s="358">
        <v>21</v>
      </c>
      <c r="B34" s="359" t="s">
        <v>13</v>
      </c>
      <c r="C34" s="701">
        <v>3.5654805592441073E-2</v>
      </c>
      <c r="D34" s="702">
        <v>3.7215963831313571E-2</v>
      </c>
      <c r="E34" s="702">
        <v>4.1648471274405664E-2</v>
      </c>
      <c r="F34" s="702">
        <v>4.3242758709513732E-2</v>
      </c>
      <c r="G34" s="703">
        <v>2.8347691852669932E-2</v>
      </c>
    </row>
    <row r="35" spans="1:7" ht="15" customHeight="1">
      <c r="A35" s="358">
        <v>22</v>
      </c>
      <c r="B35" s="359" t="s">
        <v>951</v>
      </c>
      <c r="C35" s="701">
        <v>2.2958232529208363E-2</v>
      </c>
      <c r="D35" s="702">
        <v>1.446258753110672E-2</v>
      </c>
      <c r="E35" s="702">
        <v>1.4990963888250176E-2</v>
      </c>
      <c r="F35" s="702">
        <v>1.6352240232660617E-2</v>
      </c>
      <c r="G35" s="703">
        <v>1.1290398856642276E-2</v>
      </c>
    </row>
    <row r="36" spans="1:7" ht="15">
      <c r="A36" s="358">
        <v>23</v>
      </c>
      <c r="B36" s="359" t="s">
        <v>14</v>
      </c>
      <c r="C36" s="701">
        <v>0.42358622727734757</v>
      </c>
      <c r="D36" s="702">
        <v>0.40740294840308605</v>
      </c>
      <c r="E36" s="702">
        <v>0.43086270732554011</v>
      </c>
      <c r="F36" s="702">
        <v>0.38626802224814533</v>
      </c>
      <c r="G36" s="703">
        <v>0.37684304003871782</v>
      </c>
    </row>
    <row r="37" spans="1:7" ht="15" customHeight="1">
      <c r="A37" s="358">
        <v>24</v>
      </c>
      <c r="B37" s="359" t="s">
        <v>15</v>
      </c>
      <c r="C37" s="701">
        <v>0.52878736114951741</v>
      </c>
      <c r="D37" s="702">
        <v>0.48337218458907583</v>
      </c>
      <c r="E37" s="702">
        <v>0.49365483061733506</v>
      </c>
      <c r="F37" s="702">
        <v>0.48517425283341559</v>
      </c>
      <c r="G37" s="703">
        <v>0.49870356083246287</v>
      </c>
    </row>
    <row r="38" spans="1:7" ht="15">
      <c r="A38" s="358">
        <v>25</v>
      </c>
      <c r="B38" s="359" t="s">
        <v>16</v>
      </c>
      <c r="C38" s="701">
        <v>0.25321014718966256</v>
      </c>
      <c r="D38" s="702">
        <v>0.16050998789269405</v>
      </c>
      <c r="E38" s="702">
        <v>0.13099406436173988</v>
      </c>
      <c r="F38" s="702">
        <v>6.5309090475760709E-2</v>
      </c>
      <c r="G38" s="703">
        <v>0.32639339724172506</v>
      </c>
    </row>
    <row r="39" spans="1:7" ht="15" customHeight="1">
      <c r="A39" s="350"/>
      <c r="B39" s="351" t="s">
        <v>17</v>
      </c>
      <c r="C39" s="220"/>
      <c r="D39" s="220"/>
      <c r="E39" s="220"/>
      <c r="F39" s="220"/>
      <c r="G39" s="221"/>
    </row>
    <row r="40" spans="1:7" ht="15" customHeight="1">
      <c r="A40" s="358">
        <v>26</v>
      </c>
      <c r="B40" s="359" t="s">
        <v>18</v>
      </c>
      <c r="C40" s="701">
        <v>0.29329353031052097</v>
      </c>
      <c r="D40" s="701">
        <v>0.25090308288918456</v>
      </c>
      <c r="E40" s="701">
        <v>0.26100099523116022</v>
      </c>
      <c r="F40" s="701">
        <v>0.26609514429323872</v>
      </c>
      <c r="G40" s="704">
        <v>0.25955351878304062</v>
      </c>
    </row>
    <row r="41" spans="1:7" ht="15" customHeight="1">
      <c r="A41" s="358">
        <v>27</v>
      </c>
      <c r="B41" s="359" t="s">
        <v>19</v>
      </c>
      <c r="C41" s="701">
        <v>0.78190580451986702</v>
      </c>
      <c r="D41" s="701">
        <v>0.74281381027091364</v>
      </c>
      <c r="E41" s="701">
        <v>0.76077805625755857</v>
      </c>
      <c r="F41" s="701">
        <v>0.75823851496842842</v>
      </c>
      <c r="G41" s="704">
        <v>0.79541976740772169</v>
      </c>
    </row>
    <row r="42" spans="1:7" ht="15" customHeight="1">
      <c r="A42" s="358">
        <v>28</v>
      </c>
      <c r="B42" s="360" t="s">
        <v>20</v>
      </c>
      <c r="C42" s="701">
        <v>0.28445832748865169</v>
      </c>
      <c r="D42" s="701">
        <v>0.27710067011303324</v>
      </c>
      <c r="E42" s="701">
        <v>0.31656698373125908</v>
      </c>
      <c r="F42" s="701">
        <v>0.30771695650914194</v>
      </c>
      <c r="G42" s="704">
        <v>0.3295695765671311</v>
      </c>
    </row>
    <row r="43" spans="1:7" ht="15" customHeight="1">
      <c r="A43" s="364"/>
      <c r="B43" s="351" t="s">
        <v>356</v>
      </c>
      <c r="C43" s="220"/>
      <c r="D43" s="220"/>
      <c r="E43" s="220"/>
      <c r="F43" s="220"/>
      <c r="G43" s="221"/>
    </row>
    <row r="44" spans="1:7" ht="15" customHeight="1">
      <c r="A44" s="358">
        <v>29</v>
      </c>
      <c r="B44" s="409" t="s">
        <v>340</v>
      </c>
      <c r="C44" s="360">
        <v>154819903.9468455</v>
      </c>
      <c r="D44" s="360">
        <v>137153909.70977482</v>
      </c>
      <c r="E44" s="360">
        <v>67854633.076495498</v>
      </c>
      <c r="F44" s="360">
        <v>64015692.259936497</v>
      </c>
      <c r="G44" s="363">
        <v>67272216.408699989</v>
      </c>
    </row>
    <row r="45" spans="1:7" ht="15">
      <c r="A45" s="358">
        <v>30</v>
      </c>
      <c r="B45" s="359" t="s">
        <v>341</v>
      </c>
      <c r="C45" s="360">
        <v>120522507.0981407</v>
      </c>
      <c r="D45" s="361">
        <v>103100473.90417334</v>
      </c>
      <c r="E45" s="361">
        <v>51157175.401182711</v>
      </c>
      <c r="F45" s="361">
        <v>49572552.559002422</v>
      </c>
      <c r="G45" s="362">
        <v>52796636.371018492</v>
      </c>
    </row>
    <row r="46" spans="1:7" ht="15">
      <c r="A46" s="404">
        <v>31</v>
      </c>
      <c r="B46" s="405" t="s">
        <v>339</v>
      </c>
      <c r="C46" s="701">
        <v>1.2845725472734868</v>
      </c>
      <c r="D46" s="701">
        <v>1.330293688438837</v>
      </c>
      <c r="E46" s="701">
        <v>1.3263952230428802</v>
      </c>
      <c r="F46" s="701">
        <v>1.2913535606975959</v>
      </c>
      <c r="G46" s="704">
        <v>1.2741761792542439</v>
      </c>
    </row>
    <row r="47" spans="1:7" ht="15">
      <c r="A47" s="404"/>
      <c r="B47" s="351" t="s">
        <v>453</v>
      </c>
      <c r="C47" s="220"/>
      <c r="D47" s="220"/>
      <c r="E47" s="220"/>
      <c r="F47" s="220"/>
      <c r="G47" s="221"/>
    </row>
    <row r="48" spans="1:7" ht="15">
      <c r="A48" s="404">
        <v>32</v>
      </c>
      <c r="B48" s="405" t="s">
        <v>460</v>
      </c>
      <c r="C48" s="406">
        <v>149199440.56051502</v>
      </c>
      <c r="D48" s="407">
        <v>137860717.68532002</v>
      </c>
      <c r="E48" s="407">
        <v>136049769.58224502</v>
      </c>
      <c r="F48" s="407">
        <v>132013972.63584501</v>
      </c>
      <c r="G48" s="408">
        <v>128754129.63356999</v>
      </c>
    </row>
    <row r="49" spans="1:7" ht="15">
      <c r="A49" s="404">
        <v>33</v>
      </c>
      <c r="B49" s="405" t="s">
        <v>473</v>
      </c>
      <c r="C49" s="406">
        <v>133471687.61195077</v>
      </c>
      <c r="D49" s="407">
        <v>127407415.36431918</v>
      </c>
      <c r="E49" s="407">
        <v>119174751.98859608</v>
      </c>
      <c r="F49" s="407">
        <v>109891621.35100944</v>
      </c>
      <c r="G49" s="408">
        <v>105450190.7387791</v>
      </c>
    </row>
    <row r="50" spans="1:7" thickBot="1">
      <c r="A50" s="84">
        <v>34</v>
      </c>
      <c r="B50" s="172" t="s">
        <v>487</v>
      </c>
      <c r="C50" s="705">
        <v>1.1178358738842831</v>
      </c>
      <c r="D50" s="706">
        <v>1.0820462630931631</v>
      </c>
      <c r="E50" s="706">
        <v>1.1415989319219537</v>
      </c>
      <c r="F50" s="706">
        <v>1.2013106278064061</v>
      </c>
      <c r="G50" s="707">
        <v>1.2209947533667278</v>
      </c>
    </row>
    <row r="51" spans="1:7">
      <c r="A51" s="20"/>
    </row>
    <row r="52" spans="1:7" ht="39.75">
      <c r="B52" s="23" t="s">
        <v>943</v>
      </c>
    </row>
    <row r="53" spans="1:7" ht="65.25">
      <c r="B53" s="272" t="s">
        <v>355</v>
      </c>
      <c r="D53" s="248"/>
      <c r="E53" s="248"/>
      <c r="F53" s="248"/>
      <c r="G53" s="248"/>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zoomScale="80" zoomScaleNormal="80" workbookViewId="0">
      <selection activeCell="C38" sqref="C38"/>
    </sheetView>
  </sheetViews>
  <sheetFormatPr defaultRowHeight="15"/>
  <cols>
    <col min="1" max="1" width="11.42578125" customWidth="1"/>
    <col min="2" max="2" width="76.85546875" style="4" customWidth="1"/>
    <col min="3" max="3" width="22.85546875" customWidth="1"/>
  </cols>
  <sheetData>
    <row r="1" spans="1:3">
      <c r="A1" s="248" t="s">
        <v>108</v>
      </c>
      <c r="B1" t="str">
        <f>Info!C2</f>
        <v>სს ზირაათ ბანკი საქართველო</v>
      </c>
    </row>
    <row r="2" spans="1:3">
      <c r="A2" s="248" t="s">
        <v>109</v>
      </c>
      <c r="B2" s="735">
        <f>'1. key ratios'!B2</f>
        <v>45657</v>
      </c>
    </row>
    <row r="3" spans="1:3">
      <c r="A3" s="248"/>
      <c r="B3"/>
    </row>
    <row r="4" spans="1:3">
      <c r="A4" s="248" t="s">
        <v>428</v>
      </c>
      <c r="B4" t="s">
        <v>387</v>
      </c>
    </row>
    <row r="5" spans="1:3">
      <c r="A5" s="298"/>
      <c r="B5" s="298" t="s">
        <v>388</v>
      </c>
      <c r="C5" s="310"/>
    </row>
    <row r="6" spans="1:3">
      <c r="A6" s="299">
        <v>1</v>
      </c>
      <c r="B6" s="311" t="s">
        <v>440</v>
      </c>
      <c r="C6" s="312">
        <v>256698857.75980002</v>
      </c>
    </row>
    <row r="7" spans="1:3">
      <c r="A7" s="299">
        <v>2</v>
      </c>
      <c r="B7" s="311" t="s">
        <v>389</v>
      </c>
      <c r="C7" s="312">
        <v>-1114718.2</v>
      </c>
    </row>
    <row r="8" spans="1:3">
      <c r="A8" s="300">
        <v>3</v>
      </c>
      <c r="B8" s="313" t="s">
        <v>390</v>
      </c>
      <c r="C8" s="314">
        <f>C6+C7</f>
        <v>255584139.55980003</v>
      </c>
    </row>
    <row r="9" spans="1:3">
      <c r="A9" s="301"/>
      <c r="B9" s="301" t="s">
        <v>391</v>
      </c>
      <c r="C9" s="315"/>
    </row>
    <row r="10" spans="1:3">
      <c r="A10" s="302">
        <v>4</v>
      </c>
      <c r="B10" s="316" t="s">
        <v>392</v>
      </c>
      <c r="C10" s="312"/>
    </row>
    <row r="11" spans="1:3">
      <c r="A11" s="302">
        <v>5</v>
      </c>
      <c r="B11" s="317" t="s">
        <v>393</v>
      </c>
      <c r="C11" s="312"/>
    </row>
    <row r="12" spans="1:3">
      <c r="A12" s="302" t="s">
        <v>394</v>
      </c>
      <c r="B12" s="311" t="s">
        <v>395</v>
      </c>
      <c r="C12" s="314">
        <f>'15. CCR'!E21</f>
        <v>0</v>
      </c>
    </row>
    <row r="13" spans="1:3">
      <c r="A13" s="303">
        <v>6</v>
      </c>
      <c r="B13" s="318" t="s">
        <v>396</v>
      </c>
      <c r="C13" s="312"/>
    </row>
    <row r="14" spans="1:3">
      <c r="A14" s="303">
        <v>7</v>
      </c>
      <c r="B14" s="319" t="s">
        <v>397</v>
      </c>
      <c r="C14" s="312"/>
    </row>
    <row r="15" spans="1:3">
      <c r="A15" s="304">
        <v>8</v>
      </c>
      <c r="B15" s="311" t="s">
        <v>398</v>
      </c>
      <c r="C15" s="312"/>
    </row>
    <row r="16" spans="1:3" ht="24">
      <c r="A16" s="303">
        <v>9</v>
      </c>
      <c r="B16" s="319" t="s">
        <v>399</v>
      </c>
      <c r="C16" s="312"/>
    </row>
    <row r="17" spans="1:3">
      <c r="A17" s="303">
        <v>10</v>
      </c>
      <c r="B17" s="319" t="s">
        <v>400</v>
      </c>
      <c r="C17" s="312"/>
    </row>
    <row r="18" spans="1:3">
      <c r="A18" s="305">
        <v>11</v>
      </c>
      <c r="B18" s="320" t="s">
        <v>401</v>
      </c>
      <c r="C18" s="314">
        <f>SUM(C10:C17)</f>
        <v>0</v>
      </c>
    </row>
    <row r="19" spans="1:3">
      <c r="A19" s="301"/>
      <c r="B19" s="301" t="s">
        <v>402</v>
      </c>
      <c r="C19" s="321"/>
    </row>
    <row r="20" spans="1:3">
      <c r="A20" s="303">
        <v>12</v>
      </c>
      <c r="B20" s="316" t="s">
        <v>403</v>
      </c>
      <c r="C20" s="312"/>
    </row>
    <row r="21" spans="1:3">
      <c r="A21" s="303">
        <v>13</v>
      </c>
      <c r="B21" s="316" t="s">
        <v>404</v>
      </c>
      <c r="C21" s="312"/>
    </row>
    <row r="22" spans="1:3">
      <c r="A22" s="303">
        <v>14</v>
      </c>
      <c r="B22" s="316" t="s">
        <v>405</v>
      </c>
      <c r="C22" s="312"/>
    </row>
    <row r="23" spans="1:3" ht="24">
      <c r="A23" s="303" t="s">
        <v>406</v>
      </c>
      <c r="B23" s="316" t="s">
        <v>407</v>
      </c>
      <c r="C23" s="312"/>
    </row>
    <row r="24" spans="1:3">
      <c r="A24" s="303">
        <v>15</v>
      </c>
      <c r="B24" s="316" t="s">
        <v>408</v>
      </c>
      <c r="C24" s="312"/>
    </row>
    <row r="25" spans="1:3">
      <c r="A25" s="303" t="s">
        <v>409</v>
      </c>
      <c r="B25" s="311" t="s">
        <v>410</v>
      </c>
      <c r="C25" s="312"/>
    </row>
    <row r="26" spans="1:3">
      <c r="A26" s="305">
        <v>16</v>
      </c>
      <c r="B26" s="320" t="s">
        <v>411</v>
      </c>
      <c r="C26" s="314">
        <f>SUM(C20:C25)</f>
        <v>0</v>
      </c>
    </row>
    <row r="27" spans="1:3">
      <c r="A27" s="301"/>
      <c r="B27" s="301" t="s">
        <v>412</v>
      </c>
      <c r="C27" s="315"/>
    </row>
    <row r="28" spans="1:3">
      <c r="A28" s="302">
        <v>17</v>
      </c>
      <c r="B28" s="311" t="s">
        <v>413</v>
      </c>
      <c r="C28" s="312">
        <v>53775116.221200004</v>
      </c>
    </row>
    <row r="29" spans="1:3">
      <c r="A29" s="302">
        <v>18</v>
      </c>
      <c r="B29" s="311" t="s">
        <v>414</v>
      </c>
      <c r="C29" s="312">
        <v>-28286561.98491</v>
      </c>
    </row>
    <row r="30" spans="1:3">
      <c r="A30" s="305">
        <v>19</v>
      </c>
      <c r="B30" s="320" t="s">
        <v>415</v>
      </c>
      <c r="C30" s="314">
        <f>C28+C29</f>
        <v>25488554.236290004</v>
      </c>
    </row>
    <row r="31" spans="1:3">
      <c r="A31" s="306"/>
      <c r="B31" s="301" t="s">
        <v>416</v>
      </c>
      <c r="C31" s="315"/>
    </row>
    <row r="32" spans="1:3">
      <c r="A32" s="302" t="s">
        <v>417</v>
      </c>
      <c r="B32" s="316" t="s">
        <v>418</v>
      </c>
      <c r="C32" s="322"/>
    </row>
    <row r="33" spans="1:3">
      <c r="A33" s="302" t="s">
        <v>419</v>
      </c>
      <c r="B33" s="317" t="s">
        <v>420</v>
      </c>
      <c r="C33" s="322"/>
    </row>
    <row r="34" spans="1:3">
      <c r="A34" s="301"/>
      <c r="B34" s="301" t="s">
        <v>421</v>
      </c>
      <c r="C34" s="315"/>
    </row>
    <row r="35" spans="1:3">
      <c r="A35" s="305">
        <v>20</v>
      </c>
      <c r="B35" s="320" t="s">
        <v>86</v>
      </c>
      <c r="C35" s="314">
        <f>'1. key ratios'!C9</f>
        <v>80853342.547499999</v>
      </c>
    </row>
    <row r="36" spans="1:3">
      <c r="A36" s="305">
        <v>21</v>
      </c>
      <c r="B36" s="320" t="s">
        <v>422</v>
      </c>
      <c r="C36" s="314">
        <f>C8+C18+C26+C30</f>
        <v>281072693.79609001</v>
      </c>
    </row>
    <row r="37" spans="1:3">
      <c r="A37" s="307"/>
      <c r="B37" s="307" t="s">
        <v>387</v>
      </c>
      <c r="C37" s="315"/>
    </row>
    <row r="38" spans="1:3">
      <c r="A38" s="305">
        <v>22</v>
      </c>
      <c r="B38" s="320" t="s">
        <v>387</v>
      </c>
      <c r="C38" s="739">
        <f>IFERROR(C35/C36,0)</f>
        <v>0.28765989842526907</v>
      </c>
    </row>
    <row r="39" spans="1:3">
      <c r="A39" s="307"/>
      <c r="B39" s="307" t="s">
        <v>423</v>
      </c>
      <c r="C39" s="315"/>
    </row>
    <row r="40" spans="1:3">
      <c r="A40" s="308" t="s">
        <v>424</v>
      </c>
      <c r="B40" s="316" t="s">
        <v>425</v>
      </c>
      <c r="C40" s="322"/>
    </row>
    <row r="41" spans="1:3">
      <c r="A41" s="309" t="s">
        <v>426</v>
      </c>
      <c r="B41" s="317" t="s">
        <v>427</v>
      </c>
      <c r="C41" s="322"/>
    </row>
    <row r="43" spans="1:3">
      <c r="B43" s="331" t="s">
        <v>441</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J42"/>
  <sheetViews>
    <sheetView zoomScale="90" zoomScaleNormal="90" workbookViewId="0">
      <pane xSplit="2" ySplit="6" topLeftCell="C19" activePane="bottomRight" state="frozen"/>
      <selection pane="topRight" activeCell="C1" sqref="C1"/>
      <selection pane="bottomLeft" activeCell="A7" sqref="A7"/>
      <selection pane="bottomRight" activeCell="M20" sqref="M20"/>
    </sheetView>
  </sheetViews>
  <sheetFormatPr defaultRowHeight="15"/>
  <cols>
    <col min="1" max="1" width="9.85546875" style="248" bestFit="1" customWidth="1"/>
    <col min="2" max="2" width="82.5703125" style="23" customWidth="1"/>
    <col min="3" max="7" width="17.5703125" style="248" customWidth="1"/>
  </cols>
  <sheetData>
    <row r="1" spans="1:10">
      <c r="A1" s="248" t="s">
        <v>108</v>
      </c>
      <c r="B1" s="248" t="str">
        <f>Info!C2</f>
        <v>სს ზირაათ ბანკი საქართველო</v>
      </c>
    </row>
    <row r="2" spans="1:10">
      <c r="A2" s="248" t="s">
        <v>109</v>
      </c>
      <c r="B2" s="735">
        <f>'1. key ratios'!B2</f>
        <v>45657</v>
      </c>
    </row>
    <row r="3" spans="1:10">
      <c r="B3" s="365"/>
    </row>
    <row r="4" spans="1:10" ht="15.75" thickBot="1">
      <c r="A4" s="248" t="s">
        <v>488</v>
      </c>
      <c r="B4" s="369" t="s">
        <v>453</v>
      </c>
    </row>
    <row r="5" spans="1:10">
      <c r="A5" s="370"/>
      <c r="B5" s="371"/>
      <c r="C5" s="889" t="s">
        <v>454</v>
      </c>
      <c r="D5" s="889"/>
      <c r="E5" s="889"/>
      <c r="F5" s="889"/>
      <c r="G5" s="890" t="s">
        <v>455</v>
      </c>
    </row>
    <row r="6" spans="1:10">
      <c r="A6" s="372"/>
      <c r="B6" s="373"/>
      <c r="C6" s="374" t="s">
        <v>456</v>
      </c>
      <c r="D6" s="375" t="s">
        <v>457</v>
      </c>
      <c r="E6" s="375" t="s">
        <v>458</v>
      </c>
      <c r="F6" s="375" t="s">
        <v>459</v>
      </c>
      <c r="G6" s="891"/>
    </row>
    <row r="7" spans="1:10">
      <c r="A7" s="376"/>
      <c r="B7" s="377" t="s">
        <v>460</v>
      </c>
      <c r="C7" s="378"/>
      <c r="D7" s="378"/>
      <c r="E7" s="378"/>
      <c r="F7" s="378"/>
      <c r="G7" s="379"/>
    </row>
    <row r="8" spans="1:10">
      <c r="A8" s="380">
        <v>1</v>
      </c>
      <c r="B8" s="381" t="s">
        <v>461</v>
      </c>
      <c r="C8" s="382">
        <f>SUM(C9:C10)</f>
        <v>80853342.547499999</v>
      </c>
      <c r="D8" s="382">
        <f>SUM(D9:D10)</f>
        <v>0</v>
      </c>
      <c r="E8" s="382">
        <f>SUM(E9:E10)</f>
        <v>0</v>
      </c>
      <c r="F8" s="382">
        <f>SUM(F9:F10)</f>
        <v>3233437.1800000016</v>
      </c>
      <c r="G8" s="383">
        <f>SUM(G9:G10)</f>
        <v>84086779.727500007</v>
      </c>
      <c r="J8" s="709"/>
    </row>
    <row r="9" spans="1:10">
      <c r="A9" s="380">
        <v>2</v>
      </c>
      <c r="B9" s="384" t="s">
        <v>85</v>
      </c>
      <c r="C9" s="382">
        <v>80853342.547499999</v>
      </c>
      <c r="D9" s="382">
        <v>0</v>
      </c>
      <c r="E9" s="382">
        <v>0</v>
      </c>
      <c r="F9" s="382">
        <v>0</v>
      </c>
      <c r="G9" s="383">
        <v>80853342.547499999</v>
      </c>
      <c r="J9" s="709"/>
    </row>
    <row r="10" spans="1:10">
      <c r="A10" s="380">
        <v>3</v>
      </c>
      <c r="B10" s="384" t="s">
        <v>462</v>
      </c>
      <c r="C10" s="385"/>
      <c r="D10" s="385"/>
      <c r="E10" s="385"/>
      <c r="F10" s="382">
        <v>3233437.1800000016</v>
      </c>
      <c r="G10" s="383">
        <v>3233437.1800000016</v>
      </c>
      <c r="J10" s="709"/>
    </row>
    <row r="11" spans="1:10" ht="26.25">
      <c r="A11" s="380">
        <v>4</v>
      </c>
      <c r="B11" s="381" t="s">
        <v>463</v>
      </c>
      <c r="C11" s="382">
        <f t="shared" ref="C11:F11" si="0">SUM(C12:C13)</f>
        <v>14262388.585299999</v>
      </c>
      <c r="D11" s="382">
        <f t="shared" si="0"/>
        <v>22971023.983199999</v>
      </c>
      <c r="E11" s="382">
        <f t="shared" si="0"/>
        <v>3082273.6529000001</v>
      </c>
      <c r="F11" s="382">
        <f t="shared" si="0"/>
        <v>5356473.4372000005</v>
      </c>
      <c r="G11" s="383">
        <f>SUM(G12:G13)</f>
        <v>29329634.483914997</v>
      </c>
      <c r="J11" s="709"/>
    </row>
    <row r="12" spans="1:10">
      <c r="A12" s="380">
        <v>5</v>
      </c>
      <c r="B12" s="384" t="s">
        <v>464</v>
      </c>
      <c r="C12" s="382">
        <v>5271286.9523999998</v>
      </c>
      <c r="D12" s="386">
        <v>7438171.6574999997</v>
      </c>
      <c r="E12" s="382">
        <v>1283065.6447999999</v>
      </c>
      <c r="F12" s="382">
        <v>437597.2</v>
      </c>
      <c r="G12" s="383">
        <v>13708615.381964998</v>
      </c>
      <c r="J12" s="709"/>
    </row>
    <row r="13" spans="1:10">
      <c r="A13" s="380">
        <v>6</v>
      </c>
      <c r="B13" s="384" t="s">
        <v>465</v>
      </c>
      <c r="C13" s="382">
        <v>8991101.6328999996</v>
      </c>
      <c r="D13" s="386">
        <v>15532852.3257</v>
      </c>
      <c r="E13" s="382">
        <v>1799208.0081000002</v>
      </c>
      <c r="F13" s="382">
        <v>4918876.2372000003</v>
      </c>
      <c r="G13" s="383">
        <v>15621019.101949999</v>
      </c>
      <c r="J13" s="709"/>
    </row>
    <row r="14" spans="1:10">
      <c r="A14" s="380">
        <v>7</v>
      </c>
      <c r="B14" s="381" t="s">
        <v>466</v>
      </c>
      <c r="C14" s="382">
        <f t="shared" ref="C14:F14" si="1">SUM(C15:C16)</f>
        <v>58646012.115499996</v>
      </c>
      <c r="D14" s="382">
        <f t="shared" si="1"/>
        <v>9396419.8727000132</v>
      </c>
      <c r="E14" s="382">
        <f t="shared" si="1"/>
        <v>3954418.9299999997</v>
      </c>
      <c r="F14" s="382">
        <f t="shared" si="1"/>
        <v>-430798.2200000016</v>
      </c>
      <c r="G14" s="383">
        <f>SUM(G15:G16)</f>
        <v>35783026.349100009</v>
      </c>
      <c r="J14" s="709"/>
    </row>
    <row r="15" spans="1:10" ht="51.75">
      <c r="A15" s="380">
        <v>8</v>
      </c>
      <c r="B15" s="384" t="s">
        <v>467</v>
      </c>
      <c r="C15" s="382">
        <v>58646012.115499996</v>
      </c>
      <c r="D15" s="386">
        <v>9396419.8727000132</v>
      </c>
      <c r="E15" s="382">
        <v>3954418.9299999997</v>
      </c>
      <c r="F15" s="382">
        <v>-430798.2200000016</v>
      </c>
      <c r="G15" s="383">
        <v>35783026.349100009</v>
      </c>
      <c r="J15" s="709"/>
    </row>
    <row r="16" spans="1:10" ht="26.25">
      <c r="A16" s="380">
        <v>9</v>
      </c>
      <c r="B16" s="384" t="s">
        <v>468</v>
      </c>
      <c r="C16" s="382"/>
      <c r="D16" s="386"/>
      <c r="E16" s="382"/>
      <c r="F16" s="382"/>
      <c r="G16" s="383"/>
    </row>
    <row r="17" spans="1:7">
      <c r="A17" s="380">
        <v>10</v>
      </c>
      <c r="B17" s="381" t="s">
        <v>469</v>
      </c>
      <c r="C17" s="382"/>
      <c r="D17" s="386"/>
      <c r="E17" s="382"/>
      <c r="F17" s="382"/>
      <c r="G17" s="383"/>
    </row>
    <row r="18" spans="1:7">
      <c r="A18" s="380">
        <v>11</v>
      </c>
      <c r="B18" s="381" t="s">
        <v>89</v>
      </c>
      <c r="C18" s="382">
        <f>SUM(C19:C20)</f>
        <v>0</v>
      </c>
      <c r="D18" s="386">
        <f t="shared" ref="D18:G18" si="2">SUM(D19:D20)</f>
        <v>3283669.2532000002</v>
      </c>
      <c r="E18" s="382">
        <f t="shared" si="2"/>
        <v>250113.60029999999</v>
      </c>
      <c r="F18" s="382">
        <f t="shared" si="2"/>
        <v>50725364.622000031</v>
      </c>
      <c r="G18" s="382">
        <f t="shared" si="2"/>
        <v>0</v>
      </c>
    </row>
    <row r="19" spans="1:7">
      <c r="A19" s="380">
        <v>12</v>
      </c>
      <c r="B19" s="384" t="s">
        <v>470</v>
      </c>
      <c r="C19" s="385"/>
      <c r="D19" s="386"/>
      <c r="E19" s="382"/>
      <c r="F19" s="382"/>
      <c r="G19" s="383"/>
    </row>
    <row r="20" spans="1:7" ht="26.25">
      <c r="A20" s="380">
        <v>13</v>
      </c>
      <c r="B20" s="384" t="s">
        <v>471</v>
      </c>
      <c r="C20" s="382">
        <v>0</v>
      </c>
      <c r="D20" s="382">
        <v>3283669.2532000002</v>
      </c>
      <c r="E20" s="382">
        <v>250113.60029999999</v>
      </c>
      <c r="F20" s="382">
        <v>50725364.622000031</v>
      </c>
      <c r="G20" s="383">
        <v>0</v>
      </c>
    </row>
    <row r="21" spans="1:7">
      <c r="A21" s="387">
        <v>14</v>
      </c>
      <c r="B21" s="388" t="s">
        <v>472</v>
      </c>
      <c r="C21" s="385"/>
      <c r="D21" s="385"/>
      <c r="E21" s="385"/>
      <c r="F21" s="385"/>
      <c r="G21" s="389">
        <f>SUM(G8,G11,G14,G17,G18)</f>
        <v>149199440.56051502</v>
      </c>
    </row>
    <row r="22" spans="1:7">
      <c r="A22" s="390"/>
      <c r="B22" s="410" t="s">
        <v>473</v>
      </c>
      <c r="C22" s="391"/>
      <c r="D22" s="392"/>
      <c r="E22" s="391"/>
      <c r="F22" s="391"/>
      <c r="G22" s="393"/>
    </row>
    <row r="23" spans="1:7">
      <c r="A23" s="380">
        <v>15</v>
      </c>
      <c r="B23" s="381" t="s">
        <v>322</v>
      </c>
      <c r="C23" s="394">
        <v>83823191.1083</v>
      </c>
      <c r="D23" s="395">
        <v>0</v>
      </c>
      <c r="E23" s="394">
        <v>0</v>
      </c>
      <c r="F23" s="394">
        <v>0</v>
      </c>
      <c r="G23" s="383">
        <v>2016994.5560600003</v>
      </c>
    </row>
    <row r="24" spans="1:7">
      <c r="A24" s="380">
        <v>16</v>
      </c>
      <c r="B24" s="381" t="s">
        <v>474</v>
      </c>
      <c r="C24" s="382">
        <f>SUM(C25:C27,C29,C31)</f>
        <v>1801416.4044999999</v>
      </c>
      <c r="D24" s="386">
        <f t="shared" ref="D24:G24" si="3">SUM(D25:D27,D29,D31)</f>
        <v>22405839.94848492</v>
      </c>
      <c r="E24" s="382">
        <f t="shared" si="3"/>
        <v>29268760.837456606</v>
      </c>
      <c r="F24" s="382">
        <f t="shared" si="3"/>
        <v>81569408.525700003</v>
      </c>
      <c r="G24" s="383">
        <f t="shared" si="3"/>
        <v>95474945.620490775</v>
      </c>
    </row>
    <row r="25" spans="1:7" ht="26.25">
      <c r="A25" s="380">
        <v>17</v>
      </c>
      <c r="B25" s="384" t="s">
        <v>475</v>
      </c>
      <c r="C25" s="382"/>
      <c r="D25" s="386"/>
      <c r="E25" s="382"/>
      <c r="F25" s="382"/>
      <c r="G25" s="383"/>
    </row>
    <row r="26" spans="1:7" ht="26.25">
      <c r="A26" s="380">
        <v>18</v>
      </c>
      <c r="B26" s="384" t="s">
        <v>476</v>
      </c>
      <c r="C26" s="382">
        <v>1801416.4044999999</v>
      </c>
      <c r="D26" s="386">
        <v>0</v>
      </c>
      <c r="E26" s="382">
        <v>0</v>
      </c>
      <c r="F26" s="382">
        <v>0</v>
      </c>
      <c r="G26" s="383">
        <v>270212.46067499998</v>
      </c>
    </row>
    <row r="27" spans="1:7">
      <c r="A27" s="380">
        <v>19</v>
      </c>
      <c r="B27" s="384" t="s">
        <v>477</v>
      </c>
      <c r="C27" s="382">
        <v>0</v>
      </c>
      <c r="D27" s="386">
        <v>22405839.94848492</v>
      </c>
      <c r="E27" s="382">
        <v>29268760.837456606</v>
      </c>
      <c r="F27" s="382">
        <v>81569408.525700003</v>
      </c>
      <c r="G27" s="383">
        <v>95204733.159815773</v>
      </c>
    </row>
    <row r="28" spans="1:7">
      <c r="A28" s="380">
        <v>20</v>
      </c>
      <c r="B28" s="396" t="s">
        <v>478</v>
      </c>
      <c r="C28" s="382"/>
      <c r="D28" s="386"/>
      <c r="E28" s="382"/>
      <c r="F28" s="382"/>
      <c r="G28" s="383"/>
    </row>
    <row r="29" spans="1:7">
      <c r="A29" s="380">
        <v>21</v>
      </c>
      <c r="B29" s="384" t="s">
        <v>479</v>
      </c>
      <c r="C29" s="382"/>
      <c r="D29" s="386"/>
      <c r="E29" s="382"/>
      <c r="F29" s="382"/>
      <c r="G29" s="383"/>
    </row>
    <row r="30" spans="1:7">
      <c r="A30" s="380">
        <v>22</v>
      </c>
      <c r="B30" s="396" t="s">
        <v>478</v>
      </c>
      <c r="C30" s="382"/>
      <c r="D30" s="386"/>
      <c r="E30" s="382"/>
      <c r="F30" s="382"/>
      <c r="G30" s="383"/>
    </row>
    <row r="31" spans="1:7" ht="26.25">
      <c r="A31" s="380">
        <v>23</v>
      </c>
      <c r="B31" s="384" t="s">
        <v>480</v>
      </c>
      <c r="C31" s="382"/>
      <c r="D31" s="386"/>
      <c r="E31" s="382"/>
      <c r="F31" s="382"/>
      <c r="G31" s="383"/>
    </row>
    <row r="32" spans="1:7">
      <c r="A32" s="380">
        <v>24</v>
      </c>
      <c r="B32" s="381" t="s">
        <v>481</v>
      </c>
      <c r="C32" s="382"/>
      <c r="D32" s="386"/>
      <c r="E32" s="382"/>
      <c r="F32" s="382"/>
      <c r="G32" s="383"/>
    </row>
    <row r="33" spans="1:7">
      <c r="A33" s="380">
        <v>25</v>
      </c>
      <c r="B33" s="381" t="s">
        <v>99</v>
      </c>
      <c r="C33" s="382">
        <f>SUM(C34:C35)</f>
        <v>8707026.9384000003</v>
      </c>
      <c r="D33" s="382">
        <f>SUM(D34:D35)</f>
        <v>10386847.315176079</v>
      </c>
      <c r="E33" s="382">
        <f>SUM(E34:E35)</f>
        <v>3220821.8505083923</v>
      </c>
      <c r="F33" s="382">
        <f>SUM(F34:F35)</f>
        <v>14400826.503893305</v>
      </c>
      <c r="G33" s="383">
        <f>SUM(G34:G35)</f>
        <v>29878252.50513554</v>
      </c>
    </row>
    <row r="34" spans="1:7">
      <c r="A34" s="380">
        <v>26</v>
      </c>
      <c r="B34" s="384" t="s">
        <v>482</v>
      </c>
      <c r="C34" s="385"/>
      <c r="D34" s="386"/>
      <c r="E34" s="382"/>
      <c r="F34" s="382"/>
      <c r="G34" s="383"/>
    </row>
    <row r="35" spans="1:7">
      <c r="A35" s="380">
        <v>27</v>
      </c>
      <c r="B35" s="384" t="s">
        <v>483</v>
      </c>
      <c r="C35" s="382">
        <v>8707026.9384000003</v>
      </c>
      <c r="D35" s="386">
        <v>10386847.315176079</v>
      </c>
      <c r="E35" s="382">
        <v>3220821.8505083923</v>
      </c>
      <c r="F35" s="382">
        <v>14400826.503893305</v>
      </c>
      <c r="G35" s="383">
        <v>29878252.50513554</v>
      </c>
    </row>
    <row r="36" spans="1:7">
      <c r="A36" s="380">
        <v>28</v>
      </c>
      <c r="B36" s="381" t="s">
        <v>484</v>
      </c>
      <c r="C36" s="382">
        <v>0</v>
      </c>
      <c r="D36" s="386">
        <v>19445607.130047932</v>
      </c>
      <c r="E36" s="382">
        <v>13421998.852297172</v>
      </c>
      <c r="F36" s="382">
        <v>20931649.003166296</v>
      </c>
      <c r="G36" s="383">
        <v>6101494.9302644562</v>
      </c>
    </row>
    <row r="37" spans="1:7">
      <c r="A37" s="387">
        <v>29</v>
      </c>
      <c r="B37" s="388" t="s">
        <v>485</v>
      </c>
      <c r="C37" s="385"/>
      <c r="D37" s="385"/>
      <c r="E37" s="385"/>
      <c r="F37" s="385"/>
      <c r="G37" s="389">
        <f>SUM(G23:G24,G32:G33,G36)</f>
        <v>133471687.61195077</v>
      </c>
    </row>
    <row r="38" spans="1:7">
      <c r="A38" s="376"/>
      <c r="B38" s="397"/>
      <c r="C38" s="398"/>
      <c r="D38" s="398"/>
      <c r="E38" s="398"/>
      <c r="F38" s="398"/>
      <c r="G38" s="399"/>
    </row>
    <row r="39" spans="1:7" ht="15.75" thickBot="1">
      <c r="A39" s="400">
        <v>30</v>
      </c>
      <c r="B39" s="401" t="s">
        <v>453</v>
      </c>
      <c r="C39" s="261"/>
      <c r="D39" s="239"/>
      <c r="E39" s="239"/>
      <c r="F39" s="402"/>
      <c r="G39" s="403">
        <f>IFERROR(G21/G37,0)</f>
        <v>1.1178358738842831</v>
      </c>
    </row>
    <row r="42" spans="1:7" ht="39">
      <c r="B42" s="23" t="s">
        <v>486</v>
      </c>
    </row>
  </sheetData>
  <mergeCells count="2">
    <mergeCell ref="C5:F5"/>
    <mergeCell ref="G5:G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H28" sqref="G28:H28"/>
    </sheetView>
  </sheetViews>
  <sheetFormatPr defaultColWidth="9.140625" defaultRowHeight="12.75"/>
  <cols>
    <col min="1" max="1" width="11.85546875" style="415" bestFit="1" customWidth="1"/>
    <col min="2" max="2" width="105.140625" style="415" bestFit="1" customWidth="1"/>
    <col min="3" max="3" width="18.7109375" style="415" customWidth="1"/>
    <col min="4" max="4" width="20.5703125" style="415" customWidth="1"/>
    <col min="5" max="5" width="17.42578125" style="415" bestFit="1" customWidth="1"/>
    <col min="6" max="6" width="17.42578125" style="415" customWidth="1"/>
    <col min="7" max="7" width="30.42578125" style="415" customWidth="1"/>
    <col min="8" max="8" width="17.42578125" style="415" customWidth="1"/>
    <col min="9" max="16384" width="9.140625" style="415"/>
  </cols>
  <sheetData>
    <row r="1" spans="1:8" ht="13.5">
      <c r="A1" s="414" t="s">
        <v>108</v>
      </c>
      <c r="B1" s="330" t="str">
        <f>Info!C2</f>
        <v>სს ზირაათ ბანკი საქართველო</v>
      </c>
    </row>
    <row r="2" spans="1:8">
      <c r="A2" s="416" t="s">
        <v>109</v>
      </c>
      <c r="B2" s="740">
        <f>'1. key ratios'!B2</f>
        <v>45657</v>
      </c>
    </row>
    <row r="3" spans="1:8">
      <c r="A3" s="417" t="s">
        <v>493</v>
      </c>
    </row>
    <row r="5" spans="1:8">
      <c r="A5" s="892" t="s">
        <v>494</v>
      </c>
      <c r="B5" s="893"/>
      <c r="C5" s="898" t="s">
        <v>495</v>
      </c>
      <c r="D5" s="899"/>
      <c r="E5" s="899"/>
      <c r="F5" s="899"/>
      <c r="G5" s="899"/>
      <c r="H5" s="900"/>
    </row>
    <row r="6" spans="1:8">
      <c r="A6" s="894"/>
      <c r="B6" s="895"/>
      <c r="C6" s="901"/>
      <c r="D6" s="902"/>
      <c r="E6" s="902"/>
      <c r="F6" s="902"/>
      <c r="G6" s="902"/>
      <c r="H6" s="903"/>
    </row>
    <row r="7" spans="1:8" ht="25.5">
      <c r="A7" s="896"/>
      <c r="B7" s="897"/>
      <c r="C7" s="523" t="s">
        <v>496</v>
      </c>
      <c r="D7" s="523" t="s">
        <v>497</v>
      </c>
      <c r="E7" s="523" t="s">
        <v>498</v>
      </c>
      <c r="F7" s="523" t="s">
        <v>499</v>
      </c>
      <c r="G7" s="524" t="s">
        <v>679</v>
      </c>
      <c r="H7" s="523" t="s">
        <v>66</v>
      </c>
    </row>
    <row r="8" spans="1:8">
      <c r="A8" s="519">
        <v>1</v>
      </c>
      <c r="B8" s="518" t="s">
        <v>134</v>
      </c>
      <c r="C8" s="785">
        <v>35969327.1175</v>
      </c>
      <c r="D8" s="785"/>
      <c r="E8" s="785"/>
      <c r="F8" s="785"/>
      <c r="G8" s="785"/>
      <c r="H8" s="785">
        <f t="shared" ref="H8:H20" si="0">SUM(C8:G8)</f>
        <v>35969327.1175</v>
      </c>
    </row>
    <row r="9" spans="1:8">
      <c r="A9" s="519">
        <v>2</v>
      </c>
      <c r="B9" s="518" t="s">
        <v>135</v>
      </c>
      <c r="C9" s="785"/>
      <c r="D9" s="785"/>
      <c r="E9" s="785"/>
      <c r="F9" s="785"/>
      <c r="G9" s="785"/>
      <c r="H9" s="785">
        <f t="shared" si="0"/>
        <v>0</v>
      </c>
    </row>
    <row r="10" spans="1:8">
      <c r="A10" s="519">
        <v>3</v>
      </c>
      <c r="B10" s="518" t="s">
        <v>136</v>
      </c>
      <c r="C10" s="785"/>
      <c r="D10" s="785"/>
      <c r="E10" s="785"/>
      <c r="F10" s="785"/>
      <c r="G10" s="785"/>
      <c r="H10" s="785">
        <f t="shared" si="0"/>
        <v>0</v>
      </c>
    </row>
    <row r="11" spans="1:8">
      <c r="A11" s="519">
        <v>4</v>
      </c>
      <c r="B11" s="518" t="s">
        <v>137</v>
      </c>
      <c r="C11" s="785"/>
      <c r="D11" s="785"/>
      <c r="E11" s="785"/>
      <c r="F11" s="785"/>
      <c r="G11" s="785"/>
      <c r="H11" s="785">
        <f t="shared" si="0"/>
        <v>0</v>
      </c>
    </row>
    <row r="12" spans="1:8">
      <c r="A12" s="519">
        <v>5</v>
      </c>
      <c r="B12" s="518" t="s">
        <v>946</v>
      </c>
      <c r="C12" s="785"/>
      <c r="D12" s="785"/>
      <c r="E12" s="785"/>
      <c r="F12" s="785"/>
      <c r="G12" s="785"/>
      <c r="H12" s="785">
        <f t="shared" si="0"/>
        <v>0</v>
      </c>
    </row>
    <row r="13" spans="1:8">
      <c r="A13" s="519">
        <v>6</v>
      </c>
      <c r="B13" s="518" t="s">
        <v>138</v>
      </c>
      <c r="C13" s="785">
        <v>30909039.679900002</v>
      </c>
      <c r="D13" s="785">
        <v>11232267.845799999</v>
      </c>
      <c r="E13" s="785"/>
      <c r="F13" s="785"/>
      <c r="G13" s="785"/>
      <c r="H13" s="785">
        <f t="shared" si="0"/>
        <v>42141307.525700003</v>
      </c>
    </row>
    <row r="14" spans="1:8">
      <c r="A14" s="519">
        <v>7</v>
      </c>
      <c r="B14" s="518" t="s">
        <v>71</v>
      </c>
      <c r="C14" s="785"/>
      <c r="D14" s="785">
        <v>13078708.8641</v>
      </c>
      <c r="E14" s="785">
        <v>52474386.082900003</v>
      </c>
      <c r="F14" s="785">
        <v>5731875.7999999998</v>
      </c>
      <c r="G14" s="785">
        <v>8351.2595000000001</v>
      </c>
      <c r="H14" s="785">
        <f t="shared" si="0"/>
        <v>71293322.006500006</v>
      </c>
    </row>
    <row r="15" spans="1:8">
      <c r="A15" s="519">
        <v>8</v>
      </c>
      <c r="B15" s="520" t="s">
        <v>72</v>
      </c>
      <c r="C15" s="785"/>
      <c r="D15" s="785">
        <v>24500440.835299999</v>
      </c>
      <c r="E15" s="785">
        <v>34890404.627099998</v>
      </c>
      <c r="F15" s="785">
        <v>31663042.4465</v>
      </c>
      <c r="G15" s="785">
        <v>20013.255499999999</v>
      </c>
      <c r="H15" s="785">
        <f t="shared" si="0"/>
        <v>91073901.164399996</v>
      </c>
    </row>
    <row r="16" spans="1:8">
      <c r="A16" s="519">
        <v>9</v>
      </c>
      <c r="B16" s="518" t="s">
        <v>947</v>
      </c>
      <c r="C16" s="785"/>
      <c r="D16" s="785"/>
      <c r="E16" s="785"/>
      <c r="F16" s="785"/>
      <c r="G16" s="785"/>
      <c r="H16" s="785">
        <f t="shared" si="0"/>
        <v>0</v>
      </c>
    </row>
    <row r="17" spans="1:8">
      <c r="A17" s="519">
        <v>10</v>
      </c>
      <c r="B17" s="522" t="s">
        <v>514</v>
      </c>
      <c r="C17" s="785"/>
      <c r="D17" s="785"/>
      <c r="E17" s="785"/>
      <c r="F17" s="785"/>
      <c r="G17" s="785"/>
      <c r="H17" s="785">
        <f t="shared" si="0"/>
        <v>0</v>
      </c>
    </row>
    <row r="18" spans="1:8">
      <c r="A18" s="519">
        <v>11</v>
      </c>
      <c r="B18" s="518" t="s">
        <v>68</v>
      </c>
      <c r="C18" s="785"/>
      <c r="D18" s="785"/>
      <c r="E18" s="785"/>
      <c r="F18" s="785"/>
      <c r="G18" s="785"/>
      <c r="H18" s="785">
        <f t="shared" si="0"/>
        <v>0</v>
      </c>
    </row>
    <row r="19" spans="1:8">
      <c r="A19" s="519">
        <v>12</v>
      </c>
      <c r="B19" s="518" t="s">
        <v>69</v>
      </c>
      <c r="C19" s="785"/>
      <c r="D19" s="785"/>
      <c r="E19" s="785"/>
      <c r="F19" s="785"/>
      <c r="G19" s="785"/>
      <c r="H19" s="785">
        <f t="shared" si="0"/>
        <v>0</v>
      </c>
    </row>
    <row r="20" spans="1:8">
      <c r="A20" s="521">
        <v>13</v>
      </c>
      <c r="B20" s="520" t="s">
        <v>70</v>
      </c>
      <c r="C20" s="785"/>
      <c r="D20" s="785"/>
      <c r="E20" s="785"/>
      <c r="F20" s="785"/>
      <c r="G20" s="785"/>
      <c r="H20" s="785">
        <f t="shared" si="0"/>
        <v>0</v>
      </c>
    </row>
    <row r="21" spans="1:8">
      <c r="A21" s="519">
        <v>14</v>
      </c>
      <c r="B21" s="518" t="s">
        <v>500</v>
      </c>
      <c r="C21" s="785">
        <v>7513972.8695999999</v>
      </c>
      <c r="D21" s="785">
        <v>2751641.8253000001</v>
      </c>
      <c r="E21" s="785"/>
      <c r="F21" s="785">
        <v>890895.37309999997</v>
      </c>
      <c r="G21" s="785">
        <v>3949771.54</v>
      </c>
      <c r="H21" s="785">
        <f>SUM(C21:G21)</f>
        <v>15106281.607999999</v>
      </c>
    </row>
    <row r="22" spans="1:8">
      <c r="A22" s="517">
        <v>15</v>
      </c>
      <c r="B22" s="516" t="s">
        <v>66</v>
      </c>
      <c r="C22" s="785">
        <f>SUM(C18:C21)+SUM(C8:C16)</f>
        <v>74392339.666999996</v>
      </c>
      <c r="D22" s="785">
        <f t="shared" ref="D22:H22" si="1">SUM(D18:D21)+SUM(D8:D16)</f>
        <v>51563059.370499998</v>
      </c>
      <c r="E22" s="785">
        <f t="shared" si="1"/>
        <v>87364790.710000008</v>
      </c>
      <c r="F22" s="785">
        <f t="shared" si="1"/>
        <v>38285813.619599998</v>
      </c>
      <c r="G22" s="785">
        <f t="shared" si="1"/>
        <v>3978136.0550000002</v>
      </c>
      <c r="H22" s="785">
        <f t="shared" si="1"/>
        <v>255584139.42210004</v>
      </c>
    </row>
    <row r="26" spans="1:8" ht="38.25">
      <c r="B26" s="435" t="s">
        <v>678</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I30" sqref="I30"/>
    </sheetView>
  </sheetViews>
  <sheetFormatPr defaultColWidth="9.140625" defaultRowHeight="12.75"/>
  <cols>
    <col min="1" max="1" width="11.85546875" style="419" bestFit="1" customWidth="1"/>
    <col min="2" max="2" width="86.85546875" style="415" customWidth="1"/>
    <col min="3" max="4" width="31.5703125" style="415" customWidth="1"/>
    <col min="5" max="5" width="16.42578125" style="421" bestFit="1" customWidth="1"/>
    <col min="6" max="6" width="14.28515625" style="421" bestFit="1" customWidth="1"/>
    <col min="7" max="7" width="20" style="415" bestFit="1" customWidth="1"/>
    <col min="8" max="8" width="25.140625" style="415" bestFit="1" customWidth="1"/>
    <col min="9" max="16384" width="9.140625" style="415"/>
  </cols>
  <sheetData>
    <row r="1" spans="1:8" ht="13.5">
      <c r="A1" s="414" t="s">
        <v>108</v>
      </c>
      <c r="B1" s="330" t="str">
        <f>Info!C2</f>
        <v>სს ზირაათ ბანკი საქართველო</v>
      </c>
      <c r="C1" s="536"/>
      <c r="D1" s="536"/>
      <c r="E1" s="536"/>
      <c r="F1" s="536"/>
      <c r="G1" s="536"/>
      <c r="H1" s="536"/>
    </row>
    <row r="2" spans="1:8">
      <c r="A2" s="416" t="s">
        <v>109</v>
      </c>
      <c r="B2" s="740">
        <f>'1. key ratios'!B2</f>
        <v>45657</v>
      </c>
      <c r="C2" s="536"/>
      <c r="D2" s="536"/>
      <c r="E2" s="536"/>
      <c r="F2" s="536"/>
      <c r="G2" s="536"/>
      <c r="H2" s="536"/>
    </row>
    <row r="3" spans="1:8">
      <c r="A3" s="417" t="s">
        <v>501</v>
      </c>
      <c r="B3" s="536"/>
      <c r="C3" s="536"/>
      <c r="D3" s="536"/>
      <c r="E3" s="536"/>
      <c r="F3" s="536"/>
      <c r="G3" s="536"/>
      <c r="H3" s="536"/>
    </row>
    <row r="4" spans="1:8">
      <c r="A4" s="537"/>
      <c r="B4" s="536"/>
      <c r="C4" s="535" t="s">
        <v>502</v>
      </c>
      <c r="D4" s="535" t="s">
        <v>503</v>
      </c>
      <c r="E4" s="535" t="s">
        <v>504</v>
      </c>
      <c r="F4" s="535" t="s">
        <v>505</v>
      </c>
      <c r="G4" s="535" t="s">
        <v>506</v>
      </c>
      <c r="H4" s="535" t="s">
        <v>507</v>
      </c>
    </row>
    <row r="5" spans="1:8" ht="33.950000000000003" customHeight="1">
      <c r="A5" s="892" t="s">
        <v>866</v>
      </c>
      <c r="B5" s="893"/>
      <c r="C5" s="906" t="s">
        <v>596</v>
      </c>
      <c r="D5" s="906"/>
      <c r="E5" s="906" t="s">
        <v>865</v>
      </c>
      <c r="F5" s="904" t="s">
        <v>864</v>
      </c>
      <c r="G5" s="904" t="s">
        <v>511</v>
      </c>
      <c r="H5" s="533" t="s">
        <v>863</v>
      </c>
    </row>
    <row r="6" spans="1:8" ht="25.5">
      <c r="A6" s="896"/>
      <c r="B6" s="897"/>
      <c r="C6" s="534" t="s">
        <v>512</v>
      </c>
      <c r="D6" s="534" t="s">
        <v>513</v>
      </c>
      <c r="E6" s="906"/>
      <c r="F6" s="905"/>
      <c r="G6" s="905"/>
      <c r="H6" s="533" t="s">
        <v>862</v>
      </c>
    </row>
    <row r="7" spans="1:8">
      <c r="A7" s="531">
        <v>1</v>
      </c>
      <c r="B7" s="518" t="s">
        <v>134</v>
      </c>
      <c r="C7" s="786"/>
      <c r="D7" s="786">
        <v>35969327.1175</v>
      </c>
      <c r="E7" s="801"/>
      <c r="F7" s="801"/>
      <c r="G7" s="786"/>
      <c r="H7" s="787">
        <f t="shared" ref="H7:H20" si="0">C7+D7-E7-F7</f>
        <v>35969327.1175</v>
      </c>
    </row>
    <row r="8" spans="1:8" ht="14.45" customHeight="1">
      <c r="A8" s="531">
        <v>2</v>
      </c>
      <c r="B8" s="518" t="s">
        <v>135</v>
      </c>
      <c r="C8" s="786"/>
      <c r="D8" s="786"/>
      <c r="E8" s="801"/>
      <c r="F8" s="801"/>
      <c r="G8" s="786"/>
      <c r="H8" s="787">
        <f t="shared" si="0"/>
        <v>0</v>
      </c>
    </row>
    <row r="9" spans="1:8">
      <c r="A9" s="531">
        <v>3</v>
      </c>
      <c r="B9" s="518" t="s">
        <v>136</v>
      </c>
      <c r="C9" s="786"/>
      <c r="D9" s="786"/>
      <c r="E9" s="801"/>
      <c r="F9" s="801"/>
      <c r="G9" s="786"/>
      <c r="H9" s="787">
        <f t="shared" si="0"/>
        <v>0</v>
      </c>
    </row>
    <row r="10" spans="1:8">
      <c r="A10" s="531">
        <v>4</v>
      </c>
      <c r="B10" s="518" t="s">
        <v>137</v>
      </c>
      <c r="C10" s="786"/>
      <c r="D10" s="786"/>
      <c r="E10" s="801"/>
      <c r="F10" s="801"/>
      <c r="G10" s="786"/>
      <c r="H10" s="787">
        <f t="shared" si="0"/>
        <v>0</v>
      </c>
    </row>
    <row r="11" spans="1:8">
      <c r="A11" s="531">
        <v>5</v>
      </c>
      <c r="B11" s="518" t="s">
        <v>946</v>
      </c>
      <c r="C11" s="786"/>
      <c r="D11" s="786"/>
      <c r="E11" s="801"/>
      <c r="F11" s="801"/>
      <c r="G11" s="786"/>
      <c r="H11" s="787">
        <f t="shared" si="0"/>
        <v>0</v>
      </c>
    </row>
    <row r="12" spans="1:8">
      <c r="A12" s="531">
        <v>6</v>
      </c>
      <c r="B12" s="518" t="s">
        <v>138</v>
      </c>
      <c r="C12" s="786"/>
      <c r="D12" s="786">
        <v>42141307.525700003</v>
      </c>
      <c r="E12" s="801"/>
      <c r="F12" s="801"/>
      <c r="G12" s="786"/>
      <c r="H12" s="787">
        <f t="shared" si="0"/>
        <v>42141307.525700003</v>
      </c>
    </row>
    <row r="13" spans="1:8">
      <c r="A13" s="531">
        <v>7</v>
      </c>
      <c r="B13" s="518" t="s">
        <v>71</v>
      </c>
      <c r="C13" s="786">
        <v>2861493.1033999999</v>
      </c>
      <c r="D13" s="786">
        <v>70527381.003099993</v>
      </c>
      <c r="E13" s="801">
        <v>2095552.1</v>
      </c>
      <c r="F13" s="801"/>
      <c r="G13" s="786"/>
      <c r="H13" s="787">
        <f t="shared" si="0"/>
        <v>71293322.006500006</v>
      </c>
    </row>
    <row r="14" spans="1:8">
      <c r="A14" s="531">
        <v>8</v>
      </c>
      <c r="B14" s="520" t="s">
        <v>72</v>
      </c>
      <c r="C14" s="786">
        <v>3063710.8892999999</v>
      </c>
      <c r="D14" s="786">
        <v>89729894.315099999</v>
      </c>
      <c r="E14" s="801">
        <v>1719704.04</v>
      </c>
      <c r="F14" s="801"/>
      <c r="G14" s="786">
        <v>22379.93</v>
      </c>
      <c r="H14" s="787">
        <f t="shared" si="0"/>
        <v>91073901.164399996</v>
      </c>
    </row>
    <row r="15" spans="1:8">
      <c r="A15" s="531">
        <v>9</v>
      </c>
      <c r="B15" s="518" t="s">
        <v>947</v>
      </c>
      <c r="C15" s="786"/>
      <c r="D15" s="786"/>
      <c r="E15" s="801"/>
      <c r="F15" s="801"/>
      <c r="G15" s="786"/>
      <c r="H15" s="787">
        <f t="shared" si="0"/>
        <v>0</v>
      </c>
    </row>
    <row r="16" spans="1:8">
      <c r="A16" s="531">
        <v>10</v>
      </c>
      <c r="B16" s="522" t="s">
        <v>514</v>
      </c>
      <c r="C16" s="786"/>
      <c r="D16" s="786"/>
      <c r="E16" s="801"/>
      <c r="F16" s="801"/>
      <c r="G16" s="786"/>
      <c r="H16" s="787">
        <f t="shared" si="0"/>
        <v>0</v>
      </c>
    </row>
    <row r="17" spans="1:8">
      <c r="A17" s="531">
        <v>11</v>
      </c>
      <c r="B17" s="518" t="s">
        <v>68</v>
      </c>
      <c r="C17" s="786"/>
      <c r="D17" s="786"/>
      <c r="E17" s="801"/>
      <c r="F17" s="801"/>
      <c r="G17" s="786"/>
      <c r="H17" s="787">
        <f t="shared" si="0"/>
        <v>0</v>
      </c>
    </row>
    <row r="18" spans="1:8">
      <c r="A18" s="531">
        <v>12</v>
      </c>
      <c r="B18" s="518" t="s">
        <v>69</v>
      </c>
      <c r="C18" s="786"/>
      <c r="D18" s="786"/>
      <c r="E18" s="801"/>
      <c r="F18" s="801"/>
      <c r="G18" s="786"/>
      <c r="H18" s="787">
        <f t="shared" si="0"/>
        <v>0</v>
      </c>
    </row>
    <row r="19" spans="1:8">
      <c r="A19" s="532">
        <v>13</v>
      </c>
      <c r="B19" s="520" t="s">
        <v>70</v>
      </c>
      <c r="C19" s="786"/>
      <c r="D19" s="786"/>
      <c r="E19" s="801"/>
      <c r="F19" s="801"/>
      <c r="G19" s="786"/>
      <c r="H19" s="787">
        <f t="shared" si="0"/>
        <v>0</v>
      </c>
    </row>
    <row r="20" spans="1:8">
      <c r="A20" s="531">
        <v>14</v>
      </c>
      <c r="B20" s="518" t="s">
        <v>500</v>
      </c>
      <c r="C20" s="786"/>
      <c r="D20" s="786">
        <v>16220999.808</v>
      </c>
      <c r="E20" s="801"/>
      <c r="F20" s="801"/>
      <c r="G20" s="786"/>
      <c r="H20" s="787">
        <f t="shared" si="0"/>
        <v>16220999.808</v>
      </c>
    </row>
    <row r="21" spans="1:8" s="420" customFormat="1">
      <c r="A21" s="530">
        <v>15</v>
      </c>
      <c r="B21" s="529" t="s">
        <v>66</v>
      </c>
      <c r="C21" s="788">
        <f t="shared" ref="C21:H21" si="1">SUM(C7:C15)+SUM(C17:C20)</f>
        <v>5925203.9926999994</v>
      </c>
      <c r="D21" s="788">
        <f t="shared" si="1"/>
        <v>254588909.76940003</v>
      </c>
      <c r="E21" s="788">
        <f t="shared" si="1"/>
        <v>3815256.14</v>
      </c>
      <c r="F21" s="788">
        <f t="shared" si="1"/>
        <v>0</v>
      </c>
      <c r="G21" s="788">
        <f t="shared" si="1"/>
        <v>22379.93</v>
      </c>
      <c r="H21" s="787">
        <f t="shared" si="1"/>
        <v>256698857.62210003</v>
      </c>
    </row>
    <row r="22" spans="1:8">
      <c r="A22" s="528">
        <v>16</v>
      </c>
      <c r="B22" s="527" t="s">
        <v>515</v>
      </c>
      <c r="C22" s="786">
        <f>C13+C14</f>
        <v>5925203.9926999994</v>
      </c>
      <c r="D22" s="786">
        <f>D13+D14</f>
        <v>160257275.31819999</v>
      </c>
      <c r="E22" s="801">
        <f t="shared" ref="E22:F22" si="2">E13+E14</f>
        <v>3815256.14</v>
      </c>
      <c r="F22" s="801">
        <f t="shared" si="2"/>
        <v>0</v>
      </c>
      <c r="G22" s="786">
        <f>G13+G14</f>
        <v>22379.93</v>
      </c>
      <c r="H22" s="787">
        <f>C22+D22-E22-F22</f>
        <v>162367223.17090002</v>
      </c>
    </row>
    <row r="23" spans="1:8">
      <c r="A23" s="528">
        <v>17</v>
      </c>
      <c r="B23" s="527" t="s">
        <v>516</v>
      </c>
      <c r="C23" s="786"/>
      <c r="D23" s="786"/>
      <c r="E23" s="801"/>
      <c r="F23" s="801"/>
      <c r="G23" s="786"/>
      <c r="H23" s="787">
        <f>C23+D23-E23-F23</f>
        <v>0</v>
      </c>
    </row>
    <row r="25" spans="1:8">
      <c r="E25" s="415"/>
      <c r="F25" s="415"/>
    </row>
    <row r="26" spans="1:8" ht="42.6" customHeight="1">
      <c r="B26" s="435" t="s">
        <v>678</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J36"/>
  <sheetViews>
    <sheetView showGridLines="0" zoomScale="80" zoomScaleNormal="80" workbookViewId="0">
      <selection activeCell="L23" sqref="L23"/>
    </sheetView>
  </sheetViews>
  <sheetFormatPr defaultColWidth="9.140625" defaultRowHeight="12.75"/>
  <cols>
    <col min="1" max="1" width="11" style="415" bestFit="1" customWidth="1"/>
    <col min="2" max="2" width="63.7109375" style="415" customWidth="1"/>
    <col min="3" max="3" width="32.7109375" style="415" customWidth="1"/>
    <col min="4" max="4" width="32" style="415" customWidth="1"/>
    <col min="5" max="5" width="22" style="415" customWidth="1"/>
    <col min="6" max="6" width="11.42578125" style="415" customWidth="1"/>
    <col min="7" max="7" width="22" style="415" customWidth="1"/>
    <col min="8" max="8" width="18.5703125" style="415" customWidth="1"/>
    <col min="9" max="16384" width="9.140625" style="415"/>
  </cols>
  <sheetData>
    <row r="1" spans="1:10" ht="13.5">
      <c r="A1" s="414" t="s">
        <v>108</v>
      </c>
      <c r="B1" s="330" t="str">
        <f>Info!C2</f>
        <v>სს ზირაათ ბანკი საქართველო</v>
      </c>
      <c r="C1" s="536"/>
      <c r="D1" s="536"/>
      <c r="E1" s="536"/>
      <c r="F1" s="536"/>
      <c r="G1" s="536"/>
      <c r="H1" s="536"/>
    </row>
    <row r="2" spans="1:10">
      <c r="A2" s="416" t="s">
        <v>109</v>
      </c>
      <c r="B2" s="740">
        <f>'1. key ratios'!B2</f>
        <v>45657</v>
      </c>
      <c r="C2" s="536"/>
      <c r="D2" s="536"/>
      <c r="E2" s="536"/>
      <c r="F2" s="536"/>
      <c r="G2" s="536"/>
      <c r="H2" s="536"/>
    </row>
    <row r="3" spans="1:10">
      <c r="A3" s="417" t="s">
        <v>517</v>
      </c>
      <c r="B3" s="536"/>
      <c r="C3" s="536"/>
      <c r="D3" s="536"/>
      <c r="E3" s="536"/>
      <c r="F3" s="536"/>
      <c r="G3" s="536"/>
      <c r="H3" s="536"/>
    </row>
    <row r="4" spans="1:10">
      <c r="A4" s="536"/>
      <c r="B4" s="536"/>
      <c r="C4" s="535" t="s">
        <v>502</v>
      </c>
      <c r="D4" s="535" t="s">
        <v>503</v>
      </c>
      <c r="E4" s="535" t="s">
        <v>504</v>
      </c>
      <c r="F4" s="535" t="s">
        <v>505</v>
      </c>
      <c r="G4" s="535" t="s">
        <v>506</v>
      </c>
      <c r="H4" s="535" t="s">
        <v>507</v>
      </c>
    </row>
    <row r="5" spans="1:10" ht="41.45" customHeight="1">
      <c r="A5" s="892" t="s">
        <v>868</v>
      </c>
      <c r="B5" s="893"/>
      <c r="C5" s="907" t="s">
        <v>596</v>
      </c>
      <c r="D5" s="908"/>
      <c r="E5" s="904" t="s">
        <v>865</v>
      </c>
      <c r="F5" s="904" t="s">
        <v>864</v>
      </c>
      <c r="G5" s="904" t="s">
        <v>511</v>
      </c>
      <c r="H5" s="533" t="s">
        <v>863</v>
      </c>
    </row>
    <row r="6" spans="1:10" ht="25.5">
      <c r="A6" s="896"/>
      <c r="B6" s="897"/>
      <c r="C6" s="534" t="s">
        <v>512</v>
      </c>
      <c r="D6" s="534" t="s">
        <v>513</v>
      </c>
      <c r="E6" s="905"/>
      <c r="F6" s="905"/>
      <c r="G6" s="905"/>
      <c r="H6" s="533" t="s">
        <v>862</v>
      </c>
    </row>
    <row r="7" spans="1:10">
      <c r="A7" s="525">
        <v>1</v>
      </c>
      <c r="B7" s="540" t="s">
        <v>518</v>
      </c>
      <c r="C7" s="786">
        <v>477329.4546</v>
      </c>
      <c r="D7" s="786">
        <v>41964771.984800003</v>
      </c>
      <c r="E7" s="786">
        <v>93993.49</v>
      </c>
      <c r="F7" s="786"/>
      <c r="G7" s="786"/>
      <c r="H7" s="787">
        <f t="shared" ref="H7:H34" si="0">C7+D7-E7-F7</f>
        <v>42348107.9494</v>
      </c>
      <c r="J7" s="734"/>
    </row>
    <row r="8" spans="1:10">
      <c r="A8" s="525">
        <v>2</v>
      </c>
      <c r="B8" s="540" t="s">
        <v>519</v>
      </c>
      <c r="C8" s="786"/>
      <c r="D8" s="786">
        <v>44195633.307899997</v>
      </c>
      <c r="E8" s="786">
        <v>5697.22</v>
      </c>
      <c r="F8" s="786"/>
      <c r="G8" s="786"/>
      <c r="H8" s="787">
        <f t="shared" si="0"/>
        <v>44189936.087899998</v>
      </c>
      <c r="J8" s="734"/>
    </row>
    <row r="9" spans="1:10">
      <c r="A9" s="525">
        <v>3</v>
      </c>
      <c r="B9" s="540" t="s">
        <v>867</v>
      </c>
      <c r="C9" s="786"/>
      <c r="D9" s="786"/>
      <c r="E9" s="786"/>
      <c r="F9" s="786"/>
      <c r="G9" s="786"/>
      <c r="H9" s="787">
        <f t="shared" si="0"/>
        <v>0</v>
      </c>
      <c r="J9" s="734"/>
    </row>
    <row r="10" spans="1:10">
      <c r="A10" s="525">
        <v>4</v>
      </c>
      <c r="B10" s="540" t="s">
        <v>520</v>
      </c>
      <c r="C10" s="786"/>
      <c r="D10" s="786">
        <v>7845384.0226999996</v>
      </c>
      <c r="E10" s="786">
        <v>25180.9</v>
      </c>
      <c r="F10" s="786"/>
      <c r="G10" s="786"/>
      <c r="H10" s="787">
        <f t="shared" si="0"/>
        <v>7820203.1226999993</v>
      </c>
      <c r="J10" s="734"/>
    </row>
    <row r="11" spans="1:10">
      <c r="A11" s="525">
        <v>5</v>
      </c>
      <c r="B11" s="540" t="s">
        <v>521</v>
      </c>
      <c r="C11" s="786">
        <v>1251860.3</v>
      </c>
      <c r="D11" s="786">
        <v>5202199.7174000004</v>
      </c>
      <c r="E11" s="786">
        <v>507500.55</v>
      </c>
      <c r="F11" s="786"/>
      <c r="G11" s="786"/>
      <c r="H11" s="787">
        <f t="shared" si="0"/>
        <v>5946559.4674000004</v>
      </c>
      <c r="J11" s="734"/>
    </row>
    <row r="12" spans="1:10">
      <c r="A12" s="525">
        <v>6</v>
      </c>
      <c r="B12" s="540" t="s">
        <v>522</v>
      </c>
      <c r="C12" s="786">
        <v>559092.55469999998</v>
      </c>
      <c r="D12" s="786">
        <v>16560245.783</v>
      </c>
      <c r="E12" s="786">
        <v>260145.23</v>
      </c>
      <c r="F12" s="786"/>
      <c r="G12" s="786"/>
      <c r="H12" s="787">
        <f t="shared" si="0"/>
        <v>16859193.107699998</v>
      </c>
      <c r="J12" s="734"/>
    </row>
    <row r="13" spans="1:10">
      <c r="A13" s="525">
        <v>7</v>
      </c>
      <c r="B13" s="540" t="s">
        <v>523</v>
      </c>
      <c r="C13" s="786"/>
      <c r="D13" s="786">
        <v>16286513.2859</v>
      </c>
      <c r="E13" s="786">
        <v>446257.34</v>
      </c>
      <c r="F13" s="786"/>
      <c r="G13" s="786"/>
      <c r="H13" s="787">
        <f t="shared" si="0"/>
        <v>15840255.945900001</v>
      </c>
      <c r="J13" s="734"/>
    </row>
    <row r="14" spans="1:10">
      <c r="A14" s="525">
        <v>8</v>
      </c>
      <c r="B14" s="540" t="s">
        <v>524</v>
      </c>
      <c r="C14" s="786">
        <v>289645.09000000003</v>
      </c>
      <c r="D14" s="786">
        <v>1226275.83</v>
      </c>
      <c r="E14" s="786">
        <v>175125.4</v>
      </c>
      <c r="F14" s="786"/>
      <c r="G14" s="786"/>
      <c r="H14" s="787">
        <f t="shared" si="0"/>
        <v>1340795.5200000003</v>
      </c>
      <c r="J14" s="734"/>
    </row>
    <row r="15" spans="1:10">
      <c r="A15" s="525">
        <v>9</v>
      </c>
      <c r="B15" s="540" t="s">
        <v>525</v>
      </c>
      <c r="C15" s="786"/>
      <c r="D15" s="786">
        <v>2263399.1973999999</v>
      </c>
      <c r="E15" s="786">
        <v>10756.96</v>
      </c>
      <c r="F15" s="786"/>
      <c r="G15" s="786"/>
      <c r="H15" s="787">
        <f t="shared" si="0"/>
        <v>2252642.2374</v>
      </c>
      <c r="J15" s="734"/>
    </row>
    <row r="16" spans="1:10">
      <c r="A16" s="525">
        <v>10</v>
      </c>
      <c r="B16" s="540" t="s">
        <v>526</v>
      </c>
      <c r="C16" s="786">
        <v>1263542.7134</v>
      </c>
      <c r="D16" s="786">
        <v>1650946.2625</v>
      </c>
      <c r="E16" s="786">
        <v>241503.75</v>
      </c>
      <c r="F16" s="786"/>
      <c r="G16" s="786"/>
      <c r="H16" s="787">
        <f t="shared" si="0"/>
        <v>2672985.2259</v>
      </c>
      <c r="J16" s="734"/>
    </row>
    <row r="17" spans="1:10">
      <c r="A17" s="525">
        <v>11</v>
      </c>
      <c r="B17" s="540" t="s">
        <v>527</v>
      </c>
      <c r="C17" s="786"/>
      <c r="D17" s="786">
        <v>12163233.5737</v>
      </c>
      <c r="E17" s="786">
        <v>25409.279999999999</v>
      </c>
      <c r="F17" s="786"/>
      <c r="G17" s="786"/>
      <c r="H17" s="787">
        <f t="shared" si="0"/>
        <v>12137824.2937</v>
      </c>
      <c r="J17" s="734"/>
    </row>
    <row r="18" spans="1:10">
      <c r="A18" s="525">
        <v>12</v>
      </c>
      <c r="B18" s="540" t="s">
        <v>528</v>
      </c>
      <c r="C18" s="786">
        <v>486438.93</v>
      </c>
      <c r="D18" s="786">
        <v>32722901.6765</v>
      </c>
      <c r="E18" s="786">
        <v>492507.3</v>
      </c>
      <c r="F18" s="786"/>
      <c r="G18" s="786"/>
      <c r="H18" s="787">
        <f t="shared" si="0"/>
        <v>32716833.306499999</v>
      </c>
      <c r="J18" s="734"/>
    </row>
    <row r="19" spans="1:10">
      <c r="A19" s="525">
        <v>13</v>
      </c>
      <c r="B19" s="540" t="s">
        <v>529</v>
      </c>
      <c r="C19" s="786">
        <v>29159.39</v>
      </c>
      <c r="D19" s="786">
        <v>12424693.5109</v>
      </c>
      <c r="E19" s="786">
        <v>424365.63</v>
      </c>
      <c r="F19" s="786"/>
      <c r="G19" s="786"/>
      <c r="H19" s="787">
        <f t="shared" si="0"/>
        <v>12029487.2709</v>
      </c>
      <c r="J19" s="734"/>
    </row>
    <row r="20" spans="1:10">
      <c r="A20" s="525">
        <v>14</v>
      </c>
      <c r="B20" s="540" t="s">
        <v>530</v>
      </c>
      <c r="C20" s="786"/>
      <c r="D20" s="786">
        <v>4599611.87</v>
      </c>
      <c r="E20" s="786">
        <v>158317.88</v>
      </c>
      <c r="F20" s="786"/>
      <c r="G20" s="786"/>
      <c r="H20" s="787">
        <f t="shared" si="0"/>
        <v>4441293.99</v>
      </c>
      <c r="J20" s="734"/>
    </row>
    <row r="21" spans="1:10">
      <c r="A21" s="525">
        <v>15</v>
      </c>
      <c r="B21" s="540" t="s">
        <v>531</v>
      </c>
      <c r="C21" s="786"/>
      <c r="D21" s="786">
        <v>7832092.3751999997</v>
      </c>
      <c r="E21" s="786">
        <v>23736.26</v>
      </c>
      <c r="F21" s="786"/>
      <c r="G21" s="786"/>
      <c r="H21" s="787">
        <f t="shared" si="0"/>
        <v>7808356.1151999999</v>
      </c>
      <c r="J21" s="734"/>
    </row>
    <row r="22" spans="1:10">
      <c r="A22" s="525">
        <v>16</v>
      </c>
      <c r="B22" s="540" t="s">
        <v>532</v>
      </c>
      <c r="C22" s="786"/>
      <c r="D22" s="786"/>
      <c r="E22" s="786"/>
      <c r="F22" s="786"/>
      <c r="G22" s="786"/>
      <c r="H22" s="787">
        <f t="shared" si="0"/>
        <v>0</v>
      </c>
      <c r="J22" s="734"/>
    </row>
    <row r="23" spans="1:10">
      <c r="A23" s="525">
        <v>17</v>
      </c>
      <c r="B23" s="540" t="s">
        <v>533</v>
      </c>
      <c r="C23" s="786">
        <v>614695.01</v>
      </c>
      <c r="D23" s="786">
        <v>1173700.9857999999</v>
      </c>
      <c r="E23" s="786">
        <v>352527.6</v>
      </c>
      <c r="F23" s="786"/>
      <c r="G23" s="786"/>
      <c r="H23" s="787">
        <f t="shared" si="0"/>
        <v>1435868.3958000001</v>
      </c>
      <c r="J23" s="734"/>
    </row>
    <row r="24" spans="1:10">
      <c r="A24" s="525">
        <v>18</v>
      </c>
      <c r="B24" s="540" t="s">
        <v>534</v>
      </c>
      <c r="C24" s="786"/>
      <c r="D24" s="786"/>
      <c r="E24" s="786"/>
      <c r="F24" s="786"/>
      <c r="G24" s="786"/>
      <c r="H24" s="787">
        <f t="shared" si="0"/>
        <v>0</v>
      </c>
      <c r="J24" s="734"/>
    </row>
    <row r="25" spans="1:10">
      <c r="A25" s="525">
        <v>19</v>
      </c>
      <c r="B25" s="540" t="s">
        <v>535</v>
      </c>
      <c r="C25" s="786"/>
      <c r="D25" s="786"/>
      <c r="E25" s="786"/>
      <c r="F25" s="786"/>
      <c r="G25" s="786"/>
      <c r="H25" s="787">
        <f t="shared" si="0"/>
        <v>0</v>
      </c>
      <c r="J25" s="734"/>
    </row>
    <row r="26" spans="1:10">
      <c r="A26" s="525">
        <v>20</v>
      </c>
      <c r="B26" s="540" t="s">
        <v>536</v>
      </c>
      <c r="C26" s="786"/>
      <c r="D26" s="786">
        <v>554505.46600000001</v>
      </c>
      <c r="E26" s="786">
        <v>8179.12</v>
      </c>
      <c r="F26" s="786"/>
      <c r="G26" s="786"/>
      <c r="H26" s="787">
        <f t="shared" si="0"/>
        <v>546326.34600000002</v>
      </c>
      <c r="I26" s="422"/>
      <c r="J26" s="734"/>
    </row>
    <row r="27" spans="1:10">
      <c r="A27" s="525">
        <v>21</v>
      </c>
      <c r="B27" s="540" t="s">
        <v>537</v>
      </c>
      <c r="C27" s="786"/>
      <c r="D27" s="786">
        <v>129267.44</v>
      </c>
      <c r="E27" s="786">
        <v>330.85</v>
      </c>
      <c r="F27" s="786"/>
      <c r="G27" s="786"/>
      <c r="H27" s="787">
        <f t="shared" si="0"/>
        <v>128936.59</v>
      </c>
      <c r="I27" s="422"/>
      <c r="J27" s="734"/>
    </row>
    <row r="28" spans="1:10">
      <c r="A28" s="525">
        <v>22</v>
      </c>
      <c r="B28" s="540" t="s">
        <v>538</v>
      </c>
      <c r="C28" s="786"/>
      <c r="D28" s="786">
        <v>2202.6999999999998</v>
      </c>
      <c r="E28" s="786">
        <v>0.82</v>
      </c>
      <c r="F28" s="786"/>
      <c r="G28" s="786"/>
      <c r="H28" s="787">
        <f t="shared" si="0"/>
        <v>2201.8799999999997</v>
      </c>
      <c r="I28" s="422"/>
      <c r="J28" s="734"/>
    </row>
    <row r="29" spans="1:10">
      <c r="A29" s="525">
        <v>23</v>
      </c>
      <c r="B29" s="540" t="s">
        <v>539</v>
      </c>
      <c r="C29" s="786">
        <v>953440.22</v>
      </c>
      <c r="D29" s="786">
        <v>18559376.3686</v>
      </c>
      <c r="E29" s="786">
        <v>398633.84</v>
      </c>
      <c r="F29" s="786"/>
      <c r="G29" s="786">
        <v>22379.93</v>
      </c>
      <c r="H29" s="787">
        <f t="shared" si="0"/>
        <v>19114182.748599999</v>
      </c>
      <c r="I29" s="422"/>
      <c r="J29" s="734"/>
    </row>
    <row r="30" spans="1:10">
      <c r="A30" s="525">
        <v>24</v>
      </c>
      <c r="B30" s="540" t="s">
        <v>540</v>
      </c>
      <c r="C30" s="786"/>
      <c r="D30" s="786">
        <v>1000366.4737</v>
      </c>
      <c r="E30" s="786">
        <v>1493.09</v>
      </c>
      <c r="F30" s="786"/>
      <c r="G30" s="786"/>
      <c r="H30" s="787">
        <f t="shared" si="0"/>
        <v>998873.38370000001</v>
      </c>
      <c r="I30" s="422"/>
      <c r="J30" s="734"/>
    </row>
    <row r="31" spans="1:10">
      <c r="A31" s="525">
        <v>25</v>
      </c>
      <c r="B31" s="540" t="s">
        <v>541</v>
      </c>
      <c r="C31" s="786"/>
      <c r="D31" s="786">
        <v>10034727.3029</v>
      </c>
      <c r="E31" s="786">
        <v>163593.63</v>
      </c>
      <c r="F31" s="786"/>
      <c r="G31" s="786"/>
      <c r="H31" s="787">
        <f t="shared" si="0"/>
        <v>9871133.6728999987</v>
      </c>
      <c r="I31" s="422"/>
      <c r="J31" s="734"/>
    </row>
    <row r="32" spans="1:10">
      <c r="A32" s="525">
        <v>26</v>
      </c>
      <c r="B32" s="540" t="s">
        <v>542</v>
      </c>
      <c r="C32" s="786"/>
      <c r="D32" s="786"/>
      <c r="E32" s="786"/>
      <c r="F32" s="786"/>
      <c r="G32" s="786"/>
      <c r="H32" s="787">
        <f t="shared" si="0"/>
        <v>0</v>
      </c>
      <c r="I32" s="422"/>
      <c r="J32" s="734"/>
    </row>
    <row r="33" spans="1:10">
      <c r="A33" s="525">
        <v>27</v>
      </c>
      <c r="B33" s="526" t="s">
        <v>99</v>
      </c>
      <c r="C33" s="786"/>
      <c r="D33" s="786">
        <v>16196860.964500001</v>
      </c>
      <c r="E33" s="786"/>
      <c r="F33" s="786"/>
      <c r="G33" s="786"/>
      <c r="H33" s="787">
        <f t="shared" si="0"/>
        <v>16196860.964500001</v>
      </c>
      <c r="I33" s="422"/>
      <c r="J33" s="734"/>
    </row>
    <row r="34" spans="1:10">
      <c r="A34" s="525">
        <v>28</v>
      </c>
      <c r="B34" s="539" t="s">
        <v>66</v>
      </c>
      <c r="C34" s="788">
        <f>SUM(C7:C33)</f>
        <v>5925203.6626999984</v>
      </c>
      <c r="D34" s="788">
        <f>SUM(D7:D33)</f>
        <v>254588910.09939992</v>
      </c>
      <c r="E34" s="788">
        <f>SUM(E7:E33)</f>
        <v>3815256.1399999992</v>
      </c>
      <c r="F34" s="788">
        <f>SUM(F7:F33)</f>
        <v>0</v>
      </c>
      <c r="G34" s="788">
        <f>SUM(G7:G33)</f>
        <v>22379.93</v>
      </c>
      <c r="H34" s="787">
        <f t="shared" si="0"/>
        <v>256698857.62209994</v>
      </c>
      <c r="I34" s="422"/>
      <c r="J34" s="734"/>
    </row>
    <row r="35" spans="1:10">
      <c r="A35" s="422"/>
      <c r="B35" s="422"/>
      <c r="C35" s="422"/>
      <c r="D35" s="422"/>
      <c r="E35" s="422"/>
      <c r="F35" s="422"/>
      <c r="G35" s="422"/>
      <c r="H35" s="422"/>
      <c r="I35" s="422"/>
      <c r="J35" s="734"/>
    </row>
    <row r="36" spans="1:10">
      <c r="A36" s="422"/>
      <c r="B36" s="423"/>
      <c r="C36" s="422"/>
      <c r="D36" s="422"/>
      <c r="E36" s="422"/>
      <c r="F36" s="422"/>
      <c r="G36" s="422"/>
      <c r="H36" s="422"/>
      <c r="I36" s="422"/>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C1" sqref="C1"/>
    </sheetView>
  </sheetViews>
  <sheetFormatPr defaultColWidth="9.140625" defaultRowHeight="12.75"/>
  <cols>
    <col min="1" max="1" width="11.85546875" style="415" bestFit="1" customWidth="1"/>
    <col min="2" max="2" width="108" style="415" bestFit="1" customWidth="1"/>
    <col min="3" max="3" width="35.5703125" style="415" customWidth="1"/>
    <col min="4" max="4" width="38.42578125" style="421" customWidth="1"/>
    <col min="5" max="16384" width="9.140625" style="415"/>
  </cols>
  <sheetData>
    <row r="1" spans="1:4" ht="13.5">
      <c r="A1" s="414" t="s">
        <v>108</v>
      </c>
      <c r="B1" s="330" t="str">
        <f>Info!C2</f>
        <v>სს ზირაათ ბანკი საქართველო</v>
      </c>
      <c r="D1" s="415"/>
    </row>
    <row r="2" spans="1:4">
      <c r="A2" s="416" t="s">
        <v>109</v>
      </c>
      <c r="B2" s="740">
        <f>'1. key ratios'!B2</f>
        <v>45657</v>
      </c>
      <c r="D2" s="415"/>
    </row>
    <row r="3" spans="1:4">
      <c r="A3" s="417" t="s">
        <v>543</v>
      </c>
      <c r="D3" s="415"/>
    </row>
    <row r="5" spans="1:4">
      <c r="A5" s="909" t="s">
        <v>879</v>
      </c>
      <c r="B5" s="909"/>
      <c r="C5" s="550" t="s">
        <v>562</v>
      </c>
      <c r="D5" s="550" t="s">
        <v>878</v>
      </c>
    </row>
    <row r="6" spans="1:4">
      <c r="A6" s="549">
        <v>1</v>
      </c>
      <c r="B6" s="542" t="s">
        <v>877</v>
      </c>
      <c r="C6" s="820">
        <v>2429450.08</v>
      </c>
      <c r="D6" s="544"/>
    </row>
    <row r="7" spans="1:4">
      <c r="A7" s="546">
        <v>2</v>
      </c>
      <c r="B7" s="542" t="s">
        <v>876</v>
      </c>
      <c r="C7" s="820">
        <f>SUM(C8:C9)</f>
        <v>2197898.3470999999</v>
      </c>
      <c r="D7" s="544">
        <f>SUM(D8:D9)</f>
        <v>0</v>
      </c>
    </row>
    <row r="8" spans="1:4">
      <c r="A8" s="548">
        <v>2.1</v>
      </c>
      <c r="B8" s="547" t="s">
        <v>875</v>
      </c>
      <c r="C8" s="820">
        <v>404157.75</v>
      </c>
      <c r="D8" s="544"/>
    </row>
    <row r="9" spans="1:4">
      <c r="A9" s="548">
        <v>2.2000000000000002</v>
      </c>
      <c r="B9" s="547" t="s">
        <v>874</v>
      </c>
      <c r="C9" s="820">
        <v>1793740.5970999999</v>
      </c>
      <c r="D9" s="544"/>
    </row>
    <row r="10" spans="1:4">
      <c r="A10" s="549">
        <v>3</v>
      </c>
      <c r="B10" s="542" t="s">
        <v>873</v>
      </c>
      <c r="C10" s="820">
        <f>SUM(C11:C13)</f>
        <v>271267.57870000001</v>
      </c>
      <c r="D10" s="544">
        <f>SUM(D11:D13)</f>
        <v>0</v>
      </c>
    </row>
    <row r="11" spans="1:4">
      <c r="A11" s="548">
        <v>3.1</v>
      </c>
      <c r="B11" s="547" t="s">
        <v>544</v>
      </c>
      <c r="C11" s="820"/>
      <c r="D11" s="544"/>
    </row>
    <row r="12" spans="1:4">
      <c r="A12" s="548">
        <v>3.2</v>
      </c>
      <c r="B12" s="547" t="s">
        <v>872</v>
      </c>
      <c r="C12" s="820">
        <v>271267.57870000001</v>
      </c>
      <c r="D12" s="544"/>
    </row>
    <row r="13" spans="1:4">
      <c r="A13" s="548">
        <v>3.3</v>
      </c>
      <c r="B13" s="547" t="s">
        <v>871</v>
      </c>
      <c r="C13" s="820"/>
      <c r="D13" s="544"/>
    </row>
    <row r="14" spans="1:4">
      <c r="A14" s="546">
        <v>4</v>
      </c>
      <c r="B14" s="545" t="s">
        <v>870</v>
      </c>
      <c r="C14" s="820">
        <v>-50412.488399999624</v>
      </c>
      <c r="D14" s="544"/>
    </row>
    <row r="15" spans="1:4">
      <c r="A15" s="543">
        <v>5</v>
      </c>
      <c r="B15" s="542" t="s">
        <v>869</v>
      </c>
      <c r="C15" s="821">
        <f>C6+C7-C10+C14</f>
        <v>4305668.3600000003</v>
      </c>
      <c r="D15" s="541">
        <f>D6+D7-D10+D14</f>
        <v>0</v>
      </c>
    </row>
  </sheetData>
  <mergeCells count="1">
    <mergeCell ref="A5:B5"/>
  </mergeCells>
  <pageMargins left="0.7" right="0.7" top="0.75" bottom="0.75" header="0.3" footer="0.3"/>
  <pageSetup orientation="portrait" horizontalDpi="4294967292"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D31" sqref="D31"/>
    </sheetView>
  </sheetViews>
  <sheetFormatPr defaultColWidth="9.140625" defaultRowHeight="12.75"/>
  <cols>
    <col min="1" max="1" width="11.85546875" style="536" bestFit="1" customWidth="1"/>
    <col min="2" max="2" width="128.85546875" style="536" bestFit="1" customWidth="1"/>
    <col min="3" max="3" width="37" style="536" customWidth="1"/>
    <col min="4" max="4" width="50.5703125" style="536" customWidth="1"/>
    <col min="5" max="16384" width="9.140625" style="536"/>
  </cols>
  <sheetData>
    <row r="1" spans="1:4" ht="13.5">
      <c r="A1" s="414" t="s">
        <v>108</v>
      </c>
      <c r="B1" s="330" t="str">
        <f>Info!C2</f>
        <v>სს ზირაათ ბანკი საქართველო</v>
      </c>
    </row>
    <row r="2" spans="1:4">
      <c r="A2" s="416" t="s">
        <v>109</v>
      </c>
      <c r="B2" s="740">
        <f>'1. key ratios'!B2</f>
        <v>45657</v>
      </c>
    </row>
    <row r="3" spans="1:4">
      <c r="A3" s="417" t="s">
        <v>545</v>
      </c>
    </row>
    <row r="4" spans="1:4">
      <c r="A4" s="417"/>
    </row>
    <row r="5" spans="1:4" ht="15" customHeight="1">
      <c r="A5" s="910" t="s">
        <v>546</v>
      </c>
      <c r="B5" s="911"/>
      <c r="C5" s="914" t="s">
        <v>547</v>
      </c>
      <c r="D5" s="914" t="s">
        <v>548</v>
      </c>
    </row>
    <row r="6" spans="1:4">
      <c r="A6" s="912"/>
      <c r="B6" s="913"/>
      <c r="C6" s="914"/>
      <c r="D6" s="914"/>
    </row>
    <row r="7" spans="1:4">
      <c r="A7" s="539">
        <v>1</v>
      </c>
      <c r="B7" s="529" t="s">
        <v>549</v>
      </c>
      <c r="C7" s="786">
        <v>5727162.2241000002</v>
      </c>
      <c r="D7" s="551"/>
    </row>
    <row r="8" spans="1:4">
      <c r="A8" s="526">
        <v>2</v>
      </c>
      <c r="B8" s="526" t="s">
        <v>550</v>
      </c>
      <c r="C8" s="786">
        <v>1078906.4783000001</v>
      </c>
      <c r="D8" s="551"/>
    </row>
    <row r="9" spans="1:4">
      <c r="A9" s="526">
        <v>3</v>
      </c>
      <c r="B9" s="554" t="s">
        <v>551</v>
      </c>
      <c r="C9" s="786">
        <v>74111.734800000006</v>
      </c>
      <c r="D9" s="551"/>
    </row>
    <row r="10" spans="1:4">
      <c r="A10" s="526">
        <v>4</v>
      </c>
      <c r="B10" s="526" t="s">
        <v>552</v>
      </c>
      <c r="C10" s="786">
        <f>SUM(C11:C17)</f>
        <v>954976.44450000022</v>
      </c>
      <c r="D10" s="551"/>
    </row>
    <row r="11" spans="1:4">
      <c r="A11" s="526">
        <v>5</v>
      </c>
      <c r="B11" s="553" t="s">
        <v>880</v>
      </c>
      <c r="C11" s="786">
        <v>517333.99910000019</v>
      </c>
      <c r="D11" s="551"/>
    </row>
    <row r="12" spans="1:4">
      <c r="A12" s="526">
        <v>6</v>
      </c>
      <c r="B12" s="553" t="s">
        <v>553</v>
      </c>
      <c r="C12" s="786">
        <v>437642.44540000003</v>
      </c>
      <c r="D12" s="551"/>
    </row>
    <row r="13" spans="1:4">
      <c r="A13" s="526">
        <v>7</v>
      </c>
      <c r="B13" s="553" t="s">
        <v>556</v>
      </c>
      <c r="C13" s="786"/>
      <c r="D13" s="551"/>
    </row>
    <row r="14" spans="1:4">
      <c r="A14" s="526">
        <v>8</v>
      </c>
      <c r="B14" s="553" t="s">
        <v>554</v>
      </c>
      <c r="C14" s="786"/>
      <c r="D14" s="526"/>
    </row>
    <row r="15" spans="1:4">
      <c r="A15" s="526">
        <v>9</v>
      </c>
      <c r="B15" s="553" t="s">
        <v>555</v>
      </c>
      <c r="C15" s="786"/>
      <c r="D15" s="526"/>
    </row>
    <row r="16" spans="1:4">
      <c r="A16" s="526">
        <v>10</v>
      </c>
      <c r="B16" s="553" t="s">
        <v>557</v>
      </c>
      <c r="C16" s="786"/>
      <c r="D16" s="526"/>
    </row>
    <row r="17" spans="1:4" ht="25.5">
      <c r="A17" s="526">
        <v>11</v>
      </c>
      <c r="B17" s="553" t="s">
        <v>558</v>
      </c>
      <c r="C17" s="786"/>
      <c r="D17" s="551"/>
    </row>
    <row r="18" spans="1:4">
      <c r="A18" s="539">
        <v>12</v>
      </c>
      <c r="B18" s="552" t="s">
        <v>559</v>
      </c>
      <c r="C18" s="788">
        <f>C7+C8+C9-C10</f>
        <v>5925203.9927000003</v>
      </c>
      <c r="D18" s="551"/>
    </row>
    <row r="21" spans="1:4">
      <c r="B21" s="414"/>
    </row>
    <row r="22" spans="1:4">
      <c r="B22" s="416"/>
    </row>
    <row r="23" spans="1:4">
      <c r="B23" s="417"/>
    </row>
  </sheetData>
  <mergeCells count="3">
    <mergeCell ref="A5:B6"/>
    <mergeCell ref="C5:C6"/>
    <mergeCell ref="D5:D6"/>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A5" sqref="A5:B7"/>
    </sheetView>
  </sheetViews>
  <sheetFormatPr defaultColWidth="9.140625" defaultRowHeight="12.75"/>
  <cols>
    <col min="1" max="1" width="11.85546875" style="536" bestFit="1" customWidth="1"/>
    <col min="2" max="2" width="63.85546875" style="536" customWidth="1"/>
    <col min="3" max="3" width="15.5703125" style="536" customWidth="1"/>
    <col min="4" max="18" width="22.28515625" style="536" customWidth="1"/>
    <col min="19" max="19" width="23.28515625" style="536" bestFit="1" customWidth="1"/>
    <col min="20" max="26" width="22.28515625" style="536" customWidth="1"/>
    <col min="27" max="27" width="23.28515625" style="536" bestFit="1" customWidth="1"/>
    <col min="28" max="28" width="20" style="536" customWidth="1"/>
    <col min="29" max="16384" width="9.140625" style="536"/>
  </cols>
  <sheetData>
    <row r="1" spans="1:28" ht="13.5">
      <c r="A1" s="414" t="s">
        <v>108</v>
      </c>
      <c r="B1" s="330" t="str">
        <f>Info!C2</f>
        <v>სს ზირაათ ბანკი საქართველო</v>
      </c>
    </row>
    <row r="2" spans="1:28">
      <c r="A2" s="416" t="s">
        <v>109</v>
      </c>
      <c r="B2" s="418">
        <f>'1. key ratios'!B2</f>
        <v>45657</v>
      </c>
      <c r="C2" s="537"/>
    </row>
    <row r="3" spans="1:28">
      <c r="A3" s="417" t="s">
        <v>560</v>
      </c>
    </row>
    <row r="5" spans="1:28" ht="15" customHeight="1">
      <c r="A5" s="915" t="s">
        <v>893</v>
      </c>
      <c r="B5" s="916"/>
      <c r="C5" s="921" t="s">
        <v>892</v>
      </c>
      <c r="D5" s="922"/>
      <c r="E5" s="922"/>
      <c r="F5" s="922"/>
      <c r="G5" s="922"/>
      <c r="H5" s="922"/>
      <c r="I5" s="922"/>
      <c r="J5" s="922"/>
      <c r="K5" s="922"/>
      <c r="L5" s="922"/>
      <c r="M5" s="922"/>
      <c r="N5" s="922"/>
      <c r="O5" s="922"/>
      <c r="P5" s="922"/>
      <c r="Q5" s="922"/>
      <c r="R5" s="922"/>
      <c r="S5" s="922"/>
      <c r="T5" s="568"/>
      <c r="U5" s="568"/>
      <c r="V5" s="568"/>
      <c r="W5" s="568"/>
      <c r="X5" s="568"/>
      <c r="Y5" s="568"/>
      <c r="Z5" s="568"/>
      <c r="AA5" s="567"/>
      <c r="AB5" s="558"/>
    </row>
    <row r="6" spans="1:28">
      <c r="A6" s="917"/>
      <c r="B6" s="918"/>
      <c r="C6" s="923" t="s">
        <v>66</v>
      </c>
      <c r="D6" s="925" t="s">
        <v>891</v>
      </c>
      <c r="E6" s="925"/>
      <c r="F6" s="925"/>
      <c r="G6" s="925"/>
      <c r="H6" s="926" t="s">
        <v>890</v>
      </c>
      <c r="I6" s="927"/>
      <c r="J6" s="927"/>
      <c r="K6" s="928"/>
      <c r="L6" s="566"/>
      <c r="M6" s="929" t="s">
        <v>889</v>
      </c>
      <c r="N6" s="929"/>
      <c r="O6" s="929"/>
      <c r="P6" s="929"/>
      <c r="Q6" s="929"/>
      <c r="R6" s="929"/>
      <c r="S6" s="905"/>
      <c r="T6" s="565"/>
      <c r="U6" s="908" t="s">
        <v>888</v>
      </c>
      <c r="V6" s="908"/>
      <c r="W6" s="908"/>
      <c r="X6" s="908"/>
      <c r="Y6" s="908"/>
      <c r="Z6" s="908"/>
      <c r="AA6" s="906"/>
      <c r="AB6" s="564"/>
    </row>
    <row r="7" spans="1:28" ht="25.5">
      <c r="A7" s="919"/>
      <c r="B7" s="920"/>
      <c r="C7" s="924"/>
      <c r="D7" s="563"/>
      <c r="E7" s="559" t="s">
        <v>561</v>
      </c>
      <c r="F7" s="533" t="s">
        <v>886</v>
      </c>
      <c r="G7" s="533" t="s">
        <v>887</v>
      </c>
      <c r="H7" s="562"/>
      <c r="I7" s="559" t="s">
        <v>561</v>
      </c>
      <c r="J7" s="533" t="s">
        <v>886</v>
      </c>
      <c r="K7" s="533" t="s">
        <v>887</v>
      </c>
      <c r="L7" s="561"/>
      <c r="M7" s="559" t="s">
        <v>561</v>
      </c>
      <c r="N7" s="533" t="s">
        <v>886</v>
      </c>
      <c r="O7" s="533" t="s">
        <v>885</v>
      </c>
      <c r="P7" s="533" t="s">
        <v>884</v>
      </c>
      <c r="Q7" s="533" t="s">
        <v>883</v>
      </c>
      <c r="R7" s="533" t="s">
        <v>882</v>
      </c>
      <c r="S7" s="533" t="s">
        <v>881</v>
      </c>
      <c r="T7" s="560"/>
      <c r="U7" s="559" t="s">
        <v>561</v>
      </c>
      <c r="V7" s="533" t="s">
        <v>886</v>
      </c>
      <c r="W7" s="533" t="s">
        <v>885</v>
      </c>
      <c r="X7" s="533" t="s">
        <v>884</v>
      </c>
      <c r="Y7" s="533" t="s">
        <v>883</v>
      </c>
      <c r="Z7" s="533" t="s">
        <v>882</v>
      </c>
      <c r="AA7" s="533" t="s">
        <v>881</v>
      </c>
      <c r="AB7" s="558"/>
    </row>
    <row r="8" spans="1:28">
      <c r="A8" s="557">
        <v>1</v>
      </c>
      <c r="B8" s="529" t="s">
        <v>562</v>
      </c>
      <c r="C8" s="788">
        <v>166182479.3109</v>
      </c>
      <c r="D8" s="786">
        <v>129258240.426</v>
      </c>
      <c r="E8" s="786">
        <v>289881.93569999997</v>
      </c>
      <c r="F8" s="786">
        <v>0</v>
      </c>
      <c r="G8" s="786">
        <v>0</v>
      </c>
      <c r="H8" s="786">
        <v>30999034.892200001</v>
      </c>
      <c r="I8" s="786">
        <v>0</v>
      </c>
      <c r="J8" s="786">
        <v>1992390.89</v>
      </c>
      <c r="K8" s="786">
        <v>0</v>
      </c>
      <c r="L8" s="786">
        <v>5925203.9927000003</v>
      </c>
      <c r="M8" s="786">
        <v>0</v>
      </c>
      <c r="N8" s="786">
        <v>0</v>
      </c>
      <c r="O8" s="786">
        <v>210491.45</v>
      </c>
      <c r="P8" s="786">
        <v>611796.63</v>
      </c>
      <c r="Q8" s="786">
        <v>1173623.5944000001</v>
      </c>
      <c r="R8" s="786">
        <v>0</v>
      </c>
      <c r="S8" s="786">
        <v>0</v>
      </c>
      <c r="T8" s="786">
        <v>0</v>
      </c>
      <c r="U8" s="786">
        <v>0</v>
      </c>
      <c r="V8" s="786">
        <v>0</v>
      </c>
      <c r="W8" s="786">
        <v>0</v>
      </c>
      <c r="X8" s="786">
        <v>0</v>
      </c>
      <c r="Y8" s="786">
        <v>0</v>
      </c>
      <c r="Z8" s="786">
        <v>0</v>
      </c>
      <c r="AA8" s="786">
        <v>0</v>
      </c>
      <c r="AB8" s="555"/>
    </row>
    <row r="9" spans="1:28">
      <c r="A9" s="525">
        <v>1.1000000000000001</v>
      </c>
      <c r="B9" s="556" t="s">
        <v>563</v>
      </c>
      <c r="C9" s="789"/>
      <c r="D9" s="786"/>
      <c r="E9" s="786"/>
      <c r="F9" s="786"/>
      <c r="G9" s="786"/>
      <c r="H9" s="786"/>
      <c r="I9" s="786"/>
      <c r="J9" s="786"/>
      <c r="K9" s="786"/>
      <c r="L9" s="786"/>
      <c r="M9" s="786"/>
      <c r="N9" s="786"/>
      <c r="O9" s="786"/>
      <c r="P9" s="786"/>
      <c r="Q9" s="786"/>
      <c r="R9" s="786"/>
      <c r="S9" s="786"/>
      <c r="T9" s="786"/>
      <c r="U9" s="786"/>
      <c r="V9" s="786"/>
      <c r="W9" s="786"/>
      <c r="X9" s="786"/>
      <c r="Y9" s="786"/>
      <c r="Z9" s="786"/>
      <c r="AA9" s="786"/>
      <c r="AB9" s="555"/>
    </row>
    <row r="10" spans="1:28">
      <c r="A10" s="525">
        <v>1.2</v>
      </c>
      <c r="B10" s="556" t="s">
        <v>564</v>
      </c>
      <c r="C10" s="789"/>
      <c r="D10" s="786"/>
      <c r="E10" s="786"/>
      <c r="F10" s="786"/>
      <c r="G10" s="786"/>
      <c r="H10" s="786"/>
      <c r="I10" s="786"/>
      <c r="J10" s="786"/>
      <c r="K10" s="786"/>
      <c r="L10" s="786"/>
      <c r="M10" s="786"/>
      <c r="N10" s="786"/>
      <c r="O10" s="786"/>
      <c r="P10" s="786"/>
      <c r="Q10" s="786"/>
      <c r="R10" s="786"/>
      <c r="S10" s="786"/>
      <c r="T10" s="786"/>
      <c r="U10" s="786"/>
      <c r="V10" s="786"/>
      <c r="W10" s="786"/>
      <c r="X10" s="786"/>
      <c r="Y10" s="786"/>
      <c r="Z10" s="786"/>
      <c r="AA10" s="786"/>
      <c r="AB10" s="555"/>
    </row>
    <row r="11" spans="1:28">
      <c r="A11" s="525">
        <v>1.3</v>
      </c>
      <c r="B11" s="556" t="s">
        <v>565</v>
      </c>
      <c r="C11" s="789"/>
      <c r="D11" s="786"/>
      <c r="E11" s="786"/>
      <c r="F11" s="786"/>
      <c r="G11" s="786"/>
      <c r="H11" s="786"/>
      <c r="I11" s="786"/>
      <c r="J11" s="786"/>
      <c r="K11" s="786"/>
      <c r="L11" s="786"/>
      <c r="M11" s="786"/>
      <c r="N11" s="786"/>
      <c r="O11" s="786"/>
      <c r="P11" s="786"/>
      <c r="Q11" s="786"/>
      <c r="R11" s="786"/>
      <c r="S11" s="786"/>
      <c r="T11" s="786"/>
      <c r="U11" s="786"/>
      <c r="V11" s="786"/>
      <c r="W11" s="786"/>
      <c r="X11" s="786"/>
      <c r="Y11" s="786"/>
      <c r="Z11" s="786"/>
      <c r="AA11" s="786"/>
      <c r="AB11" s="555"/>
    </row>
    <row r="12" spans="1:28">
      <c r="A12" s="525">
        <v>1.4</v>
      </c>
      <c r="B12" s="556" t="s">
        <v>566</v>
      </c>
      <c r="C12" s="789"/>
      <c r="D12" s="786"/>
      <c r="E12" s="786"/>
      <c r="F12" s="786"/>
      <c r="G12" s="786"/>
      <c r="H12" s="786"/>
      <c r="I12" s="786"/>
      <c r="J12" s="786"/>
      <c r="K12" s="786"/>
      <c r="L12" s="786"/>
      <c r="M12" s="786"/>
      <c r="N12" s="786"/>
      <c r="O12" s="786"/>
      <c r="P12" s="786"/>
      <c r="Q12" s="786"/>
      <c r="R12" s="786"/>
      <c r="S12" s="786"/>
      <c r="T12" s="786"/>
      <c r="U12" s="786"/>
      <c r="V12" s="786"/>
      <c r="W12" s="786"/>
      <c r="X12" s="786"/>
      <c r="Y12" s="786"/>
      <c r="Z12" s="786"/>
      <c r="AA12" s="786"/>
      <c r="AB12" s="555"/>
    </row>
    <row r="13" spans="1:28">
      <c r="A13" s="525">
        <v>1.5</v>
      </c>
      <c r="B13" s="556" t="s">
        <v>567</v>
      </c>
      <c r="C13" s="789">
        <v>131230556.5803</v>
      </c>
      <c r="D13" s="786">
        <v>97935064.397599995</v>
      </c>
      <c r="E13" s="786">
        <v>288653.68</v>
      </c>
      <c r="F13" s="786"/>
      <c r="G13" s="786"/>
      <c r="H13" s="786">
        <v>28294787.5046</v>
      </c>
      <c r="I13" s="786"/>
      <c r="J13" s="786">
        <v>1846778.73</v>
      </c>
      <c r="K13" s="786"/>
      <c r="L13" s="786">
        <v>5000704.6781000001</v>
      </c>
      <c r="M13" s="786"/>
      <c r="N13" s="786"/>
      <c r="O13" s="786"/>
      <c r="P13" s="786">
        <v>607350.13</v>
      </c>
      <c r="Q13" s="786">
        <v>941391.68440000003</v>
      </c>
      <c r="R13" s="786"/>
      <c r="S13" s="786"/>
      <c r="T13" s="786"/>
      <c r="U13" s="786"/>
      <c r="V13" s="786"/>
      <c r="W13" s="786"/>
      <c r="X13" s="786"/>
      <c r="Y13" s="786"/>
      <c r="Z13" s="786"/>
      <c r="AA13" s="786"/>
      <c r="AB13" s="555"/>
    </row>
    <row r="14" spans="1:28">
      <c r="A14" s="525">
        <v>1.6</v>
      </c>
      <c r="B14" s="556" t="s">
        <v>568</v>
      </c>
      <c r="C14" s="789">
        <v>34951922.730599999</v>
      </c>
      <c r="D14" s="786">
        <v>31323176.0284</v>
      </c>
      <c r="E14" s="786">
        <v>1228.2556999999999</v>
      </c>
      <c r="F14" s="786"/>
      <c r="G14" s="786"/>
      <c r="H14" s="786">
        <v>2704247.3876</v>
      </c>
      <c r="I14" s="786"/>
      <c r="J14" s="786">
        <v>145612.16</v>
      </c>
      <c r="K14" s="786"/>
      <c r="L14" s="786">
        <v>924499.31460000004</v>
      </c>
      <c r="M14" s="786"/>
      <c r="N14" s="786"/>
      <c r="O14" s="786">
        <v>210491.45</v>
      </c>
      <c r="P14" s="786">
        <v>4446.5</v>
      </c>
      <c r="Q14" s="786">
        <v>232231.91</v>
      </c>
      <c r="R14" s="786"/>
      <c r="S14" s="786"/>
      <c r="T14" s="786"/>
      <c r="U14" s="786"/>
      <c r="V14" s="786"/>
      <c r="W14" s="786"/>
      <c r="X14" s="786"/>
      <c r="Y14" s="786"/>
      <c r="Z14" s="786"/>
      <c r="AA14" s="786"/>
      <c r="AB14" s="555"/>
    </row>
    <row r="15" spans="1:28">
      <c r="A15" s="557">
        <v>2</v>
      </c>
      <c r="B15" s="539" t="s">
        <v>569</v>
      </c>
      <c r="C15" s="788">
        <v>0</v>
      </c>
      <c r="D15" s="786">
        <v>0</v>
      </c>
      <c r="E15" s="786">
        <v>0</v>
      </c>
      <c r="F15" s="786">
        <v>0</v>
      </c>
      <c r="G15" s="786">
        <v>0</v>
      </c>
      <c r="H15" s="786">
        <v>0</v>
      </c>
      <c r="I15" s="786">
        <v>0</v>
      </c>
      <c r="J15" s="786">
        <v>0</v>
      </c>
      <c r="K15" s="786">
        <v>0</v>
      </c>
      <c r="L15" s="786">
        <v>0</v>
      </c>
      <c r="M15" s="786">
        <v>0</v>
      </c>
      <c r="N15" s="786">
        <v>0</v>
      </c>
      <c r="O15" s="786">
        <v>0</v>
      </c>
      <c r="P15" s="786">
        <v>0</v>
      </c>
      <c r="Q15" s="786">
        <v>0</v>
      </c>
      <c r="R15" s="786">
        <v>0</v>
      </c>
      <c r="S15" s="786">
        <v>0</v>
      </c>
      <c r="T15" s="786">
        <v>0</v>
      </c>
      <c r="U15" s="786">
        <v>0</v>
      </c>
      <c r="V15" s="786">
        <v>0</v>
      </c>
      <c r="W15" s="786">
        <v>0</v>
      </c>
      <c r="X15" s="786">
        <v>0</v>
      </c>
      <c r="Y15" s="786">
        <v>0</v>
      </c>
      <c r="Z15" s="786">
        <v>0</v>
      </c>
      <c r="AA15" s="786">
        <v>0</v>
      </c>
      <c r="AB15" s="555"/>
    </row>
    <row r="16" spans="1:28">
      <c r="A16" s="525">
        <v>2.1</v>
      </c>
      <c r="B16" s="556" t="s">
        <v>563</v>
      </c>
      <c r="C16" s="789"/>
      <c r="D16" s="786"/>
      <c r="E16" s="786"/>
      <c r="F16" s="786"/>
      <c r="G16" s="786"/>
      <c r="H16" s="786"/>
      <c r="I16" s="786"/>
      <c r="J16" s="786"/>
      <c r="K16" s="786"/>
      <c r="L16" s="786"/>
      <c r="M16" s="786"/>
      <c r="N16" s="786"/>
      <c r="O16" s="786"/>
      <c r="P16" s="786"/>
      <c r="Q16" s="786"/>
      <c r="R16" s="786"/>
      <c r="S16" s="786"/>
      <c r="T16" s="786"/>
      <c r="U16" s="786"/>
      <c r="V16" s="786"/>
      <c r="W16" s="786"/>
      <c r="X16" s="786"/>
      <c r="Y16" s="786"/>
      <c r="Z16" s="786"/>
      <c r="AA16" s="786"/>
      <c r="AB16" s="555"/>
    </row>
    <row r="17" spans="1:28">
      <c r="A17" s="525">
        <v>2.2000000000000002</v>
      </c>
      <c r="B17" s="556" t="s">
        <v>564</v>
      </c>
      <c r="C17" s="789"/>
      <c r="D17" s="786"/>
      <c r="E17" s="786"/>
      <c r="F17" s="786"/>
      <c r="G17" s="786"/>
      <c r="H17" s="786"/>
      <c r="I17" s="786"/>
      <c r="J17" s="786"/>
      <c r="K17" s="786"/>
      <c r="L17" s="786"/>
      <c r="M17" s="786"/>
      <c r="N17" s="786"/>
      <c r="O17" s="786"/>
      <c r="P17" s="786"/>
      <c r="Q17" s="786"/>
      <c r="R17" s="786"/>
      <c r="S17" s="786"/>
      <c r="T17" s="786"/>
      <c r="U17" s="786"/>
      <c r="V17" s="786"/>
      <c r="W17" s="786"/>
      <c r="X17" s="786"/>
      <c r="Y17" s="786"/>
      <c r="Z17" s="786"/>
      <c r="AA17" s="786"/>
      <c r="AB17" s="555"/>
    </row>
    <row r="18" spans="1:28">
      <c r="A18" s="525">
        <v>2.2999999999999998</v>
      </c>
      <c r="B18" s="556" t="s">
        <v>565</v>
      </c>
      <c r="C18" s="789"/>
      <c r="D18" s="786"/>
      <c r="E18" s="786"/>
      <c r="F18" s="786"/>
      <c r="G18" s="786"/>
      <c r="H18" s="786"/>
      <c r="I18" s="786"/>
      <c r="J18" s="786"/>
      <c r="K18" s="786"/>
      <c r="L18" s="786"/>
      <c r="M18" s="786"/>
      <c r="N18" s="786"/>
      <c r="O18" s="786"/>
      <c r="P18" s="786"/>
      <c r="Q18" s="786"/>
      <c r="R18" s="786"/>
      <c r="S18" s="786"/>
      <c r="T18" s="786"/>
      <c r="U18" s="786"/>
      <c r="V18" s="786"/>
      <c r="W18" s="786"/>
      <c r="X18" s="786"/>
      <c r="Y18" s="786"/>
      <c r="Z18" s="786"/>
      <c r="AA18" s="786"/>
      <c r="AB18" s="555"/>
    </row>
    <row r="19" spans="1:28">
      <c r="A19" s="525">
        <v>2.4</v>
      </c>
      <c r="B19" s="556" t="s">
        <v>566</v>
      </c>
      <c r="C19" s="789"/>
      <c r="D19" s="786"/>
      <c r="E19" s="786"/>
      <c r="F19" s="786"/>
      <c r="G19" s="786"/>
      <c r="H19" s="786"/>
      <c r="I19" s="786"/>
      <c r="J19" s="786"/>
      <c r="K19" s="786"/>
      <c r="L19" s="786"/>
      <c r="M19" s="786"/>
      <c r="N19" s="786"/>
      <c r="O19" s="786"/>
      <c r="P19" s="786"/>
      <c r="Q19" s="786"/>
      <c r="R19" s="786"/>
      <c r="S19" s="786"/>
      <c r="T19" s="786"/>
      <c r="U19" s="786"/>
      <c r="V19" s="786"/>
      <c r="W19" s="786"/>
      <c r="X19" s="786"/>
      <c r="Y19" s="786"/>
      <c r="Z19" s="786"/>
      <c r="AA19" s="786"/>
      <c r="AB19" s="555"/>
    </row>
    <row r="20" spans="1:28">
      <c r="A20" s="525">
        <v>2.5</v>
      </c>
      <c r="B20" s="556" t="s">
        <v>567</v>
      </c>
      <c r="C20" s="789"/>
      <c r="D20" s="786"/>
      <c r="E20" s="786"/>
      <c r="F20" s="786"/>
      <c r="G20" s="786"/>
      <c r="H20" s="786"/>
      <c r="I20" s="786"/>
      <c r="J20" s="786"/>
      <c r="K20" s="786"/>
      <c r="L20" s="786"/>
      <c r="M20" s="786"/>
      <c r="N20" s="786"/>
      <c r="O20" s="786"/>
      <c r="P20" s="786"/>
      <c r="Q20" s="786"/>
      <c r="R20" s="786"/>
      <c r="S20" s="786"/>
      <c r="T20" s="786"/>
      <c r="U20" s="786"/>
      <c r="V20" s="786"/>
      <c r="W20" s="786"/>
      <c r="X20" s="786"/>
      <c r="Y20" s="786"/>
      <c r="Z20" s="786"/>
      <c r="AA20" s="786"/>
      <c r="AB20" s="555"/>
    </row>
    <row r="21" spans="1:28">
      <c r="A21" s="525">
        <v>2.6</v>
      </c>
      <c r="B21" s="556" t="s">
        <v>568</v>
      </c>
      <c r="C21" s="789"/>
      <c r="D21" s="786"/>
      <c r="E21" s="786"/>
      <c r="F21" s="786"/>
      <c r="G21" s="786"/>
      <c r="H21" s="786"/>
      <c r="I21" s="786"/>
      <c r="J21" s="786"/>
      <c r="K21" s="786"/>
      <c r="L21" s="786"/>
      <c r="M21" s="786"/>
      <c r="N21" s="786"/>
      <c r="O21" s="786"/>
      <c r="P21" s="786"/>
      <c r="Q21" s="786"/>
      <c r="R21" s="786"/>
      <c r="S21" s="786"/>
      <c r="T21" s="786"/>
      <c r="U21" s="786"/>
      <c r="V21" s="786"/>
      <c r="W21" s="786"/>
      <c r="X21" s="786"/>
      <c r="Y21" s="786"/>
      <c r="Z21" s="786"/>
      <c r="AA21" s="786"/>
      <c r="AB21" s="555"/>
    </row>
    <row r="22" spans="1:28">
      <c r="A22" s="557">
        <v>3</v>
      </c>
      <c r="B22" s="529" t="s">
        <v>570</v>
      </c>
      <c r="C22" s="788">
        <v>54265528.441200003</v>
      </c>
      <c r="D22" s="788">
        <v>53844754.571199998</v>
      </c>
      <c r="E22" s="790"/>
      <c r="F22" s="790"/>
      <c r="G22" s="790"/>
      <c r="H22" s="788">
        <v>270773.87</v>
      </c>
      <c r="I22" s="790"/>
      <c r="J22" s="790"/>
      <c r="K22" s="790"/>
      <c r="L22" s="788">
        <v>150000</v>
      </c>
      <c r="M22" s="790"/>
      <c r="N22" s="790"/>
      <c r="O22" s="790"/>
      <c r="P22" s="790"/>
      <c r="Q22" s="790"/>
      <c r="R22" s="790"/>
      <c r="S22" s="790"/>
      <c r="T22" s="788">
        <v>0</v>
      </c>
      <c r="U22" s="790"/>
      <c r="V22" s="790"/>
      <c r="W22" s="790"/>
      <c r="X22" s="790"/>
      <c r="Y22" s="790"/>
      <c r="Z22" s="790"/>
      <c r="AA22" s="790"/>
      <c r="AB22" s="555"/>
    </row>
    <row r="23" spans="1:28">
      <c r="A23" s="525">
        <v>3.1</v>
      </c>
      <c r="B23" s="556" t="s">
        <v>563</v>
      </c>
      <c r="C23" s="789"/>
      <c r="D23" s="788"/>
      <c r="E23" s="790"/>
      <c r="F23" s="790"/>
      <c r="G23" s="790"/>
      <c r="H23" s="788"/>
      <c r="I23" s="790"/>
      <c r="J23" s="790"/>
      <c r="K23" s="790"/>
      <c r="L23" s="788"/>
      <c r="M23" s="790"/>
      <c r="N23" s="790"/>
      <c r="O23" s="790"/>
      <c r="P23" s="790"/>
      <c r="Q23" s="790"/>
      <c r="R23" s="790"/>
      <c r="S23" s="790"/>
      <c r="T23" s="788"/>
      <c r="U23" s="790"/>
      <c r="V23" s="790"/>
      <c r="W23" s="790"/>
      <c r="X23" s="790"/>
      <c r="Y23" s="790"/>
      <c r="Z23" s="790"/>
      <c r="AA23" s="790"/>
      <c r="AB23" s="555"/>
    </row>
    <row r="24" spans="1:28">
      <c r="A24" s="525">
        <v>3.2</v>
      </c>
      <c r="B24" s="556" t="s">
        <v>564</v>
      </c>
      <c r="C24" s="789"/>
      <c r="D24" s="788"/>
      <c r="E24" s="790"/>
      <c r="F24" s="790"/>
      <c r="G24" s="790"/>
      <c r="H24" s="788"/>
      <c r="I24" s="790"/>
      <c r="J24" s="790"/>
      <c r="K24" s="790"/>
      <c r="L24" s="788"/>
      <c r="M24" s="790"/>
      <c r="N24" s="790"/>
      <c r="O24" s="790"/>
      <c r="P24" s="790"/>
      <c r="Q24" s="790"/>
      <c r="R24" s="790"/>
      <c r="S24" s="790"/>
      <c r="T24" s="788"/>
      <c r="U24" s="790"/>
      <c r="V24" s="790"/>
      <c r="W24" s="790"/>
      <c r="X24" s="790"/>
      <c r="Y24" s="790"/>
      <c r="Z24" s="790"/>
      <c r="AA24" s="790"/>
      <c r="AB24" s="555"/>
    </row>
    <row r="25" spans="1:28">
      <c r="A25" s="525">
        <v>3.3</v>
      </c>
      <c r="B25" s="556" t="s">
        <v>565</v>
      </c>
      <c r="C25" s="789">
        <v>19580306.956099998</v>
      </c>
      <c r="D25" s="788">
        <v>19580306.956099998</v>
      </c>
      <c r="E25" s="790"/>
      <c r="F25" s="790"/>
      <c r="G25" s="790"/>
      <c r="H25" s="788"/>
      <c r="I25" s="790"/>
      <c r="J25" s="790"/>
      <c r="K25" s="790"/>
      <c r="L25" s="788"/>
      <c r="M25" s="790"/>
      <c r="N25" s="790"/>
      <c r="O25" s="790"/>
      <c r="P25" s="790"/>
      <c r="Q25" s="790"/>
      <c r="R25" s="790"/>
      <c r="S25" s="790"/>
      <c r="T25" s="788"/>
      <c r="U25" s="790"/>
      <c r="V25" s="790"/>
      <c r="W25" s="790"/>
      <c r="X25" s="790"/>
      <c r="Y25" s="790"/>
      <c r="Z25" s="790"/>
      <c r="AA25" s="790"/>
      <c r="AB25" s="555"/>
    </row>
    <row r="26" spans="1:28">
      <c r="A26" s="525">
        <v>3.4</v>
      </c>
      <c r="B26" s="556" t="s">
        <v>566</v>
      </c>
      <c r="C26" s="789">
        <v>140340</v>
      </c>
      <c r="D26" s="788">
        <v>140340</v>
      </c>
      <c r="E26" s="790"/>
      <c r="F26" s="790"/>
      <c r="G26" s="790"/>
      <c r="H26" s="788"/>
      <c r="I26" s="790"/>
      <c r="J26" s="790"/>
      <c r="K26" s="790"/>
      <c r="L26" s="788"/>
      <c r="M26" s="790"/>
      <c r="N26" s="790"/>
      <c r="O26" s="790"/>
      <c r="P26" s="790"/>
      <c r="Q26" s="790"/>
      <c r="R26" s="790"/>
      <c r="S26" s="790"/>
      <c r="T26" s="788"/>
      <c r="U26" s="790"/>
      <c r="V26" s="790"/>
      <c r="W26" s="790"/>
      <c r="X26" s="790"/>
      <c r="Y26" s="790"/>
      <c r="Z26" s="790"/>
      <c r="AA26" s="790"/>
      <c r="AB26" s="555"/>
    </row>
    <row r="27" spans="1:28">
      <c r="A27" s="525">
        <v>3.5</v>
      </c>
      <c r="B27" s="556" t="s">
        <v>567</v>
      </c>
      <c r="C27" s="789">
        <v>32525744.946199998</v>
      </c>
      <c r="D27" s="788">
        <v>32104971.076200001</v>
      </c>
      <c r="E27" s="790"/>
      <c r="F27" s="790"/>
      <c r="G27" s="790"/>
      <c r="H27" s="788">
        <v>270773.87</v>
      </c>
      <c r="I27" s="790"/>
      <c r="J27" s="790"/>
      <c r="K27" s="790"/>
      <c r="L27" s="788">
        <v>150000</v>
      </c>
      <c r="M27" s="790"/>
      <c r="N27" s="790"/>
      <c r="O27" s="790"/>
      <c r="P27" s="790"/>
      <c r="Q27" s="790"/>
      <c r="R27" s="790"/>
      <c r="S27" s="790"/>
      <c r="T27" s="788"/>
      <c r="U27" s="790"/>
      <c r="V27" s="790"/>
      <c r="W27" s="790"/>
      <c r="X27" s="790"/>
      <c r="Y27" s="790"/>
      <c r="Z27" s="790"/>
      <c r="AA27" s="790"/>
      <c r="AB27" s="555"/>
    </row>
    <row r="28" spans="1:28">
      <c r="A28" s="525">
        <v>3.6</v>
      </c>
      <c r="B28" s="556" t="s">
        <v>568</v>
      </c>
      <c r="C28" s="789">
        <v>2019136.5389</v>
      </c>
      <c r="D28" s="788">
        <v>2019136.5389</v>
      </c>
      <c r="E28" s="790"/>
      <c r="F28" s="790"/>
      <c r="G28" s="790"/>
      <c r="H28" s="788"/>
      <c r="I28" s="790"/>
      <c r="J28" s="790"/>
      <c r="K28" s="790"/>
      <c r="L28" s="788"/>
      <c r="M28" s="790"/>
      <c r="N28" s="790"/>
      <c r="O28" s="790"/>
      <c r="P28" s="790"/>
      <c r="Q28" s="790"/>
      <c r="R28" s="790"/>
      <c r="S28" s="790"/>
      <c r="T28" s="788"/>
      <c r="U28" s="790"/>
      <c r="V28" s="790"/>
      <c r="W28" s="790"/>
      <c r="X28" s="790"/>
      <c r="Y28" s="790"/>
      <c r="Z28" s="790"/>
      <c r="AA28" s="790"/>
      <c r="AB28" s="555"/>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A10" sqref="A10"/>
    </sheetView>
  </sheetViews>
  <sheetFormatPr defaultColWidth="9.140625" defaultRowHeight="12.75"/>
  <cols>
    <col min="1" max="1" width="11.85546875" style="536" bestFit="1" customWidth="1"/>
    <col min="2" max="2" width="90.28515625" style="536" bestFit="1" customWidth="1"/>
    <col min="3" max="3" width="20.140625" style="536" customWidth="1"/>
    <col min="4" max="4" width="13" style="536" customWidth="1"/>
    <col min="5" max="7" width="17.140625" style="536" customWidth="1"/>
    <col min="8" max="8" width="14.28515625" style="536" customWidth="1"/>
    <col min="9" max="10" width="17.140625" style="536" customWidth="1"/>
    <col min="11" max="11" width="22.28515625" style="536" customWidth="1"/>
    <col min="12" max="12" width="12.85546875" style="536" customWidth="1"/>
    <col min="13" max="19" width="22.28515625" style="536" customWidth="1"/>
    <col min="20" max="20" width="5.7109375" style="536" customWidth="1"/>
    <col min="21" max="27" width="22.28515625" style="536" customWidth="1"/>
    <col min="28" max="16384" width="9.140625" style="536"/>
  </cols>
  <sheetData>
    <row r="1" spans="1:27" ht="13.5">
      <c r="A1" s="414" t="s">
        <v>108</v>
      </c>
      <c r="B1" s="330" t="str">
        <f>Info!C2</f>
        <v>სს ზირაათ ბანკი საქართველო</v>
      </c>
    </row>
    <row r="2" spans="1:27">
      <c r="A2" s="416" t="s">
        <v>109</v>
      </c>
      <c r="B2" s="740">
        <f>'1. key ratios'!B2</f>
        <v>45657</v>
      </c>
    </row>
    <row r="3" spans="1:27">
      <c r="A3" s="417" t="s">
        <v>571</v>
      </c>
      <c r="C3" s="538"/>
    </row>
    <row r="4" spans="1:27" ht="13.5" thickBot="1">
      <c r="A4" s="417"/>
      <c r="B4" s="538"/>
      <c r="C4" s="538"/>
    </row>
    <row r="5" spans="1:27" s="569" customFormat="1" ht="13.5" customHeight="1">
      <c r="A5" s="934" t="s">
        <v>900</v>
      </c>
      <c r="B5" s="935"/>
      <c r="C5" s="931" t="s">
        <v>572</v>
      </c>
      <c r="D5" s="932"/>
      <c r="E5" s="932"/>
      <c r="F5" s="932"/>
      <c r="G5" s="932"/>
      <c r="H5" s="932"/>
      <c r="I5" s="932"/>
      <c r="J5" s="932"/>
      <c r="K5" s="932"/>
      <c r="L5" s="932"/>
      <c r="M5" s="932"/>
      <c r="N5" s="932"/>
      <c r="O5" s="932"/>
      <c r="P5" s="932"/>
      <c r="Q5" s="932"/>
      <c r="R5" s="932"/>
      <c r="S5" s="932"/>
      <c r="T5" s="932"/>
      <c r="U5" s="932"/>
      <c r="V5" s="932"/>
      <c r="W5" s="932"/>
      <c r="X5" s="932"/>
      <c r="Y5" s="932"/>
      <c r="Z5" s="932"/>
      <c r="AA5" s="933"/>
    </row>
    <row r="6" spans="1:27" s="569" customFormat="1" ht="12" customHeight="1">
      <c r="A6" s="936"/>
      <c r="B6" s="937"/>
      <c r="C6" s="941" t="s">
        <v>66</v>
      </c>
      <c r="D6" s="940" t="s">
        <v>891</v>
      </c>
      <c r="E6" s="940"/>
      <c r="F6" s="940"/>
      <c r="G6" s="940"/>
      <c r="H6" s="926" t="s">
        <v>890</v>
      </c>
      <c r="I6" s="927"/>
      <c r="J6" s="927"/>
      <c r="K6" s="927"/>
      <c r="L6" s="565"/>
      <c r="M6" s="908" t="s">
        <v>889</v>
      </c>
      <c r="N6" s="908"/>
      <c r="O6" s="908"/>
      <c r="P6" s="908"/>
      <c r="Q6" s="908"/>
      <c r="R6" s="908"/>
      <c r="S6" s="906"/>
      <c r="T6" s="565"/>
      <c r="U6" s="908" t="s">
        <v>888</v>
      </c>
      <c r="V6" s="908"/>
      <c r="W6" s="908"/>
      <c r="X6" s="908"/>
      <c r="Y6" s="908"/>
      <c r="Z6" s="908"/>
      <c r="AA6" s="930"/>
    </row>
    <row r="7" spans="1:27" s="569" customFormat="1" ht="38.25">
      <c r="A7" s="938"/>
      <c r="B7" s="939"/>
      <c r="C7" s="942"/>
      <c r="D7" s="563"/>
      <c r="E7" s="559" t="s">
        <v>561</v>
      </c>
      <c r="F7" s="533" t="s">
        <v>886</v>
      </c>
      <c r="G7" s="533" t="s">
        <v>887</v>
      </c>
      <c r="H7" s="590"/>
      <c r="I7" s="559" t="s">
        <v>561</v>
      </c>
      <c r="J7" s="533" t="s">
        <v>886</v>
      </c>
      <c r="K7" s="533" t="s">
        <v>887</v>
      </c>
      <c r="L7" s="560"/>
      <c r="M7" s="559" t="s">
        <v>561</v>
      </c>
      <c r="N7" s="533" t="s">
        <v>899</v>
      </c>
      <c r="O7" s="533" t="s">
        <v>898</v>
      </c>
      <c r="P7" s="533" t="s">
        <v>897</v>
      </c>
      <c r="Q7" s="533" t="s">
        <v>896</v>
      </c>
      <c r="R7" s="533" t="s">
        <v>895</v>
      </c>
      <c r="S7" s="533" t="s">
        <v>881</v>
      </c>
      <c r="T7" s="560"/>
      <c r="U7" s="559" t="s">
        <v>561</v>
      </c>
      <c r="V7" s="533" t="s">
        <v>899</v>
      </c>
      <c r="W7" s="533" t="s">
        <v>898</v>
      </c>
      <c r="X7" s="533" t="s">
        <v>897</v>
      </c>
      <c r="Y7" s="533" t="s">
        <v>896</v>
      </c>
      <c r="Z7" s="533" t="s">
        <v>895</v>
      </c>
      <c r="AA7" s="533" t="s">
        <v>881</v>
      </c>
    </row>
    <row r="8" spans="1:27">
      <c r="A8" s="589">
        <v>1</v>
      </c>
      <c r="B8" s="588" t="s">
        <v>562</v>
      </c>
      <c r="C8" s="791">
        <v>166182479.3109</v>
      </c>
      <c r="D8" s="786">
        <v>129258240.426</v>
      </c>
      <c r="E8" s="786">
        <v>289881.93569999997</v>
      </c>
      <c r="F8" s="786"/>
      <c r="G8" s="786"/>
      <c r="H8" s="786">
        <v>30999034.892200001</v>
      </c>
      <c r="I8" s="786"/>
      <c r="J8" s="786">
        <v>1992390.89</v>
      </c>
      <c r="K8" s="786"/>
      <c r="L8" s="786">
        <v>5925203.9927000003</v>
      </c>
      <c r="M8" s="786"/>
      <c r="N8" s="786"/>
      <c r="O8" s="786">
        <v>210491.45</v>
      </c>
      <c r="P8" s="786">
        <v>611796.63</v>
      </c>
      <c r="Q8" s="786">
        <v>1173623.5944000001</v>
      </c>
      <c r="R8" s="786"/>
      <c r="S8" s="786"/>
      <c r="T8" s="786"/>
      <c r="U8" s="786"/>
      <c r="V8" s="786"/>
      <c r="W8" s="786"/>
      <c r="X8" s="786"/>
      <c r="Y8" s="786"/>
      <c r="Z8" s="786"/>
      <c r="AA8" s="792"/>
    </row>
    <row r="9" spans="1:27">
      <c r="A9" s="586">
        <v>1.1000000000000001</v>
      </c>
      <c r="B9" s="587" t="s">
        <v>573</v>
      </c>
      <c r="C9" s="793">
        <v>145165358.7177</v>
      </c>
      <c r="D9" s="786">
        <v>108547538.48819999</v>
      </c>
      <c r="E9" s="786">
        <v>288653.68</v>
      </c>
      <c r="F9" s="786"/>
      <c r="G9" s="786"/>
      <c r="H9" s="786">
        <v>30775933.5922</v>
      </c>
      <c r="I9" s="786"/>
      <c r="J9" s="786">
        <v>1992390.89</v>
      </c>
      <c r="K9" s="786"/>
      <c r="L9" s="786">
        <v>5841886.6372999996</v>
      </c>
      <c r="M9" s="786"/>
      <c r="N9" s="786"/>
      <c r="O9" s="786">
        <v>210491.45</v>
      </c>
      <c r="P9" s="786">
        <v>607350.13</v>
      </c>
      <c r="Q9" s="786">
        <v>1173623.5944000001</v>
      </c>
      <c r="R9" s="786"/>
      <c r="S9" s="786"/>
      <c r="T9" s="786"/>
      <c r="U9" s="786"/>
      <c r="V9" s="786"/>
      <c r="W9" s="786"/>
      <c r="X9" s="786"/>
      <c r="Y9" s="786"/>
      <c r="Z9" s="786"/>
      <c r="AA9" s="792"/>
    </row>
    <row r="10" spans="1:27">
      <c r="A10" s="584" t="s">
        <v>157</v>
      </c>
      <c r="B10" s="585" t="s">
        <v>574</v>
      </c>
      <c r="C10" s="794">
        <v>145165358.7177</v>
      </c>
      <c r="D10" s="786">
        <v>108547538.48819999</v>
      </c>
      <c r="E10" s="786">
        <v>288653.68</v>
      </c>
      <c r="F10" s="786"/>
      <c r="G10" s="786"/>
      <c r="H10" s="786">
        <v>30775933.5922</v>
      </c>
      <c r="I10" s="786"/>
      <c r="J10" s="786">
        <v>1992390.89</v>
      </c>
      <c r="K10" s="786"/>
      <c r="L10" s="786">
        <v>5841886.6372999996</v>
      </c>
      <c r="M10" s="786"/>
      <c r="N10" s="786"/>
      <c r="O10" s="786">
        <v>210491.45</v>
      </c>
      <c r="P10" s="786">
        <v>607350.13</v>
      </c>
      <c r="Q10" s="786">
        <v>1173623.5944000001</v>
      </c>
      <c r="R10" s="786"/>
      <c r="S10" s="786"/>
      <c r="T10" s="786"/>
      <c r="U10" s="786"/>
      <c r="V10" s="786"/>
      <c r="W10" s="786"/>
      <c r="X10" s="786"/>
      <c r="Y10" s="786"/>
      <c r="Z10" s="786"/>
      <c r="AA10" s="792"/>
    </row>
    <row r="11" spans="1:27">
      <c r="A11" s="583" t="s">
        <v>575</v>
      </c>
      <c r="B11" s="582" t="s">
        <v>576</v>
      </c>
      <c r="C11" s="795">
        <v>82476781.897599995</v>
      </c>
      <c r="D11" s="786">
        <v>58790805.233400002</v>
      </c>
      <c r="E11" s="786"/>
      <c r="F11" s="786"/>
      <c r="G11" s="786"/>
      <c r="H11" s="786">
        <v>19068033.571600001</v>
      </c>
      <c r="I11" s="786"/>
      <c r="J11" s="786">
        <v>1846778.73</v>
      </c>
      <c r="K11" s="786"/>
      <c r="L11" s="786">
        <v>4617943.0926000001</v>
      </c>
      <c r="M11" s="786"/>
      <c r="N11" s="786"/>
      <c r="O11" s="786">
        <v>210491.45</v>
      </c>
      <c r="P11" s="786">
        <v>607350.13</v>
      </c>
      <c r="Q11" s="786">
        <v>784438.43440000003</v>
      </c>
      <c r="R11" s="786"/>
      <c r="S11" s="786"/>
      <c r="T11" s="786"/>
      <c r="U11" s="786"/>
      <c r="V11" s="786"/>
      <c r="W11" s="786"/>
      <c r="X11" s="786"/>
      <c r="Y11" s="786"/>
      <c r="Z11" s="786"/>
      <c r="AA11" s="792"/>
    </row>
    <row r="12" spans="1:27">
      <c r="A12" s="583" t="s">
        <v>577</v>
      </c>
      <c r="B12" s="582" t="s">
        <v>578</v>
      </c>
      <c r="C12" s="795">
        <v>36691429.322800003</v>
      </c>
      <c r="D12" s="786">
        <v>28427719.626600001</v>
      </c>
      <c r="E12" s="786">
        <v>288653.68</v>
      </c>
      <c r="F12" s="786"/>
      <c r="G12" s="786"/>
      <c r="H12" s="786">
        <v>7577889.8024000004</v>
      </c>
      <c r="I12" s="786"/>
      <c r="J12" s="786">
        <v>145612.16</v>
      </c>
      <c r="K12" s="786"/>
      <c r="L12" s="786">
        <v>685819.89379999996</v>
      </c>
      <c r="M12" s="786"/>
      <c r="N12" s="786"/>
      <c r="O12" s="786"/>
      <c r="P12" s="786"/>
      <c r="Q12" s="786">
        <v>232231.91</v>
      </c>
      <c r="R12" s="786"/>
      <c r="S12" s="786"/>
      <c r="T12" s="786"/>
      <c r="U12" s="786"/>
      <c r="V12" s="786"/>
      <c r="W12" s="786"/>
      <c r="X12" s="786"/>
      <c r="Y12" s="786"/>
      <c r="Z12" s="786"/>
      <c r="AA12" s="792"/>
    </row>
    <row r="13" spans="1:27">
      <c r="A13" s="583" t="s">
        <v>579</v>
      </c>
      <c r="B13" s="582" t="s">
        <v>580</v>
      </c>
      <c r="C13" s="795">
        <v>13494068.339500001</v>
      </c>
      <c r="D13" s="786">
        <v>12832706.015900001</v>
      </c>
      <c r="E13" s="786"/>
      <c r="F13" s="786"/>
      <c r="G13" s="786"/>
      <c r="H13" s="786">
        <v>320988.7635</v>
      </c>
      <c r="I13" s="786"/>
      <c r="J13" s="786"/>
      <c r="K13" s="786"/>
      <c r="L13" s="786">
        <v>340373.5601</v>
      </c>
      <c r="M13" s="786"/>
      <c r="N13" s="786"/>
      <c r="O13" s="786"/>
      <c r="P13" s="786"/>
      <c r="Q13" s="786">
        <v>156953.25</v>
      </c>
      <c r="R13" s="786"/>
      <c r="S13" s="786"/>
      <c r="T13" s="786"/>
      <c r="U13" s="786"/>
      <c r="V13" s="786"/>
      <c r="W13" s="786"/>
      <c r="X13" s="786"/>
      <c r="Y13" s="786"/>
      <c r="Z13" s="786"/>
      <c r="AA13" s="792"/>
    </row>
    <row r="14" spans="1:27">
      <c r="A14" s="583" t="s">
        <v>581</v>
      </c>
      <c r="B14" s="582" t="s">
        <v>582</v>
      </c>
      <c r="C14" s="795">
        <v>12503079.1578</v>
      </c>
      <c r="D14" s="786">
        <v>8496307.6122999992</v>
      </c>
      <c r="E14" s="786"/>
      <c r="F14" s="786"/>
      <c r="G14" s="786"/>
      <c r="H14" s="786">
        <v>3809021.4547000001</v>
      </c>
      <c r="I14" s="786"/>
      <c r="J14" s="786"/>
      <c r="K14" s="786"/>
      <c r="L14" s="786">
        <v>197750.09080000001</v>
      </c>
      <c r="M14" s="786"/>
      <c r="N14" s="786"/>
      <c r="O14" s="786"/>
      <c r="P14" s="786"/>
      <c r="Q14" s="786"/>
      <c r="R14" s="786"/>
      <c r="S14" s="786"/>
      <c r="T14" s="786"/>
      <c r="U14" s="786"/>
      <c r="V14" s="786"/>
      <c r="W14" s="786"/>
      <c r="X14" s="786"/>
      <c r="Y14" s="786"/>
      <c r="Z14" s="786"/>
      <c r="AA14" s="792"/>
    </row>
    <row r="15" spans="1:27">
      <c r="A15" s="581">
        <v>1.2</v>
      </c>
      <c r="B15" s="579" t="s">
        <v>894</v>
      </c>
      <c r="C15" s="796">
        <v>3755458.64</v>
      </c>
      <c r="D15" s="786">
        <v>877255.55</v>
      </c>
      <c r="E15" s="786">
        <v>4451.57</v>
      </c>
      <c r="F15" s="786"/>
      <c r="G15" s="786"/>
      <c r="H15" s="786">
        <v>1262031.78</v>
      </c>
      <c r="I15" s="786"/>
      <c r="J15" s="786">
        <v>88367.55</v>
      </c>
      <c r="K15" s="786"/>
      <c r="L15" s="786">
        <v>1616171.31</v>
      </c>
      <c r="M15" s="786"/>
      <c r="N15" s="786"/>
      <c r="O15" s="786">
        <v>27476.35</v>
      </c>
      <c r="P15" s="786">
        <v>277670.25</v>
      </c>
      <c r="Q15" s="786">
        <v>599345.01</v>
      </c>
      <c r="R15" s="786"/>
      <c r="S15" s="786"/>
      <c r="T15" s="786"/>
      <c r="U15" s="786"/>
      <c r="V15" s="786"/>
      <c r="W15" s="786"/>
      <c r="X15" s="786"/>
      <c r="Y15" s="786"/>
      <c r="Z15" s="786"/>
      <c r="AA15" s="792"/>
    </row>
    <row r="16" spans="1:27">
      <c r="A16" s="580">
        <v>1.3</v>
      </c>
      <c r="B16" s="579" t="s">
        <v>583</v>
      </c>
      <c r="C16" s="797"/>
      <c r="D16" s="798"/>
      <c r="E16" s="798"/>
      <c r="F16" s="798"/>
      <c r="G16" s="798"/>
      <c r="H16" s="798"/>
      <c r="I16" s="798"/>
      <c r="J16" s="798"/>
      <c r="K16" s="798"/>
      <c r="L16" s="798"/>
      <c r="M16" s="798"/>
      <c r="N16" s="798"/>
      <c r="O16" s="798"/>
      <c r="P16" s="798"/>
      <c r="Q16" s="798"/>
      <c r="R16" s="798"/>
      <c r="S16" s="798"/>
      <c r="T16" s="798"/>
      <c r="U16" s="798"/>
      <c r="V16" s="798"/>
      <c r="W16" s="798"/>
      <c r="X16" s="798"/>
      <c r="Y16" s="798"/>
      <c r="Z16" s="798"/>
      <c r="AA16" s="799"/>
    </row>
    <row r="17" spans="1:27" s="569" customFormat="1" ht="25.5">
      <c r="A17" s="577" t="s">
        <v>584</v>
      </c>
      <c r="B17" s="578" t="s">
        <v>585</v>
      </c>
      <c r="C17" s="800">
        <v>144414492.83649999</v>
      </c>
      <c r="D17" s="801">
        <v>108047839.91419999</v>
      </c>
      <c r="E17" s="801">
        <v>288653.68</v>
      </c>
      <c r="F17" s="801"/>
      <c r="G17" s="801"/>
      <c r="H17" s="801">
        <v>30524766.285</v>
      </c>
      <c r="I17" s="801"/>
      <c r="J17" s="801">
        <v>1992390.89</v>
      </c>
      <c r="K17" s="801"/>
      <c r="L17" s="801">
        <v>5841886.6372999996</v>
      </c>
      <c r="M17" s="801"/>
      <c r="N17" s="801"/>
      <c r="O17" s="801">
        <v>210491.45</v>
      </c>
      <c r="P17" s="801">
        <v>607350.13</v>
      </c>
      <c r="Q17" s="801">
        <v>1173623.5944000001</v>
      </c>
      <c r="R17" s="801"/>
      <c r="S17" s="801"/>
      <c r="T17" s="801"/>
      <c r="U17" s="801"/>
      <c r="V17" s="801"/>
      <c r="W17" s="801"/>
      <c r="X17" s="801"/>
      <c r="Y17" s="801"/>
      <c r="Z17" s="801"/>
      <c r="AA17" s="802"/>
    </row>
    <row r="18" spans="1:27" s="569" customFormat="1" ht="25.5">
      <c r="A18" s="574" t="s">
        <v>586</v>
      </c>
      <c r="B18" s="575" t="s">
        <v>587</v>
      </c>
      <c r="C18" s="803">
        <v>144414492.83649999</v>
      </c>
      <c r="D18" s="801">
        <v>108047839.91419999</v>
      </c>
      <c r="E18" s="801">
        <v>288653.68</v>
      </c>
      <c r="F18" s="801"/>
      <c r="G18" s="801"/>
      <c r="H18" s="801">
        <v>30524766.285</v>
      </c>
      <c r="I18" s="801"/>
      <c r="J18" s="801">
        <v>1992390.89</v>
      </c>
      <c r="K18" s="801"/>
      <c r="L18" s="801">
        <v>5841886.6372999996</v>
      </c>
      <c r="M18" s="801"/>
      <c r="N18" s="801"/>
      <c r="O18" s="801">
        <v>210491.45</v>
      </c>
      <c r="P18" s="801">
        <v>607350.13</v>
      </c>
      <c r="Q18" s="801">
        <v>1173623.5944000001</v>
      </c>
      <c r="R18" s="801"/>
      <c r="S18" s="801"/>
      <c r="T18" s="801"/>
      <c r="U18" s="801"/>
      <c r="V18" s="801"/>
      <c r="W18" s="801"/>
      <c r="X18" s="801"/>
      <c r="Y18" s="801"/>
      <c r="Z18" s="801"/>
      <c r="AA18" s="802"/>
    </row>
    <row r="19" spans="1:27" s="569" customFormat="1">
      <c r="A19" s="577" t="s">
        <v>588</v>
      </c>
      <c r="B19" s="576" t="s">
        <v>589</v>
      </c>
      <c r="C19" s="804">
        <v>221283477.96709999</v>
      </c>
      <c r="D19" s="801">
        <v>159069003.6187</v>
      </c>
      <c r="E19" s="801">
        <v>170350.02</v>
      </c>
      <c r="F19" s="801"/>
      <c r="G19" s="801"/>
      <c r="H19" s="801">
        <v>54830567.980700001</v>
      </c>
      <c r="I19" s="801"/>
      <c r="J19" s="801">
        <v>6225227.3499999996</v>
      </c>
      <c r="K19" s="801"/>
      <c r="L19" s="801">
        <v>7383906.3677000003</v>
      </c>
      <c r="M19" s="801"/>
      <c r="N19" s="801"/>
      <c r="O19" s="801">
        <v>141880.87</v>
      </c>
      <c r="P19" s="801">
        <v>515132.85</v>
      </c>
      <c r="Q19" s="801">
        <v>2544181.8953</v>
      </c>
      <c r="R19" s="801"/>
      <c r="S19" s="801"/>
      <c r="T19" s="801"/>
      <c r="U19" s="801"/>
      <c r="V19" s="801"/>
      <c r="W19" s="801"/>
      <c r="X19" s="801"/>
      <c r="Y19" s="801"/>
      <c r="Z19" s="801"/>
      <c r="AA19" s="802"/>
    </row>
    <row r="20" spans="1:27" s="569" customFormat="1">
      <c r="A20" s="574" t="s">
        <v>590</v>
      </c>
      <c r="B20" s="575" t="s">
        <v>591</v>
      </c>
      <c r="C20" s="803">
        <v>221283477.96709999</v>
      </c>
      <c r="D20" s="801">
        <v>159069003.6187</v>
      </c>
      <c r="E20" s="801">
        <v>170350.02</v>
      </c>
      <c r="F20" s="801"/>
      <c r="G20" s="801"/>
      <c r="H20" s="801">
        <v>54830567.980700001</v>
      </c>
      <c r="I20" s="801"/>
      <c r="J20" s="801">
        <v>6225227.3499999996</v>
      </c>
      <c r="K20" s="801"/>
      <c r="L20" s="801">
        <v>7383906.3677000003</v>
      </c>
      <c r="M20" s="801"/>
      <c r="N20" s="801"/>
      <c r="O20" s="801">
        <v>141880.87</v>
      </c>
      <c r="P20" s="801">
        <v>515132.85</v>
      </c>
      <c r="Q20" s="801">
        <v>2544181.8953</v>
      </c>
      <c r="R20" s="801"/>
      <c r="S20" s="801"/>
      <c r="T20" s="801"/>
      <c r="U20" s="801"/>
      <c r="V20" s="801"/>
      <c r="W20" s="801"/>
      <c r="X20" s="801"/>
      <c r="Y20" s="801"/>
      <c r="Z20" s="801"/>
      <c r="AA20" s="802"/>
    </row>
    <row r="21" spans="1:27" s="569" customFormat="1">
      <c r="A21" s="573">
        <v>1.4</v>
      </c>
      <c r="B21" s="572" t="s">
        <v>680</v>
      </c>
      <c r="C21" s="805"/>
      <c r="D21" s="801"/>
      <c r="E21" s="801"/>
      <c r="F21" s="801"/>
      <c r="G21" s="801"/>
      <c r="H21" s="801"/>
      <c r="I21" s="801"/>
      <c r="J21" s="801"/>
      <c r="K21" s="801"/>
      <c r="L21" s="801"/>
      <c r="M21" s="801"/>
      <c r="N21" s="801"/>
      <c r="O21" s="801"/>
      <c r="P21" s="801"/>
      <c r="Q21" s="801"/>
      <c r="R21" s="801"/>
      <c r="S21" s="801"/>
      <c r="T21" s="801"/>
      <c r="U21" s="801"/>
      <c r="V21" s="801"/>
      <c r="W21" s="801"/>
      <c r="X21" s="801"/>
      <c r="Y21" s="801"/>
      <c r="Z21" s="801"/>
      <c r="AA21" s="802"/>
    </row>
    <row r="22" spans="1:27" s="569" customFormat="1" ht="13.5" thickBot="1">
      <c r="A22" s="571">
        <v>1.5</v>
      </c>
      <c r="B22" s="570" t="s">
        <v>681</v>
      </c>
      <c r="C22" s="806"/>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808"/>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heetViews>
  <sheetFormatPr defaultColWidth="9.140625" defaultRowHeight="12.75"/>
  <cols>
    <col min="1" max="1" width="11.85546875" style="536" bestFit="1" customWidth="1"/>
    <col min="2" max="2" width="64.85546875" style="536" customWidth="1"/>
    <col min="3" max="3" width="18" style="536" customWidth="1"/>
    <col min="4" max="4" width="18.42578125" style="536" customWidth="1"/>
    <col min="5" max="5" width="16.140625" style="536" customWidth="1"/>
    <col min="6" max="6" width="16.140625" style="591" customWidth="1"/>
    <col min="7" max="7" width="25.28515625" style="591" customWidth="1"/>
    <col min="8" max="8" width="16.140625" style="536" customWidth="1"/>
    <col min="9" max="11" width="16.140625" style="591" customWidth="1"/>
    <col min="12" max="12" width="26.28515625" style="591" customWidth="1"/>
    <col min="13" max="16384" width="9.140625" style="536"/>
  </cols>
  <sheetData>
    <row r="1" spans="1:12" ht="13.5">
      <c r="A1" s="414" t="s">
        <v>108</v>
      </c>
      <c r="B1" s="330" t="str">
        <f>Info!C2</f>
        <v>სს ზირაათ ბანკი საქართველო</v>
      </c>
      <c r="F1" s="536"/>
      <c r="G1" s="536"/>
      <c r="I1" s="536"/>
      <c r="J1" s="536"/>
      <c r="K1" s="536"/>
      <c r="L1" s="536"/>
    </row>
    <row r="2" spans="1:12">
      <c r="A2" s="416" t="s">
        <v>109</v>
      </c>
      <c r="B2" s="740">
        <f>'1. key ratios'!B2</f>
        <v>45657</v>
      </c>
      <c r="F2" s="536"/>
      <c r="G2" s="536"/>
      <c r="I2" s="536"/>
      <c r="J2" s="536"/>
      <c r="K2" s="536"/>
      <c r="L2" s="536"/>
    </row>
    <row r="3" spans="1:12">
      <c r="A3" s="417" t="s">
        <v>594</v>
      </c>
      <c r="F3" s="536"/>
      <c r="G3" s="536"/>
      <c r="I3" s="536"/>
      <c r="J3" s="536"/>
      <c r="K3" s="536"/>
      <c r="L3" s="536"/>
    </row>
    <row r="4" spans="1:12">
      <c r="F4" s="536"/>
      <c r="G4" s="536"/>
      <c r="I4" s="536"/>
      <c r="J4" s="536"/>
      <c r="K4" s="536"/>
      <c r="L4" s="536"/>
    </row>
    <row r="5" spans="1:12" ht="37.5" customHeight="1">
      <c r="A5" s="892" t="s">
        <v>595</v>
      </c>
      <c r="B5" s="893"/>
      <c r="C5" s="943" t="s">
        <v>596</v>
      </c>
      <c r="D5" s="944"/>
      <c r="E5" s="944"/>
      <c r="F5" s="944"/>
      <c r="G5" s="944"/>
      <c r="H5" s="945" t="s">
        <v>906</v>
      </c>
      <c r="I5" s="946"/>
      <c r="J5" s="946"/>
      <c r="K5" s="946"/>
      <c r="L5" s="947"/>
    </row>
    <row r="6" spans="1:12" ht="39.6" customHeight="1">
      <c r="A6" s="896"/>
      <c r="B6" s="897"/>
      <c r="C6" s="424"/>
      <c r="D6" s="534" t="s">
        <v>891</v>
      </c>
      <c r="E6" s="534" t="s">
        <v>890</v>
      </c>
      <c r="F6" s="534" t="s">
        <v>889</v>
      </c>
      <c r="G6" s="534" t="s">
        <v>888</v>
      </c>
      <c r="H6" s="594"/>
      <c r="I6" s="534" t="s">
        <v>891</v>
      </c>
      <c r="J6" s="534" t="s">
        <v>890</v>
      </c>
      <c r="K6" s="534" t="s">
        <v>889</v>
      </c>
      <c r="L6" s="534" t="s">
        <v>888</v>
      </c>
    </row>
    <row r="7" spans="1:12">
      <c r="A7" s="525">
        <v>1</v>
      </c>
      <c r="B7" s="540" t="s">
        <v>518</v>
      </c>
      <c r="C7" s="813">
        <v>6472774.3218999999</v>
      </c>
      <c r="D7" s="814">
        <v>5995444.8673</v>
      </c>
      <c r="E7" s="814"/>
      <c r="F7" s="814">
        <v>477329.4546</v>
      </c>
      <c r="G7" s="809"/>
      <c r="H7" s="814">
        <v>93993.489999999991</v>
      </c>
      <c r="I7" s="814">
        <v>36832.39</v>
      </c>
      <c r="J7" s="809"/>
      <c r="K7" s="814">
        <v>57161.1</v>
      </c>
      <c r="L7" s="809"/>
    </row>
    <row r="8" spans="1:12">
      <c r="A8" s="525">
        <v>2</v>
      </c>
      <c r="B8" s="540" t="s">
        <v>519</v>
      </c>
      <c r="C8" s="813">
        <v>2054325.7822</v>
      </c>
      <c r="D8" s="814">
        <v>2051262.0222</v>
      </c>
      <c r="E8" s="814">
        <v>3063.76</v>
      </c>
      <c r="F8" s="810"/>
      <c r="G8" s="810"/>
      <c r="H8" s="814">
        <v>5697.22</v>
      </c>
      <c r="I8" s="810">
        <v>5696.08</v>
      </c>
      <c r="J8" s="810">
        <v>1.1399999999999999</v>
      </c>
      <c r="K8" s="810"/>
      <c r="L8" s="810"/>
    </row>
    <row r="9" spans="1:12">
      <c r="A9" s="525">
        <v>3</v>
      </c>
      <c r="B9" s="540" t="s">
        <v>867</v>
      </c>
      <c r="C9" s="813">
        <v>0</v>
      </c>
      <c r="D9" s="814"/>
      <c r="E9" s="814"/>
      <c r="F9" s="811"/>
      <c r="G9" s="811"/>
      <c r="H9" s="814">
        <v>0</v>
      </c>
      <c r="I9" s="811"/>
      <c r="J9" s="811"/>
      <c r="K9" s="811"/>
      <c r="L9" s="811"/>
    </row>
    <row r="10" spans="1:12">
      <c r="A10" s="525">
        <v>4</v>
      </c>
      <c r="B10" s="540" t="s">
        <v>520</v>
      </c>
      <c r="C10" s="813">
        <v>7845384.0226999996</v>
      </c>
      <c r="D10" s="814">
        <v>7708994.0027000001</v>
      </c>
      <c r="E10" s="814">
        <v>136390.01999999999</v>
      </c>
      <c r="F10" s="811"/>
      <c r="G10" s="811"/>
      <c r="H10" s="814">
        <v>25180.899999999998</v>
      </c>
      <c r="I10" s="811">
        <v>18676.46</v>
      </c>
      <c r="J10" s="811">
        <v>6504.44</v>
      </c>
      <c r="K10" s="811"/>
      <c r="L10" s="811"/>
    </row>
    <row r="11" spans="1:12">
      <c r="A11" s="525">
        <v>5</v>
      </c>
      <c r="B11" s="540" t="s">
        <v>521</v>
      </c>
      <c r="C11" s="813">
        <v>6454060.0174000002</v>
      </c>
      <c r="D11" s="814">
        <v>3281789.7307000002</v>
      </c>
      <c r="E11" s="814">
        <v>1920409.9867</v>
      </c>
      <c r="F11" s="811">
        <v>1251860.3</v>
      </c>
      <c r="G11" s="811"/>
      <c r="H11" s="814">
        <v>507500.55000000005</v>
      </c>
      <c r="I11" s="811">
        <v>5516.61</v>
      </c>
      <c r="J11" s="811">
        <v>75041.8</v>
      </c>
      <c r="K11" s="811">
        <v>426942.14</v>
      </c>
      <c r="L11" s="811"/>
    </row>
    <row r="12" spans="1:12">
      <c r="A12" s="525">
        <v>6</v>
      </c>
      <c r="B12" s="540" t="s">
        <v>522</v>
      </c>
      <c r="C12" s="813">
        <v>17097847.1598</v>
      </c>
      <c r="D12" s="814">
        <v>14723799.0625</v>
      </c>
      <c r="E12" s="814">
        <v>1814955.5426</v>
      </c>
      <c r="F12" s="811">
        <v>559092.55469999998</v>
      </c>
      <c r="G12" s="811"/>
      <c r="H12" s="814">
        <v>260145.22999999998</v>
      </c>
      <c r="I12" s="811">
        <v>114367.77</v>
      </c>
      <c r="J12" s="811">
        <v>74431.67</v>
      </c>
      <c r="K12" s="811">
        <v>71345.789999999994</v>
      </c>
      <c r="L12" s="811"/>
    </row>
    <row r="13" spans="1:12">
      <c r="A13" s="525">
        <v>7</v>
      </c>
      <c r="B13" s="540" t="s">
        <v>523</v>
      </c>
      <c r="C13" s="813">
        <v>16286513.2859</v>
      </c>
      <c r="D13" s="814">
        <v>6069731.8213</v>
      </c>
      <c r="E13" s="814">
        <v>10216781.464600001</v>
      </c>
      <c r="F13" s="811"/>
      <c r="G13" s="811"/>
      <c r="H13" s="814">
        <v>446257.34</v>
      </c>
      <c r="I13" s="811">
        <v>23882.45</v>
      </c>
      <c r="J13" s="811">
        <v>422374.89</v>
      </c>
      <c r="K13" s="811"/>
      <c r="L13" s="811"/>
    </row>
    <row r="14" spans="1:12">
      <c r="A14" s="525">
        <v>8</v>
      </c>
      <c r="B14" s="540" t="s">
        <v>524</v>
      </c>
      <c r="C14" s="813">
        <v>1515920.9200000002</v>
      </c>
      <c r="D14" s="814">
        <v>1032370.95</v>
      </c>
      <c r="E14" s="814">
        <v>193904.88</v>
      </c>
      <c r="F14" s="811">
        <v>289645.09000000003</v>
      </c>
      <c r="G14" s="811"/>
      <c r="H14" s="814">
        <v>175125.4</v>
      </c>
      <c r="I14" s="811">
        <v>14191.24</v>
      </c>
      <c r="J14" s="811">
        <v>13306.01</v>
      </c>
      <c r="K14" s="811">
        <v>147628.15</v>
      </c>
      <c r="L14" s="811"/>
    </row>
    <row r="15" spans="1:12">
      <c r="A15" s="525">
        <v>9</v>
      </c>
      <c r="B15" s="540" t="s">
        <v>525</v>
      </c>
      <c r="C15" s="813">
        <v>2263399.1973999999</v>
      </c>
      <c r="D15" s="814">
        <v>2263399.1973999999</v>
      </c>
      <c r="E15" s="814"/>
      <c r="F15" s="811"/>
      <c r="G15" s="811"/>
      <c r="H15" s="814">
        <v>10756.96</v>
      </c>
      <c r="I15" s="811">
        <v>10756.96</v>
      </c>
      <c r="J15" s="811"/>
      <c r="K15" s="811"/>
      <c r="L15" s="811"/>
    </row>
    <row r="16" spans="1:12">
      <c r="A16" s="525">
        <v>10</v>
      </c>
      <c r="B16" s="540" t="s">
        <v>526</v>
      </c>
      <c r="C16" s="813">
        <v>2914488.9759</v>
      </c>
      <c r="D16" s="814">
        <v>1650946.2625</v>
      </c>
      <c r="E16" s="814"/>
      <c r="F16" s="811">
        <v>1263542.7134</v>
      </c>
      <c r="G16" s="811"/>
      <c r="H16" s="814">
        <v>241503.75</v>
      </c>
      <c r="I16" s="811">
        <v>26492.82</v>
      </c>
      <c r="J16" s="811"/>
      <c r="K16" s="811">
        <v>215010.93</v>
      </c>
      <c r="L16" s="811"/>
    </row>
    <row r="17" spans="1:12">
      <c r="A17" s="525">
        <v>11</v>
      </c>
      <c r="B17" s="540" t="s">
        <v>527</v>
      </c>
      <c r="C17" s="813">
        <v>12163153.2992</v>
      </c>
      <c r="D17" s="814">
        <v>12163153.2992</v>
      </c>
      <c r="E17" s="814"/>
      <c r="F17" s="811"/>
      <c r="G17" s="811"/>
      <c r="H17" s="814">
        <v>25409.279999999999</v>
      </c>
      <c r="I17" s="811">
        <v>25409.279999999999</v>
      </c>
      <c r="J17" s="811"/>
      <c r="K17" s="811"/>
      <c r="L17" s="811"/>
    </row>
    <row r="18" spans="1:12">
      <c r="A18" s="525">
        <v>12</v>
      </c>
      <c r="B18" s="540" t="s">
        <v>528</v>
      </c>
      <c r="C18" s="813">
        <v>33207163.405399997</v>
      </c>
      <c r="D18" s="814">
        <v>30027878.401099999</v>
      </c>
      <c r="E18" s="814">
        <v>2692558.0743</v>
      </c>
      <c r="F18" s="811">
        <v>486726.93</v>
      </c>
      <c r="G18" s="811"/>
      <c r="H18" s="814">
        <v>492507.29999999993</v>
      </c>
      <c r="I18" s="811">
        <v>300925.90999999997</v>
      </c>
      <c r="J18" s="811">
        <v>47083.360000000001</v>
      </c>
      <c r="K18" s="811">
        <v>144498.03</v>
      </c>
      <c r="L18" s="811"/>
    </row>
    <row r="19" spans="1:12">
      <c r="A19" s="525">
        <v>13</v>
      </c>
      <c r="B19" s="540" t="s">
        <v>529</v>
      </c>
      <c r="C19" s="813">
        <v>12453563.370900001</v>
      </c>
      <c r="D19" s="814">
        <v>4247266.1303000003</v>
      </c>
      <c r="E19" s="814">
        <v>8177425.5206000004</v>
      </c>
      <c r="F19" s="811">
        <v>28871.72</v>
      </c>
      <c r="G19" s="811"/>
      <c r="H19" s="814">
        <v>424365.63</v>
      </c>
      <c r="I19" s="811">
        <v>58392.69</v>
      </c>
      <c r="J19" s="811">
        <v>361874.56</v>
      </c>
      <c r="K19" s="811">
        <v>4098.38</v>
      </c>
      <c r="L19" s="811"/>
    </row>
    <row r="20" spans="1:12">
      <c r="A20" s="525">
        <v>14</v>
      </c>
      <c r="B20" s="540" t="s">
        <v>530</v>
      </c>
      <c r="C20" s="813">
        <v>4599611.87</v>
      </c>
      <c r="D20" s="814">
        <v>1171902.47</v>
      </c>
      <c r="E20" s="814">
        <v>3427709.4</v>
      </c>
      <c r="F20" s="811"/>
      <c r="G20" s="811"/>
      <c r="H20" s="814">
        <v>158317.88</v>
      </c>
      <c r="I20" s="811">
        <v>2217.7399999999998</v>
      </c>
      <c r="J20" s="811">
        <v>156100.14000000001</v>
      </c>
      <c r="K20" s="811"/>
      <c r="L20" s="811"/>
    </row>
    <row r="21" spans="1:12">
      <c r="A21" s="525">
        <v>15</v>
      </c>
      <c r="B21" s="540" t="s">
        <v>531</v>
      </c>
      <c r="C21" s="813">
        <v>7832092.3751999997</v>
      </c>
      <c r="D21" s="814">
        <v>7832092.3751999997</v>
      </c>
      <c r="E21" s="814"/>
      <c r="F21" s="811"/>
      <c r="G21" s="811"/>
      <c r="H21" s="814">
        <v>23736.26</v>
      </c>
      <c r="I21" s="811">
        <v>23736.26</v>
      </c>
      <c r="J21" s="811"/>
      <c r="K21" s="811"/>
      <c r="L21" s="811"/>
    </row>
    <row r="22" spans="1:12">
      <c r="A22" s="525">
        <v>16</v>
      </c>
      <c r="B22" s="540" t="s">
        <v>532</v>
      </c>
      <c r="C22" s="813">
        <v>0</v>
      </c>
      <c r="D22" s="814"/>
      <c r="E22" s="814"/>
      <c r="F22" s="811"/>
      <c r="G22" s="811"/>
      <c r="H22" s="814">
        <v>0</v>
      </c>
      <c r="I22" s="811"/>
      <c r="J22" s="811"/>
      <c r="K22" s="811"/>
      <c r="L22" s="811"/>
    </row>
    <row r="23" spans="1:12">
      <c r="A23" s="525">
        <v>17</v>
      </c>
      <c r="B23" s="540" t="s">
        <v>533</v>
      </c>
      <c r="C23" s="813">
        <v>1788395.9957999999</v>
      </c>
      <c r="D23" s="814">
        <v>389206.60609999998</v>
      </c>
      <c r="E23" s="814">
        <v>784494.37970000005</v>
      </c>
      <c r="F23" s="811">
        <v>614695.01</v>
      </c>
      <c r="G23" s="811"/>
      <c r="H23" s="814">
        <v>352527.6</v>
      </c>
      <c r="I23" s="811">
        <v>573.91999999999996</v>
      </c>
      <c r="J23" s="811">
        <v>38601.93</v>
      </c>
      <c r="K23" s="811">
        <v>313351.75</v>
      </c>
      <c r="L23" s="811"/>
    </row>
    <row r="24" spans="1:12">
      <c r="A24" s="525">
        <v>18</v>
      </c>
      <c r="B24" s="540" t="s">
        <v>534</v>
      </c>
      <c r="C24" s="813">
        <v>0</v>
      </c>
      <c r="D24" s="814"/>
      <c r="E24" s="814"/>
      <c r="F24" s="811"/>
      <c r="G24" s="811"/>
      <c r="H24" s="814">
        <v>0</v>
      </c>
      <c r="I24" s="811"/>
      <c r="J24" s="811"/>
      <c r="K24" s="811"/>
      <c r="L24" s="811"/>
    </row>
    <row r="25" spans="1:12">
      <c r="A25" s="525">
        <v>19</v>
      </c>
      <c r="B25" s="540" t="s">
        <v>535</v>
      </c>
      <c r="C25" s="813">
        <v>0</v>
      </c>
      <c r="D25" s="814"/>
      <c r="E25" s="814"/>
      <c r="F25" s="811"/>
      <c r="G25" s="811"/>
      <c r="H25" s="814">
        <v>0</v>
      </c>
      <c r="I25" s="811"/>
      <c r="J25" s="811"/>
      <c r="K25" s="811"/>
      <c r="L25" s="811"/>
    </row>
    <row r="26" spans="1:12">
      <c r="A26" s="525">
        <v>20</v>
      </c>
      <c r="B26" s="540" t="s">
        <v>536</v>
      </c>
      <c r="C26" s="813">
        <v>554505.46600000001</v>
      </c>
      <c r="D26" s="814">
        <v>554505.46600000001</v>
      </c>
      <c r="E26" s="814"/>
      <c r="F26" s="811"/>
      <c r="G26" s="811"/>
      <c r="H26" s="814">
        <v>8179.12</v>
      </c>
      <c r="I26" s="811">
        <v>8179.12</v>
      </c>
      <c r="J26" s="811"/>
      <c r="K26" s="811"/>
      <c r="L26" s="811"/>
    </row>
    <row r="27" spans="1:12">
      <c r="A27" s="525">
        <v>21</v>
      </c>
      <c r="B27" s="540" t="s">
        <v>537</v>
      </c>
      <c r="C27" s="813">
        <v>129267.44</v>
      </c>
      <c r="D27" s="814">
        <v>129267.44</v>
      </c>
      <c r="E27" s="814"/>
      <c r="F27" s="811"/>
      <c r="G27" s="811"/>
      <c r="H27" s="814">
        <v>330.85</v>
      </c>
      <c r="I27" s="811">
        <v>330.85</v>
      </c>
      <c r="J27" s="811"/>
      <c r="K27" s="811"/>
      <c r="L27" s="811"/>
    </row>
    <row r="28" spans="1:12">
      <c r="A28" s="525">
        <v>22</v>
      </c>
      <c r="B28" s="540" t="s">
        <v>538</v>
      </c>
      <c r="C28" s="813">
        <v>2202.6999999999998</v>
      </c>
      <c r="D28" s="814">
        <v>2202.6999999999998</v>
      </c>
      <c r="E28" s="814"/>
      <c r="F28" s="811"/>
      <c r="G28" s="811"/>
      <c r="H28" s="814">
        <v>0.82</v>
      </c>
      <c r="I28" s="811">
        <v>0.82</v>
      </c>
      <c r="J28" s="811"/>
      <c r="K28" s="811"/>
      <c r="L28" s="811"/>
    </row>
    <row r="29" spans="1:12">
      <c r="A29" s="525">
        <v>23</v>
      </c>
      <c r="B29" s="540" t="s">
        <v>539</v>
      </c>
      <c r="C29" s="813">
        <v>19512715.928599998</v>
      </c>
      <c r="D29" s="814">
        <v>17313095.2421</v>
      </c>
      <c r="E29" s="814">
        <v>1246180.4665000001</v>
      </c>
      <c r="F29" s="811">
        <v>953440.22</v>
      </c>
      <c r="G29" s="811"/>
      <c r="H29" s="814">
        <v>398633.83999999997</v>
      </c>
      <c r="I29" s="811">
        <v>100694.98</v>
      </c>
      <c r="J29" s="811">
        <v>50928.05</v>
      </c>
      <c r="K29" s="811">
        <v>247010.81</v>
      </c>
      <c r="L29" s="811"/>
    </row>
    <row r="30" spans="1:12">
      <c r="A30" s="525">
        <v>24</v>
      </c>
      <c r="B30" s="540" t="s">
        <v>540</v>
      </c>
      <c r="C30" s="813">
        <v>1000366.4737</v>
      </c>
      <c r="D30" s="814">
        <v>1000366.4737</v>
      </c>
      <c r="E30" s="814"/>
      <c r="F30" s="811"/>
      <c r="G30" s="811"/>
      <c r="H30" s="814">
        <v>1493.09</v>
      </c>
      <c r="I30" s="811">
        <v>1493.09</v>
      </c>
      <c r="J30" s="811"/>
      <c r="K30" s="811"/>
      <c r="L30" s="811"/>
    </row>
    <row r="31" spans="1:12">
      <c r="A31" s="525">
        <v>25</v>
      </c>
      <c r="B31" s="540" t="s">
        <v>541</v>
      </c>
      <c r="C31" s="813">
        <v>10034727.3029</v>
      </c>
      <c r="D31" s="814">
        <v>9649565.9057</v>
      </c>
      <c r="E31" s="814">
        <v>385161.39720000001</v>
      </c>
      <c r="F31" s="811"/>
      <c r="G31" s="811"/>
      <c r="H31" s="814">
        <v>163593.63</v>
      </c>
      <c r="I31" s="811">
        <v>137634.51999999999</v>
      </c>
      <c r="J31" s="811">
        <v>25959.11</v>
      </c>
      <c r="K31" s="811"/>
      <c r="L31" s="811"/>
    </row>
    <row r="32" spans="1:12">
      <c r="A32" s="525">
        <v>26</v>
      </c>
      <c r="B32" s="540" t="s">
        <v>597</v>
      </c>
      <c r="C32" s="813">
        <v>0</v>
      </c>
      <c r="D32" s="814"/>
      <c r="E32" s="814"/>
      <c r="F32" s="811"/>
      <c r="G32" s="811"/>
      <c r="H32" s="814">
        <v>0</v>
      </c>
      <c r="I32" s="811"/>
      <c r="J32" s="811"/>
      <c r="K32" s="811"/>
      <c r="L32" s="811"/>
    </row>
    <row r="33" spans="1:12">
      <c r="A33" s="525">
        <v>27</v>
      </c>
      <c r="B33" s="593" t="s">
        <v>66</v>
      </c>
      <c r="C33" s="815">
        <v>166182479.3109</v>
      </c>
      <c r="D33" s="816">
        <v>129258240.426</v>
      </c>
      <c r="E33" s="816">
        <v>30999034.892200001</v>
      </c>
      <c r="F33" s="812">
        <v>5925203.9926999984</v>
      </c>
      <c r="G33" s="812">
        <v>0</v>
      </c>
      <c r="H33" s="817">
        <v>3815256.1399999997</v>
      </c>
      <c r="I33" s="812">
        <v>916001.95999999985</v>
      </c>
      <c r="J33" s="812">
        <v>1272207.0999999999</v>
      </c>
      <c r="K33" s="812">
        <v>1627047.08</v>
      </c>
      <c r="L33" s="812">
        <v>0</v>
      </c>
    </row>
    <row r="34" spans="1:12">
      <c r="A34" s="555"/>
      <c r="B34" s="555"/>
      <c r="C34" s="555"/>
      <c r="D34" s="555"/>
      <c r="E34" s="555"/>
      <c r="H34" s="555"/>
    </row>
    <row r="35" spans="1:12">
      <c r="A35" s="555"/>
      <c r="B35" s="592"/>
      <c r="C35" s="592"/>
      <c r="D35" s="555"/>
      <c r="E35" s="555"/>
      <c r="H35" s="555"/>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topLeftCell="A34" zoomScale="80" zoomScaleNormal="80" workbookViewId="0">
      <selection activeCell="N15" sqref="N15"/>
    </sheetView>
  </sheetViews>
  <sheetFormatPr defaultRowHeight="15"/>
  <cols>
    <col min="1" max="1" width="8.7109375" style="496"/>
    <col min="2" max="2" width="78" style="468" customWidth="1"/>
    <col min="3" max="8" width="15.7109375" customWidth="1"/>
  </cols>
  <sheetData>
    <row r="1" spans="1:8" ht="15.75">
      <c r="A1" s="17" t="s">
        <v>108</v>
      </c>
      <c r="B1" s="330" t="str">
        <f>Info!C2</f>
        <v>სს ზირაათ ბანკი საქართველო</v>
      </c>
      <c r="C1" s="16"/>
      <c r="D1" s="248"/>
      <c r="E1" s="248"/>
      <c r="F1" s="248"/>
      <c r="G1" s="248"/>
    </row>
    <row r="2" spans="1:8" ht="15.75">
      <c r="A2" s="17" t="s">
        <v>109</v>
      </c>
      <c r="B2" s="735">
        <f>'1. key ratios'!B2</f>
        <v>45657</v>
      </c>
      <c r="C2" s="29"/>
      <c r="D2" s="18"/>
      <c r="E2" s="18"/>
      <c r="F2" s="18"/>
      <c r="G2" s="18"/>
      <c r="H2" s="1"/>
    </row>
    <row r="3" spans="1:8" ht="15.75">
      <c r="A3" s="17"/>
      <c r="B3" s="16"/>
      <c r="C3" s="29"/>
      <c r="D3" s="18"/>
      <c r="E3" s="18"/>
      <c r="F3" s="18"/>
      <c r="G3" s="18"/>
      <c r="H3" s="1"/>
    </row>
    <row r="4" spans="1:8" ht="21" customHeight="1">
      <c r="A4" s="837" t="s">
        <v>25</v>
      </c>
      <c r="B4" s="838" t="s">
        <v>728</v>
      </c>
      <c r="C4" s="840" t="s">
        <v>114</v>
      </c>
      <c r="D4" s="840"/>
      <c r="E4" s="840"/>
      <c r="F4" s="840" t="s">
        <v>115</v>
      </c>
      <c r="G4" s="840"/>
      <c r="H4" s="841"/>
    </row>
    <row r="5" spans="1:8" ht="21" customHeight="1">
      <c r="A5" s="837"/>
      <c r="B5" s="839"/>
      <c r="C5" s="437" t="s">
        <v>26</v>
      </c>
      <c r="D5" s="437" t="s">
        <v>88</v>
      </c>
      <c r="E5" s="437" t="s">
        <v>66</v>
      </c>
      <c r="F5" s="437" t="s">
        <v>26</v>
      </c>
      <c r="G5" s="437" t="s">
        <v>88</v>
      </c>
      <c r="H5" s="437" t="s">
        <v>66</v>
      </c>
    </row>
    <row r="6" spans="1:8" ht="26.45" customHeight="1">
      <c r="A6" s="837"/>
      <c r="B6" s="438" t="s">
        <v>95</v>
      </c>
      <c r="C6" s="831"/>
      <c r="D6" s="832"/>
      <c r="E6" s="832"/>
      <c r="F6" s="832"/>
      <c r="G6" s="832"/>
      <c r="H6" s="833"/>
    </row>
    <row r="7" spans="1:8" ht="23.1" customHeight="1">
      <c r="A7" s="762">
        <v>1</v>
      </c>
      <c r="B7" s="763" t="s">
        <v>842</v>
      </c>
      <c r="C7" s="764">
        <v>20438483.829999998</v>
      </c>
      <c r="D7" s="764">
        <v>65186123.682799995</v>
      </c>
      <c r="E7" s="765">
        <v>85624607.512799993</v>
      </c>
      <c r="F7" s="764">
        <v>9925901.5099999998</v>
      </c>
      <c r="G7" s="764">
        <v>53980818.052599996</v>
      </c>
      <c r="H7" s="765">
        <v>63906719.562599994</v>
      </c>
    </row>
    <row r="8" spans="1:8">
      <c r="A8" s="762">
        <v>1.1000000000000001</v>
      </c>
      <c r="B8" s="766" t="s">
        <v>96</v>
      </c>
      <c r="C8" s="764">
        <v>2132659.2000000002</v>
      </c>
      <c r="D8" s="764">
        <v>5381313.6695999997</v>
      </c>
      <c r="E8" s="765">
        <v>7513972.8695999999</v>
      </c>
      <c r="F8" s="764">
        <v>1660915.23</v>
      </c>
      <c r="G8" s="764">
        <v>4467262.0071</v>
      </c>
      <c r="H8" s="765">
        <v>6128177.2370999996</v>
      </c>
    </row>
    <row r="9" spans="1:8">
      <c r="A9" s="762">
        <v>1.2</v>
      </c>
      <c r="B9" s="766" t="s">
        <v>97</v>
      </c>
      <c r="C9" s="764">
        <v>3276877.22</v>
      </c>
      <c r="D9" s="764">
        <v>32692449.897499997</v>
      </c>
      <c r="E9" s="765">
        <v>35969327.1175</v>
      </c>
      <c r="F9" s="764">
        <v>8236868.9100000001</v>
      </c>
      <c r="G9" s="764">
        <v>24908932.284699999</v>
      </c>
      <c r="H9" s="765">
        <v>33145801.194699999</v>
      </c>
    </row>
    <row r="10" spans="1:8">
      <c r="A10" s="762">
        <v>1.3</v>
      </c>
      <c r="B10" s="766" t="s">
        <v>98</v>
      </c>
      <c r="C10" s="764">
        <v>15028947.41</v>
      </c>
      <c r="D10" s="764">
        <v>27112360.115699999</v>
      </c>
      <c r="E10" s="765">
        <v>42141307.525700003</v>
      </c>
      <c r="F10" s="764">
        <v>28117.37</v>
      </c>
      <c r="G10" s="764">
        <v>24604623.7608</v>
      </c>
      <c r="H10" s="765">
        <v>24632741.130800001</v>
      </c>
    </row>
    <row r="11" spans="1:8">
      <c r="A11" s="762">
        <v>2</v>
      </c>
      <c r="B11" s="767" t="s">
        <v>729</v>
      </c>
      <c r="C11" s="764"/>
      <c r="D11" s="764"/>
      <c r="E11" s="765">
        <v>0</v>
      </c>
      <c r="F11" s="764"/>
      <c r="G11" s="764"/>
      <c r="H11" s="765">
        <v>0</v>
      </c>
    </row>
    <row r="12" spans="1:8">
      <c r="A12" s="762">
        <v>2.1</v>
      </c>
      <c r="B12" s="768" t="s">
        <v>730</v>
      </c>
      <c r="C12" s="764"/>
      <c r="D12" s="764"/>
      <c r="E12" s="765">
        <v>0</v>
      </c>
      <c r="F12" s="764"/>
      <c r="G12" s="764"/>
      <c r="H12" s="765">
        <v>0</v>
      </c>
    </row>
    <row r="13" spans="1:8" ht="26.45" customHeight="1">
      <c r="A13" s="762">
        <v>3</v>
      </c>
      <c r="B13" s="443" t="s">
        <v>731</v>
      </c>
      <c r="C13" s="764"/>
      <c r="D13" s="764"/>
      <c r="E13" s="765">
        <v>0</v>
      </c>
      <c r="F13" s="764"/>
      <c r="G13" s="764"/>
      <c r="H13" s="765">
        <v>0</v>
      </c>
    </row>
    <row r="14" spans="1:8" ht="26.45" customHeight="1">
      <c r="A14" s="762">
        <v>4</v>
      </c>
      <c r="B14" s="444" t="s">
        <v>732</v>
      </c>
      <c r="C14" s="764"/>
      <c r="D14" s="764"/>
      <c r="E14" s="765">
        <v>0</v>
      </c>
      <c r="F14" s="764"/>
      <c r="G14" s="764"/>
      <c r="H14" s="765">
        <v>0</v>
      </c>
    </row>
    <row r="15" spans="1:8" ht="24.6" customHeight="1">
      <c r="A15" s="762">
        <v>5</v>
      </c>
      <c r="B15" s="444" t="s">
        <v>733</v>
      </c>
      <c r="C15" s="769"/>
      <c r="D15" s="769"/>
      <c r="E15" s="770">
        <v>0</v>
      </c>
      <c r="F15" s="769">
        <v>0</v>
      </c>
      <c r="G15" s="769">
        <v>0</v>
      </c>
      <c r="H15" s="770">
        <v>0</v>
      </c>
    </row>
    <row r="16" spans="1:8">
      <c r="A16" s="762">
        <v>5.0999999999999996</v>
      </c>
      <c r="B16" s="445" t="s">
        <v>734</v>
      </c>
      <c r="C16" s="764"/>
      <c r="D16" s="764"/>
      <c r="E16" s="765">
        <v>0</v>
      </c>
      <c r="F16" s="764"/>
      <c r="G16" s="764"/>
      <c r="H16" s="765">
        <v>0</v>
      </c>
    </row>
    <row r="17" spans="1:8">
      <c r="A17" s="762">
        <v>5.2</v>
      </c>
      <c r="B17" s="445" t="s">
        <v>569</v>
      </c>
      <c r="C17" s="764"/>
      <c r="D17" s="764"/>
      <c r="E17" s="765">
        <v>0</v>
      </c>
      <c r="F17" s="764"/>
      <c r="G17" s="764"/>
      <c r="H17" s="765">
        <v>0</v>
      </c>
    </row>
    <row r="18" spans="1:8">
      <c r="A18" s="762">
        <v>5.3</v>
      </c>
      <c r="B18" s="445" t="s">
        <v>735</v>
      </c>
      <c r="C18" s="764"/>
      <c r="D18" s="764"/>
      <c r="E18" s="765">
        <v>0</v>
      </c>
      <c r="F18" s="764"/>
      <c r="G18" s="764"/>
      <c r="H18" s="765">
        <v>0</v>
      </c>
    </row>
    <row r="19" spans="1:8">
      <c r="A19" s="762">
        <v>6</v>
      </c>
      <c r="B19" s="443" t="s">
        <v>736</v>
      </c>
      <c r="C19" s="764">
        <v>93168609.644900009</v>
      </c>
      <c r="D19" s="764">
        <v>69198613.663699999</v>
      </c>
      <c r="E19" s="765">
        <v>162367223.30860001</v>
      </c>
      <c r="F19" s="764">
        <v>87190682.935599998</v>
      </c>
      <c r="G19" s="764">
        <v>49307170.131100006</v>
      </c>
      <c r="H19" s="765">
        <v>136497853.06670001</v>
      </c>
    </row>
    <row r="20" spans="1:8">
      <c r="A20" s="762">
        <v>6.1</v>
      </c>
      <c r="B20" s="445" t="s">
        <v>569</v>
      </c>
      <c r="C20" s="764">
        <v>0</v>
      </c>
      <c r="D20" s="764"/>
      <c r="E20" s="765">
        <v>0</v>
      </c>
      <c r="F20" s="764">
        <v>5389584.2699999996</v>
      </c>
      <c r="G20" s="764"/>
      <c r="H20" s="765">
        <v>5389584.2699999996</v>
      </c>
    </row>
    <row r="21" spans="1:8">
      <c r="A21" s="762">
        <v>6.2</v>
      </c>
      <c r="B21" s="445" t="s">
        <v>735</v>
      </c>
      <c r="C21" s="764">
        <v>93168609.644900009</v>
      </c>
      <c r="D21" s="764">
        <v>69198613.663699999</v>
      </c>
      <c r="E21" s="765">
        <v>162367223.30860001</v>
      </c>
      <c r="F21" s="764">
        <v>81801098.665600002</v>
      </c>
      <c r="G21" s="764">
        <v>49307170.131100006</v>
      </c>
      <c r="H21" s="765">
        <v>131108268.7967</v>
      </c>
    </row>
    <row r="22" spans="1:8">
      <c r="A22" s="762">
        <v>7</v>
      </c>
      <c r="B22" s="446" t="s">
        <v>737</v>
      </c>
      <c r="C22" s="764"/>
      <c r="D22" s="764"/>
      <c r="E22" s="765">
        <v>0</v>
      </c>
      <c r="F22" s="764"/>
      <c r="G22" s="764"/>
      <c r="H22" s="765">
        <v>0</v>
      </c>
    </row>
    <row r="23" spans="1:8">
      <c r="A23" s="762">
        <v>8</v>
      </c>
      <c r="B23" s="447" t="s">
        <v>738</v>
      </c>
      <c r="C23" s="764"/>
      <c r="D23" s="764"/>
      <c r="E23" s="765">
        <v>0</v>
      </c>
      <c r="F23" s="764"/>
      <c r="G23" s="764"/>
      <c r="H23" s="765">
        <v>0</v>
      </c>
    </row>
    <row r="24" spans="1:8">
      <c r="A24" s="762">
        <v>9</v>
      </c>
      <c r="B24" s="444" t="s">
        <v>739</v>
      </c>
      <c r="C24" s="764">
        <v>4422445.8099999996</v>
      </c>
      <c r="D24" s="764">
        <v>0</v>
      </c>
      <c r="E24" s="765">
        <v>4422445.8099999996</v>
      </c>
      <c r="F24" s="764">
        <v>4766423.8099999996</v>
      </c>
      <c r="G24" s="764">
        <v>0</v>
      </c>
      <c r="H24" s="765">
        <v>4766423.8099999996</v>
      </c>
    </row>
    <row r="25" spans="1:8">
      <c r="A25" s="762">
        <v>9.1</v>
      </c>
      <c r="B25" s="448" t="s">
        <v>740</v>
      </c>
      <c r="C25" s="764">
        <v>4422445.8099999996</v>
      </c>
      <c r="D25" s="764"/>
      <c r="E25" s="765">
        <v>4422445.8099999996</v>
      </c>
      <c r="F25" s="764">
        <v>4766423.8099999996</v>
      </c>
      <c r="G25" s="764"/>
      <c r="H25" s="765">
        <v>4766423.8099999996</v>
      </c>
    </row>
    <row r="26" spans="1:8">
      <c r="A26" s="762">
        <v>9.1999999999999993</v>
      </c>
      <c r="B26" s="448" t="s">
        <v>741</v>
      </c>
      <c r="C26" s="764"/>
      <c r="D26" s="764"/>
      <c r="E26" s="765">
        <v>0</v>
      </c>
      <c r="F26" s="764"/>
      <c r="G26" s="764"/>
      <c r="H26" s="765">
        <v>0</v>
      </c>
    </row>
    <row r="27" spans="1:8">
      <c r="A27" s="762">
        <v>10</v>
      </c>
      <c r="B27" s="444" t="s">
        <v>36</v>
      </c>
      <c r="C27" s="764">
        <v>1114718.2</v>
      </c>
      <c r="D27" s="764">
        <v>0</v>
      </c>
      <c r="E27" s="765">
        <v>1114718.2</v>
      </c>
      <c r="F27" s="764">
        <v>871005.29</v>
      </c>
      <c r="G27" s="764">
        <v>0</v>
      </c>
      <c r="H27" s="765">
        <v>871005.29</v>
      </c>
    </row>
    <row r="28" spans="1:8">
      <c r="A28" s="762">
        <v>10.1</v>
      </c>
      <c r="B28" s="448" t="s">
        <v>742</v>
      </c>
      <c r="C28" s="764"/>
      <c r="D28" s="764"/>
      <c r="E28" s="765">
        <v>0</v>
      </c>
      <c r="F28" s="764"/>
      <c r="G28" s="764"/>
      <c r="H28" s="765">
        <v>0</v>
      </c>
    </row>
    <row r="29" spans="1:8">
      <c r="A29" s="762">
        <v>10.199999999999999</v>
      </c>
      <c r="B29" s="448" t="s">
        <v>743</v>
      </c>
      <c r="C29" s="764">
        <v>1114718.2</v>
      </c>
      <c r="D29" s="764"/>
      <c r="E29" s="765">
        <v>1114718.2</v>
      </c>
      <c r="F29" s="764">
        <v>871005.29</v>
      </c>
      <c r="G29" s="764"/>
      <c r="H29" s="765">
        <v>871005.29</v>
      </c>
    </row>
    <row r="30" spans="1:8">
      <c r="A30" s="762">
        <v>11</v>
      </c>
      <c r="B30" s="444" t="s">
        <v>744</v>
      </c>
      <c r="C30" s="764">
        <v>726143</v>
      </c>
      <c r="D30" s="764">
        <v>0</v>
      </c>
      <c r="E30" s="765">
        <v>726143</v>
      </c>
      <c r="F30" s="764">
        <v>0</v>
      </c>
      <c r="G30" s="764">
        <v>0</v>
      </c>
      <c r="H30" s="765">
        <v>0</v>
      </c>
    </row>
    <row r="31" spans="1:8">
      <c r="A31" s="762">
        <v>11.1</v>
      </c>
      <c r="B31" s="448" t="s">
        <v>745</v>
      </c>
      <c r="C31" s="764">
        <v>726143</v>
      </c>
      <c r="D31" s="764">
        <v>0</v>
      </c>
      <c r="E31" s="765">
        <v>726143</v>
      </c>
      <c r="F31" s="764">
        <v>0</v>
      </c>
      <c r="G31" s="764">
        <v>0</v>
      </c>
      <c r="H31" s="765">
        <v>0</v>
      </c>
    </row>
    <row r="32" spans="1:8">
      <c r="A32" s="762">
        <v>11.2</v>
      </c>
      <c r="B32" s="448" t="s">
        <v>746</v>
      </c>
      <c r="C32" s="764">
        <v>0</v>
      </c>
      <c r="D32" s="764">
        <v>0</v>
      </c>
      <c r="E32" s="765">
        <v>0</v>
      </c>
      <c r="F32" s="764">
        <v>0</v>
      </c>
      <c r="G32" s="764">
        <v>0</v>
      </c>
      <c r="H32" s="765">
        <v>0</v>
      </c>
    </row>
    <row r="33" spans="1:8">
      <c r="A33" s="762">
        <v>13</v>
      </c>
      <c r="B33" s="444" t="s">
        <v>99</v>
      </c>
      <c r="C33" s="764">
        <v>1089345.67</v>
      </c>
      <c r="D33" s="764">
        <v>1354374.2583999999</v>
      </c>
      <c r="E33" s="765">
        <v>2443719.9283999996</v>
      </c>
      <c r="F33" s="764">
        <v>1574128.42</v>
      </c>
      <c r="G33" s="764">
        <v>500532.59590000007</v>
      </c>
      <c r="H33" s="765">
        <v>2074661.0159</v>
      </c>
    </row>
    <row r="34" spans="1:8">
      <c r="A34" s="762">
        <v>13.1</v>
      </c>
      <c r="B34" s="771" t="s">
        <v>747</v>
      </c>
      <c r="C34" s="764">
        <v>302210</v>
      </c>
      <c r="D34" s="764"/>
      <c r="E34" s="765">
        <v>302210</v>
      </c>
      <c r="F34" s="764">
        <v>67640</v>
      </c>
      <c r="G34" s="764"/>
      <c r="H34" s="765">
        <v>67640</v>
      </c>
    </row>
    <row r="35" spans="1:8">
      <c r="A35" s="762">
        <v>13.2</v>
      </c>
      <c r="B35" s="771" t="s">
        <v>748</v>
      </c>
      <c r="C35" s="764">
        <v>0</v>
      </c>
      <c r="D35" s="764">
        <v>0</v>
      </c>
      <c r="E35" s="765">
        <v>0</v>
      </c>
      <c r="F35" s="764"/>
      <c r="G35" s="764"/>
      <c r="H35" s="765">
        <v>0</v>
      </c>
    </row>
    <row r="36" spans="1:8">
      <c r="A36" s="762">
        <v>14</v>
      </c>
      <c r="B36" s="772" t="s">
        <v>749</v>
      </c>
      <c r="C36" s="764">
        <v>120959746.15490001</v>
      </c>
      <c r="D36" s="764">
        <v>135739111.60489997</v>
      </c>
      <c r="E36" s="765">
        <v>256698857.75979999</v>
      </c>
      <c r="F36" s="764">
        <v>104328141.96560001</v>
      </c>
      <c r="G36" s="764">
        <v>103788520.77959999</v>
      </c>
      <c r="H36" s="765">
        <v>208116662.74520001</v>
      </c>
    </row>
    <row r="37" spans="1:8" ht="22.5" customHeight="1">
      <c r="A37" s="484"/>
      <c r="B37" s="451" t="s">
        <v>104</v>
      </c>
      <c r="C37" s="831"/>
      <c r="D37" s="832"/>
      <c r="E37" s="832"/>
      <c r="F37" s="832"/>
      <c r="G37" s="832"/>
      <c r="H37" s="833"/>
    </row>
    <row r="38" spans="1:8">
      <c r="A38" s="484">
        <v>15</v>
      </c>
      <c r="B38" s="452" t="s">
        <v>750</v>
      </c>
      <c r="C38" s="453"/>
      <c r="D38" s="453"/>
      <c r="E38" s="454">
        <v>0</v>
      </c>
      <c r="F38" s="453"/>
      <c r="G38" s="453"/>
      <c r="H38" s="454">
        <v>0</v>
      </c>
    </row>
    <row r="39" spans="1:8">
      <c r="A39" s="484">
        <v>15.1</v>
      </c>
      <c r="B39" s="455" t="s">
        <v>730</v>
      </c>
      <c r="C39" s="453"/>
      <c r="D39" s="453"/>
      <c r="E39" s="454">
        <v>0</v>
      </c>
      <c r="F39" s="453"/>
      <c r="G39" s="453"/>
      <c r="H39" s="454">
        <v>0</v>
      </c>
    </row>
    <row r="40" spans="1:8" ht="24" customHeight="1">
      <c r="A40" s="484">
        <v>16</v>
      </c>
      <c r="B40" s="446" t="s">
        <v>751</v>
      </c>
      <c r="C40" s="453"/>
      <c r="D40" s="453"/>
      <c r="E40" s="454">
        <v>0</v>
      </c>
      <c r="F40" s="453"/>
      <c r="G40" s="453"/>
      <c r="H40" s="454">
        <v>0</v>
      </c>
    </row>
    <row r="41" spans="1:8">
      <c r="A41" s="484">
        <v>17</v>
      </c>
      <c r="B41" s="446" t="s">
        <v>752</v>
      </c>
      <c r="C41" s="773">
        <v>36159432.629999995</v>
      </c>
      <c r="D41" s="773">
        <v>134964869.34470001</v>
      </c>
      <c r="E41" s="774">
        <v>171124301.9747</v>
      </c>
      <c r="F41" s="773">
        <v>25505445.389999997</v>
      </c>
      <c r="G41" s="773">
        <v>102292128.15040003</v>
      </c>
      <c r="H41" s="774">
        <v>127797573.54040003</v>
      </c>
    </row>
    <row r="42" spans="1:8">
      <c r="A42" s="484">
        <v>17.100000000000001</v>
      </c>
      <c r="B42" s="456" t="s">
        <v>753</v>
      </c>
      <c r="C42" s="773">
        <v>35910562.649999999</v>
      </c>
      <c r="D42" s="773">
        <v>119014043.3557</v>
      </c>
      <c r="E42" s="774">
        <v>154924606.00569999</v>
      </c>
      <c r="F42" s="773">
        <v>25203375.729999997</v>
      </c>
      <c r="G42" s="773">
        <v>101964567.50590003</v>
      </c>
      <c r="H42" s="774">
        <v>127167943.23590001</v>
      </c>
    </row>
    <row r="43" spans="1:8">
      <c r="A43" s="484">
        <v>17.2</v>
      </c>
      <c r="B43" s="457" t="s">
        <v>100</v>
      </c>
      <c r="C43" s="773">
        <v>0</v>
      </c>
      <c r="D43" s="773">
        <v>15690327.077400001</v>
      </c>
      <c r="E43" s="774">
        <v>15690327.077400001</v>
      </c>
      <c r="F43" s="773">
        <v>0</v>
      </c>
      <c r="G43" s="773">
        <v>5313.6167999999998</v>
      </c>
      <c r="H43" s="774">
        <v>5313.6167999999998</v>
      </c>
    </row>
    <row r="44" spans="1:8">
      <c r="A44" s="484">
        <v>17.3</v>
      </c>
      <c r="B44" s="456" t="s">
        <v>754</v>
      </c>
      <c r="C44" s="773">
        <v>0</v>
      </c>
      <c r="D44" s="773"/>
      <c r="E44" s="774">
        <v>0</v>
      </c>
      <c r="F44" s="773"/>
      <c r="G44" s="773"/>
      <c r="H44" s="774">
        <v>0</v>
      </c>
    </row>
    <row r="45" spans="1:8">
      <c r="A45" s="484">
        <v>17.399999999999999</v>
      </c>
      <c r="B45" s="456" t="s">
        <v>755</v>
      </c>
      <c r="C45" s="773">
        <v>248869.98</v>
      </c>
      <c r="D45" s="773">
        <v>260498.91159999999</v>
      </c>
      <c r="E45" s="774">
        <v>509368.89159999997</v>
      </c>
      <c r="F45" s="773">
        <v>302069.65999999997</v>
      </c>
      <c r="G45" s="773">
        <v>322247.02769999998</v>
      </c>
      <c r="H45" s="774">
        <v>624316.68769999989</v>
      </c>
    </row>
    <row r="46" spans="1:8">
      <c r="A46" s="484">
        <v>18</v>
      </c>
      <c r="B46" s="458" t="s">
        <v>756</v>
      </c>
      <c r="C46" s="773">
        <v>306002.43</v>
      </c>
      <c r="D46" s="773">
        <v>184409.79</v>
      </c>
      <c r="E46" s="774">
        <v>490412.22</v>
      </c>
      <c r="F46" s="773">
        <v>41181.840000000004</v>
      </c>
      <c r="G46" s="773">
        <v>148935.25</v>
      </c>
      <c r="H46" s="774">
        <v>190117.09</v>
      </c>
    </row>
    <row r="47" spans="1:8">
      <c r="A47" s="484">
        <v>19</v>
      </c>
      <c r="B47" s="458" t="s">
        <v>757</v>
      </c>
      <c r="C47" s="773">
        <v>37232</v>
      </c>
      <c r="D47" s="773">
        <v>0</v>
      </c>
      <c r="E47" s="774">
        <v>37232</v>
      </c>
      <c r="F47" s="773">
        <v>670445</v>
      </c>
      <c r="G47" s="773">
        <v>0</v>
      </c>
      <c r="H47" s="774">
        <v>670445</v>
      </c>
    </row>
    <row r="48" spans="1:8">
      <c r="A48" s="484">
        <v>19.100000000000001</v>
      </c>
      <c r="B48" s="459" t="s">
        <v>758</v>
      </c>
      <c r="C48" s="773">
        <v>0</v>
      </c>
      <c r="D48" s="773">
        <v>0</v>
      </c>
      <c r="E48" s="774">
        <v>0</v>
      </c>
      <c r="F48" s="773">
        <v>599699</v>
      </c>
      <c r="G48" s="773"/>
      <c r="H48" s="774">
        <v>599699</v>
      </c>
    </row>
    <row r="49" spans="1:8">
      <c r="A49" s="484">
        <v>19.2</v>
      </c>
      <c r="B49" s="460" t="s">
        <v>759</v>
      </c>
      <c r="C49" s="773">
        <v>37232</v>
      </c>
      <c r="D49" s="773">
        <v>0</v>
      </c>
      <c r="E49" s="774">
        <v>37232</v>
      </c>
      <c r="F49" s="773">
        <v>70746</v>
      </c>
      <c r="G49" s="773"/>
      <c r="H49" s="774">
        <v>70746</v>
      </c>
    </row>
    <row r="50" spans="1:8">
      <c r="A50" s="484">
        <v>20</v>
      </c>
      <c r="B50" s="461" t="s">
        <v>101</v>
      </c>
      <c r="C50" s="773">
        <v>0</v>
      </c>
      <c r="D50" s="773">
        <v>0</v>
      </c>
      <c r="E50" s="774">
        <v>0</v>
      </c>
      <c r="F50" s="773"/>
      <c r="G50" s="773"/>
      <c r="H50" s="774">
        <v>0</v>
      </c>
    </row>
    <row r="51" spans="1:8">
      <c r="A51" s="484">
        <v>21</v>
      </c>
      <c r="B51" s="462" t="s">
        <v>89</v>
      </c>
      <c r="C51" s="773">
        <v>1605105.54</v>
      </c>
      <c r="D51" s="773">
        <v>1473745.2776000001</v>
      </c>
      <c r="E51" s="774">
        <v>3078850.8176000002</v>
      </c>
      <c r="F51" s="773">
        <v>596828.21000000008</v>
      </c>
      <c r="G51" s="773">
        <v>1812931.1377000001</v>
      </c>
      <c r="H51" s="774">
        <v>2409759.3477000003</v>
      </c>
    </row>
    <row r="52" spans="1:8">
      <c r="A52" s="484">
        <v>21.1</v>
      </c>
      <c r="B52" s="457" t="s">
        <v>760</v>
      </c>
      <c r="C52" s="773"/>
      <c r="D52" s="773"/>
      <c r="E52" s="774">
        <v>0</v>
      </c>
      <c r="F52" s="773"/>
      <c r="G52" s="773"/>
      <c r="H52" s="774">
        <v>0</v>
      </c>
    </row>
    <row r="53" spans="1:8">
      <c r="A53" s="484">
        <v>22</v>
      </c>
      <c r="B53" s="461" t="s">
        <v>761</v>
      </c>
      <c r="C53" s="773">
        <v>38107772.599999994</v>
      </c>
      <c r="D53" s="773">
        <v>136623024.41229999</v>
      </c>
      <c r="E53" s="774">
        <v>174730797.01229998</v>
      </c>
      <c r="F53" s="773">
        <v>26813900.439999998</v>
      </c>
      <c r="G53" s="773">
        <v>104253994.53810003</v>
      </c>
      <c r="H53" s="774">
        <v>131067894.97810003</v>
      </c>
    </row>
    <row r="54" spans="1:8" ht="24" customHeight="1">
      <c r="A54" s="484"/>
      <c r="B54" s="463" t="s">
        <v>762</v>
      </c>
      <c r="C54" s="834"/>
      <c r="D54" s="835"/>
      <c r="E54" s="835"/>
      <c r="F54" s="835"/>
      <c r="G54" s="835"/>
      <c r="H54" s="836"/>
    </row>
    <row r="55" spans="1:8">
      <c r="A55" s="484">
        <v>23</v>
      </c>
      <c r="B55" s="461" t="s">
        <v>994</v>
      </c>
      <c r="C55" s="773">
        <v>50000000</v>
      </c>
      <c r="D55" s="773"/>
      <c r="E55" s="774">
        <v>50000000</v>
      </c>
      <c r="F55" s="773">
        <v>50000000</v>
      </c>
      <c r="G55" s="773"/>
      <c r="H55" s="774">
        <v>50000000</v>
      </c>
    </row>
    <row r="56" spans="1:8">
      <c r="A56" s="484">
        <v>24</v>
      </c>
      <c r="B56" s="461" t="s">
        <v>763</v>
      </c>
      <c r="C56" s="773">
        <v>0</v>
      </c>
      <c r="D56" s="773"/>
      <c r="E56" s="774">
        <v>0</v>
      </c>
      <c r="F56" s="773">
        <v>0</v>
      </c>
      <c r="G56" s="773"/>
      <c r="H56" s="774">
        <v>0</v>
      </c>
    </row>
    <row r="57" spans="1:8">
      <c r="A57" s="484">
        <v>25</v>
      </c>
      <c r="B57" s="464" t="s">
        <v>102</v>
      </c>
      <c r="C57" s="773">
        <v>0</v>
      </c>
      <c r="D57" s="773"/>
      <c r="E57" s="774">
        <v>0</v>
      </c>
      <c r="F57" s="773">
        <v>0</v>
      </c>
      <c r="G57" s="773"/>
      <c r="H57" s="774">
        <v>0</v>
      </c>
    </row>
    <row r="58" spans="1:8">
      <c r="A58" s="484">
        <v>26</v>
      </c>
      <c r="B58" s="458" t="s">
        <v>764</v>
      </c>
      <c r="C58" s="773">
        <v>0</v>
      </c>
      <c r="D58" s="773"/>
      <c r="E58" s="774">
        <v>0</v>
      </c>
      <c r="F58" s="773">
        <v>0</v>
      </c>
      <c r="G58" s="773"/>
      <c r="H58" s="774">
        <v>0</v>
      </c>
    </row>
    <row r="59" spans="1:8">
      <c r="A59" s="484">
        <v>27</v>
      </c>
      <c r="B59" s="458" t="s">
        <v>765</v>
      </c>
      <c r="C59" s="773"/>
      <c r="D59" s="773"/>
      <c r="E59" s="774">
        <v>0</v>
      </c>
      <c r="F59" s="773"/>
      <c r="G59" s="773"/>
      <c r="H59" s="774">
        <v>0</v>
      </c>
    </row>
    <row r="60" spans="1:8">
      <c r="A60" s="484">
        <v>27.1</v>
      </c>
      <c r="B60" s="465" t="s">
        <v>766</v>
      </c>
      <c r="C60" s="773"/>
      <c r="D60" s="773"/>
      <c r="E60" s="774">
        <v>0</v>
      </c>
      <c r="F60" s="773"/>
      <c r="G60" s="773"/>
      <c r="H60" s="774">
        <v>0</v>
      </c>
    </row>
    <row r="61" spans="1:8">
      <c r="A61" s="484">
        <v>27.2</v>
      </c>
      <c r="B61" s="456" t="s">
        <v>767</v>
      </c>
      <c r="C61" s="773"/>
      <c r="D61" s="773"/>
      <c r="E61" s="774">
        <v>0</v>
      </c>
      <c r="F61" s="773"/>
      <c r="G61" s="773"/>
      <c r="H61" s="774">
        <v>0</v>
      </c>
    </row>
    <row r="62" spans="1:8">
      <c r="A62" s="484">
        <v>28</v>
      </c>
      <c r="B62" s="462" t="s">
        <v>768</v>
      </c>
      <c r="C62" s="773"/>
      <c r="D62" s="773"/>
      <c r="E62" s="774">
        <v>0</v>
      </c>
      <c r="F62" s="773"/>
      <c r="G62" s="773"/>
      <c r="H62" s="774">
        <v>0</v>
      </c>
    </row>
    <row r="63" spans="1:8">
      <c r="A63" s="484">
        <v>29</v>
      </c>
      <c r="B63" s="458" t="s">
        <v>769</v>
      </c>
      <c r="C63" s="773">
        <v>0</v>
      </c>
      <c r="D63" s="773">
        <v>0</v>
      </c>
      <c r="E63" s="774">
        <v>0</v>
      </c>
      <c r="F63" s="773"/>
      <c r="G63" s="773"/>
      <c r="H63" s="774">
        <v>0</v>
      </c>
    </row>
    <row r="64" spans="1:8">
      <c r="A64" s="484">
        <v>29.1</v>
      </c>
      <c r="B64" s="445" t="s">
        <v>770</v>
      </c>
      <c r="C64" s="773"/>
      <c r="D64" s="773"/>
      <c r="E64" s="774">
        <v>0</v>
      </c>
      <c r="F64" s="773"/>
      <c r="G64" s="773"/>
      <c r="H64" s="774">
        <v>0</v>
      </c>
    </row>
    <row r="65" spans="1:8" ht="24.95" customHeight="1">
      <c r="A65" s="484">
        <v>29.2</v>
      </c>
      <c r="B65" s="465" t="s">
        <v>771</v>
      </c>
      <c r="C65" s="773"/>
      <c r="D65" s="773"/>
      <c r="E65" s="774">
        <v>0</v>
      </c>
      <c r="F65" s="773"/>
      <c r="G65" s="773"/>
      <c r="H65" s="774">
        <v>0</v>
      </c>
    </row>
    <row r="66" spans="1:8" ht="22.5" customHeight="1">
      <c r="A66" s="484">
        <v>29.3</v>
      </c>
      <c r="B66" s="448" t="s">
        <v>772</v>
      </c>
      <c r="C66" s="773"/>
      <c r="D66" s="773"/>
      <c r="E66" s="774">
        <v>0</v>
      </c>
      <c r="F66" s="773"/>
      <c r="G66" s="773"/>
      <c r="H66" s="774">
        <v>0</v>
      </c>
    </row>
    <row r="67" spans="1:8">
      <c r="A67" s="484">
        <v>30</v>
      </c>
      <c r="B67" s="444" t="s">
        <v>103</v>
      </c>
      <c r="C67" s="773">
        <v>31968060.747500002</v>
      </c>
      <c r="D67" s="773"/>
      <c r="E67" s="774">
        <v>31968060.747500002</v>
      </c>
      <c r="F67" s="773">
        <v>27048767.767099977</v>
      </c>
      <c r="G67" s="773"/>
      <c r="H67" s="774">
        <v>27048767.767099977</v>
      </c>
    </row>
    <row r="68" spans="1:8">
      <c r="A68" s="484">
        <v>31</v>
      </c>
      <c r="B68" s="466" t="s">
        <v>773</v>
      </c>
      <c r="C68" s="773">
        <v>81968060.747500002</v>
      </c>
      <c r="D68" s="773">
        <v>0</v>
      </c>
      <c r="E68" s="774">
        <v>81968060.747500002</v>
      </c>
      <c r="F68" s="773">
        <v>77048767.767099977</v>
      </c>
      <c r="G68" s="773">
        <v>0</v>
      </c>
      <c r="H68" s="774">
        <v>77048767.767099977</v>
      </c>
    </row>
    <row r="69" spans="1:8">
      <c r="A69" s="484">
        <v>32</v>
      </c>
      <c r="B69" s="467" t="s">
        <v>774</v>
      </c>
      <c r="C69" s="773">
        <v>120075833.3475</v>
      </c>
      <c r="D69" s="773">
        <v>136623024.41229999</v>
      </c>
      <c r="E69" s="774">
        <v>256698857.75979999</v>
      </c>
      <c r="F69" s="773">
        <v>103862668.20709997</v>
      </c>
      <c r="G69" s="773">
        <v>104253994.53810003</v>
      </c>
      <c r="H69" s="774">
        <v>208116662.74520001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I1" sqref="I1"/>
    </sheetView>
  </sheetViews>
  <sheetFormatPr defaultColWidth="8.7109375" defaultRowHeight="12"/>
  <cols>
    <col min="1" max="1" width="11.85546875" style="425" bestFit="1" customWidth="1"/>
    <col min="2" max="2" width="76.5703125" style="425" customWidth="1"/>
    <col min="3" max="3" width="21.140625" style="425" customWidth="1"/>
    <col min="4" max="4" width="21.42578125" style="425" customWidth="1"/>
    <col min="5" max="5" width="26.28515625" style="425" customWidth="1"/>
    <col min="6" max="6" width="27.42578125" style="425" customWidth="1"/>
    <col min="7" max="7" width="21.28515625" style="425" customWidth="1"/>
    <col min="8" max="8" width="27.7109375" style="425" customWidth="1"/>
    <col min="9" max="9" width="21.7109375" style="425" customWidth="1"/>
    <col min="10" max="10" width="22.85546875" style="425" customWidth="1"/>
    <col min="11" max="11" width="24.7109375" style="425" customWidth="1"/>
    <col min="12" max="16384" width="8.7109375" style="425"/>
  </cols>
  <sheetData>
    <row r="1" spans="1:11" s="415" customFormat="1" ht="13.5">
      <c r="A1" s="414" t="s">
        <v>108</v>
      </c>
      <c r="B1" s="330" t="str">
        <f>Info!C2</f>
        <v>სს ზირაათ ბანკი საქართველო</v>
      </c>
      <c r="C1" s="536"/>
      <c r="D1" s="536"/>
      <c r="E1" s="536"/>
      <c r="F1" s="536"/>
      <c r="G1" s="536"/>
      <c r="H1" s="536"/>
      <c r="I1" s="536"/>
      <c r="J1" s="536"/>
      <c r="K1" s="536"/>
    </row>
    <row r="2" spans="1:11" s="415" customFormat="1" ht="12.75">
      <c r="A2" s="416" t="s">
        <v>109</v>
      </c>
      <c r="B2" s="740">
        <f>'1. key ratios'!B2</f>
        <v>45657</v>
      </c>
      <c r="C2" s="536"/>
      <c r="D2" s="536"/>
      <c r="E2" s="536"/>
      <c r="F2" s="536"/>
      <c r="G2" s="536"/>
      <c r="H2" s="536"/>
      <c r="I2" s="536"/>
      <c r="J2" s="536"/>
      <c r="K2" s="536"/>
    </row>
    <row r="3" spans="1:11" s="415" customFormat="1" ht="12.75">
      <c r="A3" s="417" t="s">
        <v>598</v>
      </c>
      <c r="B3" s="536"/>
      <c r="C3" s="536"/>
      <c r="D3" s="536"/>
      <c r="E3" s="536"/>
      <c r="F3" s="536"/>
      <c r="G3" s="536"/>
      <c r="H3" s="536"/>
      <c r="I3" s="536"/>
      <c r="J3" s="536"/>
      <c r="K3" s="536"/>
    </row>
    <row r="4" spans="1:11">
      <c r="A4" s="598"/>
      <c r="B4" s="598"/>
      <c r="C4" s="597" t="s">
        <v>502</v>
      </c>
      <c r="D4" s="597" t="s">
        <v>503</v>
      </c>
      <c r="E4" s="597" t="s">
        <v>504</v>
      </c>
      <c r="F4" s="597" t="s">
        <v>505</v>
      </c>
      <c r="G4" s="597" t="s">
        <v>506</v>
      </c>
      <c r="H4" s="597" t="s">
        <v>507</v>
      </c>
      <c r="I4" s="597" t="s">
        <v>508</v>
      </c>
      <c r="J4" s="597" t="s">
        <v>509</v>
      </c>
      <c r="K4" s="597" t="s">
        <v>510</v>
      </c>
    </row>
    <row r="5" spans="1:11" ht="104.1" customHeight="1">
      <c r="A5" s="948" t="s">
        <v>905</v>
      </c>
      <c r="B5" s="949"/>
      <c r="C5" s="596" t="s">
        <v>599</v>
      </c>
      <c r="D5" s="596" t="s">
        <v>592</v>
      </c>
      <c r="E5" s="596" t="s">
        <v>593</v>
      </c>
      <c r="F5" s="596" t="s">
        <v>904</v>
      </c>
      <c r="G5" s="596" t="s">
        <v>600</v>
      </c>
      <c r="H5" s="596" t="s">
        <v>601</v>
      </c>
      <c r="I5" s="596" t="s">
        <v>602</v>
      </c>
      <c r="J5" s="596" t="s">
        <v>603</v>
      </c>
      <c r="K5" s="596" t="s">
        <v>604</v>
      </c>
    </row>
    <row r="6" spans="1:11" ht="12.75">
      <c r="A6" s="525">
        <v>1</v>
      </c>
      <c r="B6" s="525" t="s">
        <v>605</v>
      </c>
      <c r="C6" s="786">
        <v>3308645.1941999998</v>
      </c>
      <c r="D6" s="786"/>
      <c r="E6" s="786"/>
      <c r="F6" s="786"/>
      <c r="G6" s="786">
        <v>142117146.58649999</v>
      </c>
      <c r="H6" s="786"/>
      <c r="I6" s="786"/>
      <c r="J6" s="786">
        <v>15707282.7664</v>
      </c>
      <c r="K6" s="786">
        <v>5049404.7637999998</v>
      </c>
    </row>
    <row r="7" spans="1:11" ht="12.75">
      <c r="A7" s="525">
        <v>2</v>
      </c>
      <c r="B7" s="526" t="s">
        <v>606</v>
      </c>
      <c r="C7" s="786"/>
      <c r="D7" s="786"/>
      <c r="E7" s="786"/>
      <c r="F7" s="786"/>
      <c r="G7" s="786"/>
      <c r="H7" s="786"/>
      <c r="I7" s="786"/>
      <c r="J7" s="786"/>
      <c r="K7" s="786"/>
    </row>
    <row r="8" spans="1:11" ht="12.75">
      <c r="A8" s="525">
        <v>3</v>
      </c>
      <c r="B8" s="526" t="s">
        <v>570</v>
      </c>
      <c r="C8" s="786">
        <v>7496542.6502999999</v>
      </c>
      <c r="D8" s="786"/>
      <c r="E8" s="786">
        <v>19580306.956099998</v>
      </c>
      <c r="F8" s="786"/>
      <c r="G8" s="786">
        <v>10913679.6372</v>
      </c>
      <c r="H8" s="786"/>
      <c r="I8" s="786"/>
      <c r="J8" s="786">
        <v>9360791.9276000001</v>
      </c>
      <c r="K8" s="786">
        <v>6914207.2699999996</v>
      </c>
    </row>
    <row r="9" spans="1:11" ht="12.75">
      <c r="A9" s="525">
        <v>4</v>
      </c>
      <c r="B9" s="556" t="s">
        <v>903</v>
      </c>
      <c r="C9" s="818"/>
      <c r="D9" s="818"/>
      <c r="E9" s="818"/>
      <c r="F9" s="818"/>
      <c r="G9" s="818">
        <v>5841886.6372999996</v>
      </c>
      <c r="H9" s="818"/>
      <c r="I9" s="818"/>
      <c r="J9" s="818"/>
      <c r="K9" s="818">
        <v>83317.3554</v>
      </c>
    </row>
    <row r="10" spans="1:11" ht="12.75">
      <c r="A10" s="525">
        <v>5</v>
      </c>
      <c r="B10" s="546" t="s">
        <v>902</v>
      </c>
      <c r="C10" s="818"/>
      <c r="D10" s="818"/>
      <c r="E10" s="818"/>
      <c r="F10" s="818"/>
      <c r="G10" s="818"/>
      <c r="H10" s="818"/>
      <c r="I10" s="818"/>
      <c r="J10" s="818"/>
      <c r="K10" s="818"/>
    </row>
    <row r="11" spans="1:11" ht="12.75">
      <c r="A11" s="525">
        <v>6</v>
      </c>
      <c r="B11" s="546" t="s">
        <v>901</v>
      </c>
      <c r="C11" s="818"/>
      <c r="D11" s="818"/>
      <c r="E11" s="818"/>
      <c r="F11" s="818"/>
      <c r="G11" s="818"/>
      <c r="H11" s="818"/>
      <c r="I11" s="818"/>
      <c r="J11" s="818"/>
      <c r="K11" s="818"/>
    </row>
    <row r="13" spans="1:11" ht="15">
      <c r="B13" s="59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8" sqref="A8"/>
    </sheetView>
  </sheetViews>
  <sheetFormatPr defaultColWidth="8.7109375" defaultRowHeight="15"/>
  <cols>
    <col min="1" max="1" width="10" style="599" bestFit="1" customWidth="1"/>
    <col min="2" max="2" width="65.42578125" style="599" customWidth="1"/>
    <col min="3" max="3" width="13.140625" style="599" bestFit="1" customWidth="1"/>
    <col min="4" max="5" width="15.28515625" style="599" bestFit="1" customWidth="1"/>
    <col min="6" max="6" width="20.140625" style="599" bestFit="1" customWidth="1"/>
    <col min="7" max="7" width="25.5703125" style="599" customWidth="1"/>
    <col min="8" max="8" width="12.85546875" style="599" bestFit="1" customWidth="1"/>
    <col min="9" max="10" width="15.28515625" style="599" bestFit="1" customWidth="1"/>
    <col min="11" max="11" width="18.140625" style="599" customWidth="1"/>
    <col min="12" max="12" width="25" style="599" customWidth="1"/>
    <col min="13" max="13" width="10.85546875" style="599" bestFit="1" customWidth="1"/>
    <col min="14" max="15" width="15.28515625" style="599" bestFit="1" customWidth="1"/>
    <col min="16" max="16" width="20.140625" style="599" bestFit="1" customWidth="1"/>
    <col min="17" max="17" width="37.7109375" style="599" bestFit="1" customWidth="1"/>
    <col min="18" max="18" width="13.85546875" style="599" customWidth="1"/>
    <col min="19" max="19" width="25.28515625" style="599" customWidth="1"/>
    <col min="20" max="20" width="25.42578125" style="599" customWidth="1"/>
    <col min="21" max="21" width="21" style="599" customWidth="1"/>
    <col min="22" max="22" width="26" style="599" customWidth="1"/>
    <col min="23" max="16384" width="8.7109375" style="599"/>
  </cols>
  <sheetData>
    <row r="1" spans="1:22">
      <c r="A1" s="414" t="s">
        <v>108</v>
      </c>
      <c r="B1" s="330" t="str">
        <f>Info!C2</f>
        <v>სს ზირაათ ბანკი საქართველო</v>
      </c>
    </row>
    <row r="2" spans="1:22">
      <c r="A2" s="416" t="s">
        <v>109</v>
      </c>
      <c r="B2" s="740">
        <f>'1. key ratios'!B2</f>
        <v>45657</v>
      </c>
    </row>
    <row r="3" spans="1:22">
      <c r="A3" s="417" t="s">
        <v>688</v>
      </c>
      <c r="B3" s="536"/>
    </row>
    <row r="4" spans="1:22">
      <c r="A4" s="417"/>
      <c r="B4" s="536"/>
    </row>
    <row r="5" spans="1:22" ht="24" customHeight="1">
      <c r="A5" s="950" t="s">
        <v>715</v>
      </c>
      <c r="B5" s="950"/>
      <c r="C5" s="952" t="s">
        <v>907</v>
      </c>
      <c r="D5" s="952"/>
      <c r="E5" s="952"/>
      <c r="F5" s="952"/>
      <c r="G5" s="952"/>
      <c r="H5" s="952" t="s">
        <v>596</v>
      </c>
      <c r="I5" s="952"/>
      <c r="J5" s="952"/>
      <c r="K5" s="952"/>
      <c r="L5" s="952"/>
      <c r="M5" s="952" t="s">
        <v>906</v>
      </c>
      <c r="N5" s="952"/>
      <c r="O5" s="952"/>
      <c r="P5" s="952"/>
      <c r="Q5" s="952"/>
      <c r="R5" s="951" t="s">
        <v>714</v>
      </c>
      <c r="S5" s="951" t="s">
        <v>718</v>
      </c>
      <c r="T5" s="951" t="s">
        <v>717</v>
      </c>
      <c r="U5" s="951" t="s">
        <v>949</v>
      </c>
      <c r="V5" s="951" t="s">
        <v>950</v>
      </c>
    </row>
    <row r="6" spans="1:22" ht="40.5" customHeight="1">
      <c r="A6" s="950"/>
      <c r="B6" s="950"/>
      <c r="C6" s="609"/>
      <c r="D6" s="534" t="s">
        <v>891</v>
      </c>
      <c r="E6" s="534" t="s">
        <v>890</v>
      </c>
      <c r="F6" s="534" t="s">
        <v>889</v>
      </c>
      <c r="G6" s="534" t="s">
        <v>888</v>
      </c>
      <c r="H6" s="609"/>
      <c r="I6" s="534" t="s">
        <v>891</v>
      </c>
      <c r="J6" s="534" t="s">
        <v>890</v>
      </c>
      <c r="K6" s="534" t="s">
        <v>889</v>
      </c>
      <c r="L6" s="534" t="s">
        <v>888</v>
      </c>
      <c r="M6" s="609"/>
      <c r="N6" s="534" t="s">
        <v>891</v>
      </c>
      <c r="O6" s="534" t="s">
        <v>890</v>
      </c>
      <c r="P6" s="534" t="s">
        <v>889</v>
      </c>
      <c r="Q6" s="534" t="s">
        <v>888</v>
      </c>
      <c r="R6" s="951"/>
      <c r="S6" s="951"/>
      <c r="T6" s="951"/>
      <c r="U6" s="951"/>
      <c r="V6" s="951"/>
    </row>
    <row r="7" spans="1:22">
      <c r="A7" s="607">
        <v>1</v>
      </c>
      <c r="B7" s="608" t="s">
        <v>689</v>
      </c>
      <c r="C7" s="818">
        <v>0</v>
      </c>
      <c r="D7" s="818"/>
      <c r="E7" s="818"/>
      <c r="F7" s="818"/>
      <c r="G7" s="818"/>
      <c r="H7" s="818">
        <v>0</v>
      </c>
      <c r="I7" s="818"/>
      <c r="J7" s="818"/>
      <c r="K7" s="818"/>
      <c r="L7" s="818"/>
      <c r="M7" s="818">
        <v>0</v>
      </c>
      <c r="N7" s="818"/>
      <c r="O7" s="818"/>
      <c r="P7" s="818"/>
      <c r="Q7" s="818"/>
      <c r="R7" s="818"/>
      <c r="S7" s="818"/>
      <c r="T7" s="818"/>
      <c r="U7" s="818"/>
      <c r="V7" s="818"/>
    </row>
    <row r="8" spans="1:22">
      <c r="A8" s="607">
        <v>2</v>
      </c>
      <c r="B8" s="606" t="s">
        <v>690</v>
      </c>
      <c r="C8" s="818">
        <v>9652411.1538000014</v>
      </c>
      <c r="D8" s="818">
        <v>8857658.4437000006</v>
      </c>
      <c r="E8" s="818">
        <v>666614.86959999998</v>
      </c>
      <c r="F8" s="818">
        <v>128137.84050000001</v>
      </c>
      <c r="G8" s="818"/>
      <c r="H8" s="818">
        <v>9708940.5417000018</v>
      </c>
      <c r="I8" s="818">
        <v>8907003.9491000008</v>
      </c>
      <c r="J8" s="818">
        <v>671120.91720000003</v>
      </c>
      <c r="K8" s="818">
        <v>130815.67539999999</v>
      </c>
      <c r="L8" s="818"/>
      <c r="M8" s="818">
        <v>85750.29</v>
      </c>
      <c r="N8" s="818">
        <v>37559.22</v>
      </c>
      <c r="O8" s="818">
        <v>36261.9</v>
      </c>
      <c r="P8" s="818">
        <v>11929.17</v>
      </c>
      <c r="Q8" s="818"/>
      <c r="R8" s="818">
        <v>221</v>
      </c>
      <c r="S8" s="818">
        <v>0.1085598</v>
      </c>
      <c r="T8" s="818">
        <v>0.12699940000000001</v>
      </c>
      <c r="U8" s="818">
        <v>0.1078467</v>
      </c>
      <c r="V8" s="818">
        <v>39.377600899999997</v>
      </c>
    </row>
    <row r="9" spans="1:22">
      <c r="A9" s="607">
        <v>3</v>
      </c>
      <c r="B9" s="606" t="s">
        <v>691</v>
      </c>
      <c r="C9" s="818">
        <v>0</v>
      </c>
      <c r="D9" s="818"/>
      <c r="E9" s="818"/>
      <c r="F9" s="818"/>
      <c r="G9" s="818"/>
      <c r="H9" s="818">
        <v>0</v>
      </c>
      <c r="I9" s="818"/>
      <c r="J9" s="818"/>
      <c r="K9" s="818"/>
      <c r="L9" s="818"/>
      <c r="M9" s="818">
        <v>0</v>
      </c>
      <c r="N9" s="818"/>
      <c r="O9" s="818"/>
      <c r="P9" s="818"/>
      <c r="Q9" s="818"/>
      <c r="R9" s="818"/>
      <c r="S9" s="818"/>
      <c r="T9" s="818"/>
      <c r="U9" s="818"/>
      <c r="V9" s="818"/>
    </row>
    <row r="10" spans="1:22">
      <c r="A10" s="607">
        <v>4</v>
      </c>
      <c r="B10" s="606" t="s">
        <v>692</v>
      </c>
      <c r="C10" s="818">
        <v>0</v>
      </c>
      <c r="D10" s="818"/>
      <c r="E10" s="818"/>
      <c r="F10" s="818"/>
      <c r="G10" s="818"/>
      <c r="H10" s="818">
        <v>0</v>
      </c>
      <c r="I10" s="818"/>
      <c r="J10" s="818"/>
      <c r="K10" s="818"/>
      <c r="L10" s="818"/>
      <c r="M10" s="818">
        <v>0</v>
      </c>
      <c r="N10" s="818"/>
      <c r="O10" s="818"/>
      <c r="P10" s="818"/>
      <c r="Q10" s="818"/>
      <c r="R10" s="818"/>
      <c r="S10" s="818"/>
      <c r="T10" s="818"/>
      <c r="U10" s="818"/>
      <c r="V10" s="818"/>
    </row>
    <row r="11" spans="1:22">
      <c r="A11" s="607">
        <v>5</v>
      </c>
      <c r="B11" s="606" t="s">
        <v>693</v>
      </c>
      <c r="C11" s="818">
        <v>0</v>
      </c>
      <c r="D11" s="818"/>
      <c r="E11" s="818"/>
      <c r="F11" s="818"/>
      <c r="G11" s="818"/>
      <c r="H11" s="818">
        <v>0</v>
      </c>
      <c r="I11" s="818"/>
      <c r="J11" s="818"/>
      <c r="K11" s="818"/>
      <c r="L11" s="818"/>
      <c r="M11" s="818">
        <v>0</v>
      </c>
      <c r="N11" s="818"/>
      <c r="O11" s="818"/>
      <c r="P11" s="818"/>
      <c r="Q11" s="818"/>
      <c r="R11" s="818"/>
      <c r="S11" s="818"/>
      <c r="T11" s="818"/>
      <c r="U11" s="818"/>
      <c r="V11" s="818"/>
    </row>
    <row r="12" spans="1:22">
      <c r="A12" s="607">
        <v>6</v>
      </c>
      <c r="B12" s="606" t="s">
        <v>694</v>
      </c>
      <c r="C12" s="818">
        <v>0</v>
      </c>
      <c r="D12" s="818"/>
      <c r="E12" s="818"/>
      <c r="F12" s="818"/>
      <c r="G12" s="818"/>
      <c r="H12" s="818">
        <v>0</v>
      </c>
      <c r="I12" s="818"/>
      <c r="J12" s="818"/>
      <c r="K12" s="818"/>
      <c r="L12" s="818"/>
      <c r="M12" s="818">
        <v>0</v>
      </c>
      <c r="N12" s="818"/>
      <c r="O12" s="818"/>
      <c r="P12" s="818"/>
      <c r="Q12" s="818"/>
      <c r="R12" s="818"/>
      <c r="S12" s="818"/>
      <c r="T12" s="818"/>
      <c r="U12" s="818"/>
      <c r="V12" s="818"/>
    </row>
    <row r="13" spans="1:22">
      <c r="A13" s="607">
        <v>7</v>
      </c>
      <c r="B13" s="606" t="s">
        <v>695</v>
      </c>
      <c r="C13" s="818">
        <v>9577567.6940000001</v>
      </c>
      <c r="D13" s="818">
        <v>8298473.2089999998</v>
      </c>
      <c r="E13" s="818">
        <v>588087.13069999998</v>
      </c>
      <c r="F13" s="818">
        <v>691007.35430000001</v>
      </c>
      <c r="G13" s="818">
        <v>0</v>
      </c>
      <c r="H13" s="818">
        <v>9751198.534</v>
      </c>
      <c r="I13" s="818">
        <v>8358759.0608000001</v>
      </c>
      <c r="J13" s="818">
        <v>598755.83400000003</v>
      </c>
      <c r="K13" s="818">
        <v>793683.63919999998</v>
      </c>
      <c r="L13" s="818">
        <v>0</v>
      </c>
      <c r="M13" s="818">
        <v>301720.18000000005</v>
      </c>
      <c r="N13" s="818">
        <v>86425.91</v>
      </c>
      <c r="O13" s="818">
        <v>31321.719999999998</v>
      </c>
      <c r="P13" s="818">
        <v>183972.55000000002</v>
      </c>
      <c r="Q13" s="818">
        <v>0</v>
      </c>
      <c r="R13" s="818">
        <v>77</v>
      </c>
      <c r="S13" s="818">
        <v>0.1110578</v>
      </c>
      <c r="T13" s="818">
        <v>0.12736459999999999</v>
      </c>
      <c r="U13" s="818">
        <v>0.10388600000000001</v>
      </c>
      <c r="V13" s="818">
        <v>85.202182199999996</v>
      </c>
    </row>
    <row r="14" spans="1:22">
      <c r="A14" s="601">
        <v>7.1</v>
      </c>
      <c r="B14" s="600" t="s">
        <v>696</v>
      </c>
      <c r="C14" s="818">
        <v>8369011.6199000003</v>
      </c>
      <c r="D14" s="818">
        <v>7574524.7391999997</v>
      </c>
      <c r="E14" s="818">
        <v>452932.02069999999</v>
      </c>
      <c r="F14" s="818">
        <v>341554.86</v>
      </c>
      <c r="G14" s="818"/>
      <c r="H14" s="818">
        <v>8537424.4306000005</v>
      </c>
      <c r="I14" s="818">
        <v>7632335.2566</v>
      </c>
      <c r="J14" s="818">
        <v>462365.81400000001</v>
      </c>
      <c r="K14" s="818">
        <v>442723.36</v>
      </c>
      <c r="L14" s="818"/>
      <c r="M14" s="818">
        <v>247154.31</v>
      </c>
      <c r="N14" s="818">
        <v>84176.83</v>
      </c>
      <c r="O14" s="818">
        <v>24817.279999999999</v>
      </c>
      <c r="P14" s="818">
        <v>138160.20000000001</v>
      </c>
      <c r="Q14" s="818"/>
      <c r="R14" s="818">
        <v>69</v>
      </c>
      <c r="S14" s="818">
        <v>0.1110578</v>
      </c>
      <c r="T14" s="818">
        <v>0.12736459999999999</v>
      </c>
      <c r="U14" s="818">
        <v>0.1045456</v>
      </c>
      <c r="V14" s="818">
        <v>84.2672168</v>
      </c>
    </row>
    <row r="15" spans="1:22" ht="25.5">
      <c r="A15" s="601">
        <v>7.2</v>
      </c>
      <c r="B15" s="600" t="s">
        <v>697</v>
      </c>
      <c r="C15" s="818">
        <v>1208556.0740999999</v>
      </c>
      <c r="D15" s="818">
        <v>723948.46979999996</v>
      </c>
      <c r="E15" s="818">
        <v>135155.10999999999</v>
      </c>
      <c r="F15" s="818">
        <v>349452.49430000002</v>
      </c>
      <c r="G15" s="818"/>
      <c r="H15" s="818">
        <v>1213774.1033999999</v>
      </c>
      <c r="I15" s="818">
        <v>726423.80420000001</v>
      </c>
      <c r="J15" s="818">
        <v>136390.01999999999</v>
      </c>
      <c r="K15" s="818">
        <v>350960.27919999999</v>
      </c>
      <c r="L15" s="818"/>
      <c r="M15" s="818">
        <v>54565.869999999995</v>
      </c>
      <c r="N15" s="818">
        <v>2249.08</v>
      </c>
      <c r="O15" s="818">
        <v>6504.44</v>
      </c>
      <c r="P15" s="818">
        <v>45812.35</v>
      </c>
      <c r="Q15" s="818"/>
      <c r="R15" s="818">
        <v>8</v>
      </c>
      <c r="S15" s="818"/>
      <c r="T15" s="818"/>
      <c r="U15" s="818">
        <v>9.9246000000000001E-2</v>
      </c>
      <c r="V15" s="818">
        <v>91.778526400000004</v>
      </c>
    </row>
    <row r="16" spans="1:22">
      <c r="A16" s="601">
        <v>7.3</v>
      </c>
      <c r="B16" s="600" t="s">
        <v>698</v>
      </c>
      <c r="C16" s="818">
        <v>0</v>
      </c>
      <c r="D16" s="818"/>
      <c r="E16" s="818"/>
      <c r="F16" s="818"/>
      <c r="G16" s="818"/>
      <c r="H16" s="818">
        <v>0</v>
      </c>
      <c r="I16" s="818"/>
      <c r="J16" s="818"/>
      <c r="K16" s="818"/>
      <c r="L16" s="818"/>
      <c r="M16" s="818">
        <v>0</v>
      </c>
      <c r="N16" s="818"/>
      <c r="O16" s="818"/>
      <c r="P16" s="818"/>
      <c r="Q16" s="818"/>
      <c r="R16" s="818"/>
      <c r="S16" s="818"/>
      <c r="T16" s="818"/>
      <c r="U16" s="818"/>
      <c r="V16" s="818"/>
    </row>
    <row r="17" spans="1:22">
      <c r="A17" s="607">
        <v>8</v>
      </c>
      <c r="B17" s="606" t="s">
        <v>699</v>
      </c>
      <c r="C17" s="818">
        <v>0</v>
      </c>
      <c r="D17" s="818"/>
      <c r="E17" s="818"/>
      <c r="F17" s="818"/>
      <c r="G17" s="818"/>
      <c r="H17" s="818">
        <v>0</v>
      </c>
      <c r="I17" s="818"/>
      <c r="J17" s="818"/>
      <c r="K17" s="818"/>
      <c r="L17" s="818"/>
      <c r="M17" s="818">
        <v>0</v>
      </c>
      <c r="N17" s="818"/>
      <c r="O17" s="818"/>
      <c r="P17" s="818"/>
      <c r="Q17" s="818"/>
      <c r="R17" s="818"/>
      <c r="S17" s="818"/>
      <c r="T17" s="818"/>
      <c r="U17" s="818"/>
      <c r="V17" s="818"/>
    </row>
    <row r="18" spans="1:22">
      <c r="A18" s="605">
        <v>9</v>
      </c>
      <c r="B18" s="604" t="s">
        <v>700</v>
      </c>
      <c r="C18" s="819">
        <v>0</v>
      </c>
      <c r="D18" s="819"/>
      <c r="E18" s="819"/>
      <c r="F18" s="819"/>
      <c r="G18" s="819"/>
      <c r="H18" s="819">
        <v>0</v>
      </c>
      <c r="I18" s="819"/>
      <c r="J18" s="819"/>
      <c r="K18" s="819"/>
      <c r="L18" s="819"/>
      <c r="M18" s="819">
        <v>0</v>
      </c>
      <c r="N18" s="819"/>
      <c r="O18" s="819"/>
      <c r="P18" s="819"/>
      <c r="Q18" s="819"/>
      <c r="R18" s="819"/>
      <c r="S18" s="819"/>
      <c r="T18" s="819"/>
      <c r="U18" s="819"/>
      <c r="V18" s="819"/>
    </row>
    <row r="19" spans="1:22">
      <c r="A19" s="603">
        <v>10</v>
      </c>
      <c r="B19" s="602" t="s">
        <v>716</v>
      </c>
      <c r="C19" s="818">
        <v>19229978.847800002</v>
      </c>
      <c r="D19" s="818">
        <v>17156131.6527</v>
      </c>
      <c r="E19" s="818">
        <v>1254702.0003</v>
      </c>
      <c r="F19" s="818">
        <v>819145.19479999994</v>
      </c>
      <c r="G19" s="818">
        <v>0</v>
      </c>
      <c r="H19" s="818">
        <v>19460139.0757</v>
      </c>
      <c r="I19" s="818">
        <v>17265763.0099</v>
      </c>
      <c r="J19" s="818">
        <v>1269876.7512000001</v>
      </c>
      <c r="K19" s="818">
        <v>924499.31459999993</v>
      </c>
      <c r="L19" s="818">
        <v>0</v>
      </c>
      <c r="M19" s="818">
        <v>387470.47</v>
      </c>
      <c r="N19" s="818">
        <v>123985.13</v>
      </c>
      <c r="O19" s="818">
        <v>67583.62</v>
      </c>
      <c r="P19" s="818">
        <v>195901.72000000003</v>
      </c>
      <c r="Q19" s="818">
        <v>0</v>
      </c>
      <c r="R19" s="818">
        <v>298</v>
      </c>
      <c r="S19" s="818">
        <v>0.1092147</v>
      </c>
      <c r="T19" s="818">
        <v>0.12709509999999999</v>
      </c>
      <c r="U19" s="818">
        <v>0.1058621</v>
      </c>
      <c r="V19" s="818">
        <v>62.339646000000002</v>
      </c>
    </row>
    <row r="20" spans="1:22" ht="25.5">
      <c r="A20" s="601">
        <v>10.1</v>
      </c>
      <c r="B20" s="600" t="s">
        <v>719</v>
      </c>
      <c r="C20" s="818"/>
      <c r="D20" s="818"/>
      <c r="E20" s="818"/>
      <c r="F20" s="818"/>
      <c r="G20" s="818"/>
      <c r="H20" s="818"/>
      <c r="I20" s="818"/>
      <c r="J20" s="818"/>
      <c r="K20" s="818"/>
      <c r="L20" s="818"/>
      <c r="M20" s="818"/>
      <c r="N20" s="818"/>
      <c r="O20" s="818"/>
      <c r="P20" s="818"/>
      <c r="Q20" s="818"/>
      <c r="R20" s="818"/>
      <c r="S20" s="818"/>
      <c r="T20" s="818"/>
      <c r="U20" s="818"/>
      <c r="V20" s="81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90" zoomScaleNormal="90" workbookViewId="0">
      <selection activeCell="A67" sqref="A67"/>
    </sheetView>
  </sheetViews>
  <sheetFormatPr defaultColWidth="43.5703125" defaultRowHeight="11.25"/>
  <cols>
    <col min="1" max="1" width="8" style="164" customWidth="1"/>
    <col min="2" max="2" width="66.140625" style="165" customWidth="1"/>
    <col min="3" max="3" width="131.42578125" style="166" customWidth="1"/>
    <col min="4" max="5" width="10.28515625" style="157" customWidth="1"/>
    <col min="6" max="6" width="67.5703125" style="157" customWidth="1"/>
    <col min="7" max="16384" width="43.5703125" style="157"/>
  </cols>
  <sheetData>
    <row r="1" spans="1:3" ht="12.75" thickTop="1" thickBot="1">
      <c r="A1" s="1011" t="s">
        <v>187</v>
      </c>
      <c r="B1" s="1012"/>
      <c r="C1" s="1013"/>
    </row>
    <row r="2" spans="1:3" ht="26.25" customHeight="1">
      <c r="A2" s="426"/>
      <c r="B2" s="1014" t="s">
        <v>188</v>
      </c>
      <c r="C2" s="1014"/>
    </row>
    <row r="3" spans="1:3" s="162" customFormat="1" ht="11.25" customHeight="1">
      <c r="A3" s="161"/>
      <c r="B3" s="1014" t="s">
        <v>263</v>
      </c>
      <c r="C3" s="1014"/>
    </row>
    <row r="4" spans="1:3" ht="12" customHeight="1" thickBot="1">
      <c r="A4" s="988" t="s">
        <v>267</v>
      </c>
      <c r="B4" s="989"/>
      <c r="C4" s="990"/>
    </row>
    <row r="5" spans="1:3" ht="12" thickTop="1">
      <c r="A5" s="158"/>
      <c r="B5" s="991" t="s">
        <v>189</v>
      </c>
      <c r="C5" s="992"/>
    </row>
    <row r="6" spans="1:3">
      <c r="A6" s="426"/>
      <c r="B6" s="970" t="s">
        <v>264</v>
      </c>
      <c r="C6" s="971"/>
    </row>
    <row r="7" spans="1:3">
      <c r="A7" s="426"/>
      <c r="B7" s="970" t="s">
        <v>190</v>
      </c>
      <c r="C7" s="971"/>
    </row>
    <row r="8" spans="1:3">
      <c r="A8" s="426"/>
      <c r="B8" s="970" t="s">
        <v>265</v>
      </c>
      <c r="C8" s="971"/>
    </row>
    <row r="9" spans="1:3">
      <c r="A9" s="426"/>
      <c r="B9" s="1017" t="s">
        <v>266</v>
      </c>
      <c r="C9" s="1018"/>
    </row>
    <row r="10" spans="1:3">
      <c r="A10" s="426"/>
      <c r="B10" s="1009" t="s">
        <v>191</v>
      </c>
      <c r="C10" s="1010" t="s">
        <v>191</v>
      </c>
    </row>
    <row r="11" spans="1:3">
      <c r="A11" s="426"/>
      <c r="B11" s="1009" t="s">
        <v>192</v>
      </c>
      <c r="C11" s="1010" t="s">
        <v>192</v>
      </c>
    </row>
    <row r="12" spans="1:3">
      <c r="A12" s="426"/>
      <c r="B12" s="1009" t="s">
        <v>193</v>
      </c>
      <c r="C12" s="1010" t="s">
        <v>193</v>
      </c>
    </row>
    <row r="13" spans="1:3">
      <c r="A13" s="426"/>
      <c r="B13" s="1009" t="s">
        <v>194</v>
      </c>
      <c r="C13" s="1010" t="s">
        <v>194</v>
      </c>
    </row>
    <row r="14" spans="1:3">
      <c r="A14" s="426"/>
      <c r="B14" s="1009" t="s">
        <v>195</v>
      </c>
      <c r="C14" s="1010" t="s">
        <v>195</v>
      </c>
    </row>
    <row r="15" spans="1:3" ht="21.75" customHeight="1">
      <c r="A15" s="426"/>
      <c r="B15" s="1009" t="s">
        <v>196</v>
      </c>
      <c r="C15" s="1010" t="s">
        <v>196</v>
      </c>
    </row>
    <row r="16" spans="1:3">
      <c r="A16" s="426"/>
      <c r="B16" s="1009" t="s">
        <v>197</v>
      </c>
      <c r="C16" s="1010" t="s">
        <v>198</v>
      </c>
    </row>
    <row r="17" spans="1:6">
      <c r="A17" s="426"/>
      <c r="B17" s="1009" t="s">
        <v>199</v>
      </c>
      <c r="C17" s="1010" t="s">
        <v>200</v>
      </c>
    </row>
    <row r="18" spans="1:6">
      <c r="A18" s="426"/>
      <c r="B18" s="1009" t="s">
        <v>201</v>
      </c>
      <c r="C18" s="1010" t="s">
        <v>202</v>
      </c>
    </row>
    <row r="19" spans="1:6">
      <c r="A19" s="696"/>
      <c r="B19" s="1015" t="s">
        <v>203</v>
      </c>
      <c r="C19" s="1016" t="s">
        <v>203</v>
      </c>
    </row>
    <row r="20" spans="1:6">
      <c r="A20" s="696"/>
      <c r="B20" s="1015" t="s">
        <v>952</v>
      </c>
      <c r="C20" s="1016" t="s">
        <v>204</v>
      </c>
    </row>
    <row r="21" spans="1:6">
      <c r="A21" s="426"/>
      <c r="B21" s="1015" t="s">
        <v>995</v>
      </c>
      <c r="C21" s="1016" t="s">
        <v>205</v>
      </c>
    </row>
    <row r="22" spans="1:6" ht="23.25" customHeight="1">
      <c r="A22" s="426"/>
      <c r="B22" s="1009" t="s">
        <v>206</v>
      </c>
      <c r="C22" s="1010" t="s">
        <v>207</v>
      </c>
      <c r="F22" s="659"/>
    </row>
    <row r="23" spans="1:6">
      <c r="A23" s="426"/>
      <c r="B23" s="1009" t="s">
        <v>208</v>
      </c>
      <c r="C23" s="1010" t="s">
        <v>208</v>
      </c>
    </row>
    <row r="24" spans="1:6">
      <c r="A24" s="426"/>
      <c r="B24" s="1009" t="s">
        <v>209</v>
      </c>
      <c r="C24" s="1010" t="s">
        <v>210</v>
      </c>
    </row>
    <row r="25" spans="1:6" ht="12" thickBot="1">
      <c r="A25" s="159"/>
      <c r="B25" s="1003" t="s">
        <v>211</v>
      </c>
      <c r="C25" s="1004"/>
    </row>
    <row r="26" spans="1:6" ht="12.75" thickTop="1" thickBot="1">
      <c r="A26" s="988" t="s">
        <v>843</v>
      </c>
      <c r="B26" s="989"/>
      <c r="C26" s="990"/>
    </row>
    <row r="27" spans="1:6" ht="12.75" thickTop="1" thickBot="1">
      <c r="A27" s="160"/>
      <c r="B27" s="1005" t="s">
        <v>844</v>
      </c>
      <c r="C27" s="1006"/>
    </row>
    <row r="28" spans="1:6" ht="12.75" thickTop="1" thickBot="1">
      <c r="A28" s="988" t="s">
        <v>268</v>
      </c>
      <c r="B28" s="989"/>
      <c r="C28" s="990"/>
    </row>
    <row r="29" spans="1:6" ht="12" thickTop="1">
      <c r="A29" s="158"/>
      <c r="B29" s="1007" t="s">
        <v>847</v>
      </c>
      <c r="C29" s="1008" t="s">
        <v>212</v>
      </c>
    </row>
    <row r="30" spans="1:6">
      <c r="A30" s="426"/>
      <c r="B30" s="979" t="s">
        <v>216</v>
      </c>
      <c r="C30" s="980" t="s">
        <v>213</v>
      </c>
    </row>
    <row r="31" spans="1:6">
      <c r="A31" s="426"/>
      <c r="B31" s="979" t="s">
        <v>845</v>
      </c>
      <c r="C31" s="980" t="s">
        <v>214</v>
      </c>
    </row>
    <row r="32" spans="1:6">
      <c r="A32" s="426"/>
      <c r="B32" s="979" t="s">
        <v>846</v>
      </c>
      <c r="C32" s="980" t="s">
        <v>215</v>
      </c>
    </row>
    <row r="33" spans="1:3">
      <c r="A33" s="426"/>
      <c r="B33" s="979" t="s">
        <v>219</v>
      </c>
      <c r="C33" s="980" t="s">
        <v>220</v>
      </c>
    </row>
    <row r="34" spans="1:3">
      <c r="A34" s="426"/>
      <c r="B34" s="979" t="s">
        <v>848</v>
      </c>
      <c r="C34" s="980" t="s">
        <v>217</v>
      </c>
    </row>
    <row r="35" spans="1:3">
      <c r="A35" s="426"/>
      <c r="B35" s="979" t="s">
        <v>849</v>
      </c>
      <c r="C35" s="980" t="s">
        <v>218</v>
      </c>
    </row>
    <row r="36" spans="1:3">
      <c r="A36" s="426"/>
      <c r="B36" s="1000" t="s">
        <v>850</v>
      </c>
      <c r="C36" s="1001"/>
    </row>
    <row r="37" spans="1:3" ht="24.75" customHeight="1">
      <c r="A37" s="426"/>
      <c r="B37" s="979" t="s">
        <v>851</v>
      </c>
      <c r="C37" s="980" t="s">
        <v>221</v>
      </c>
    </row>
    <row r="38" spans="1:3" ht="23.25" customHeight="1">
      <c r="A38" s="426"/>
      <c r="B38" s="979" t="s">
        <v>852</v>
      </c>
      <c r="C38" s="980" t="s">
        <v>222</v>
      </c>
    </row>
    <row r="39" spans="1:3" ht="23.25" customHeight="1">
      <c r="A39" s="498"/>
      <c r="B39" s="1000" t="s">
        <v>853</v>
      </c>
      <c r="C39" s="1002"/>
    </row>
    <row r="40" spans="1:3" ht="12" customHeight="1">
      <c r="A40" s="426"/>
      <c r="B40" s="979" t="s">
        <v>854</v>
      </c>
      <c r="C40" s="980"/>
    </row>
    <row r="41" spans="1:3" ht="12" thickBot="1">
      <c r="A41" s="988" t="s">
        <v>269</v>
      </c>
      <c r="B41" s="989"/>
      <c r="C41" s="990"/>
    </row>
    <row r="42" spans="1:3" ht="12" thickTop="1">
      <c r="A42" s="158"/>
      <c r="B42" s="991" t="s">
        <v>299</v>
      </c>
      <c r="C42" s="992" t="s">
        <v>223</v>
      </c>
    </row>
    <row r="43" spans="1:3">
      <c r="A43" s="426"/>
      <c r="B43" s="970" t="s">
        <v>298</v>
      </c>
      <c r="C43" s="971"/>
    </row>
    <row r="44" spans="1:3" ht="23.25" customHeight="1" thickBot="1">
      <c r="A44" s="159"/>
      <c r="B44" s="986" t="s">
        <v>224</v>
      </c>
      <c r="C44" s="987" t="s">
        <v>225</v>
      </c>
    </row>
    <row r="45" spans="1:3" ht="11.25" customHeight="1" thickTop="1" thickBot="1">
      <c r="A45" s="988" t="s">
        <v>270</v>
      </c>
      <c r="B45" s="989"/>
      <c r="C45" s="990"/>
    </row>
    <row r="46" spans="1:3" ht="26.25" customHeight="1" thickTop="1">
      <c r="A46" s="426"/>
      <c r="B46" s="970" t="s">
        <v>271</v>
      </c>
      <c r="C46" s="971"/>
    </row>
    <row r="47" spans="1:3" ht="12" thickBot="1">
      <c r="A47" s="988" t="s">
        <v>272</v>
      </c>
      <c r="B47" s="989"/>
      <c r="C47" s="990"/>
    </row>
    <row r="48" spans="1:3" ht="12" thickTop="1">
      <c r="A48" s="158"/>
      <c r="B48" s="991" t="s">
        <v>226</v>
      </c>
      <c r="C48" s="992" t="s">
        <v>226</v>
      </c>
    </row>
    <row r="49" spans="1:3" ht="11.25" customHeight="1">
      <c r="A49" s="426"/>
      <c r="B49" s="970" t="s">
        <v>227</v>
      </c>
      <c r="C49" s="971" t="s">
        <v>227</v>
      </c>
    </row>
    <row r="50" spans="1:3">
      <c r="A50" s="426"/>
      <c r="B50" s="970" t="s">
        <v>228</v>
      </c>
      <c r="C50" s="971" t="s">
        <v>228</v>
      </c>
    </row>
    <row r="51" spans="1:3" ht="11.25" customHeight="1">
      <c r="A51" s="426"/>
      <c r="B51" s="970" t="s">
        <v>856</v>
      </c>
      <c r="C51" s="971" t="s">
        <v>229</v>
      </c>
    </row>
    <row r="52" spans="1:3" ht="33.6" customHeight="1">
      <c r="A52" s="426"/>
      <c r="B52" s="970" t="s">
        <v>230</v>
      </c>
      <c r="C52" s="971" t="s">
        <v>230</v>
      </c>
    </row>
    <row r="53" spans="1:3" ht="11.25" customHeight="1">
      <c r="A53" s="426"/>
      <c r="B53" s="970" t="s">
        <v>319</v>
      </c>
      <c r="C53" s="971" t="s">
        <v>231</v>
      </c>
    </row>
    <row r="54" spans="1:3" ht="11.25" customHeight="1" thickBot="1">
      <c r="A54" s="988" t="s">
        <v>273</v>
      </c>
      <c r="B54" s="989"/>
      <c r="C54" s="990"/>
    </row>
    <row r="55" spans="1:3" ht="12" thickTop="1">
      <c r="A55" s="158"/>
      <c r="B55" s="991" t="s">
        <v>226</v>
      </c>
      <c r="C55" s="992" t="s">
        <v>226</v>
      </c>
    </row>
    <row r="56" spans="1:3">
      <c r="A56" s="426"/>
      <c r="B56" s="970" t="s">
        <v>232</v>
      </c>
      <c r="C56" s="971" t="s">
        <v>232</v>
      </c>
    </row>
    <row r="57" spans="1:3">
      <c r="A57" s="426"/>
      <c r="B57" s="970" t="s">
        <v>276</v>
      </c>
      <c r="C57" s="971" t="s">
        <v>233</v>
      </c>
    </row>
    <row r="58" spans="1:3">
      <c r="A58" s="426"/>
      <c r="B58" s="970" t="s">
        <v>234</v>
      </c>
      <c r="C58" s="971" t="s">
        <v>234</v>
      </c>
    </row>
    <row r="59" spans="1:3">
      <c r="A59" s="426"/>
      <c r="B59" s="970" t="s">
        <v>235</v>
      </c>
      <c r="C59" s="971" t="s">
        <v>235</v>
      </c>
    </row>
    <row r="60" spans="1:3">
      <c r="A60" s="426"/>
      <c r="B60" s="970" t="s">
        <v>236</v>
      </c>
      <c r="C60" s="971" t="s">
        <v>236</v>
      </c>
    </row>
    <row r="61" spans="1:3">
      <c r="A61" s="426"/>
      <c r="B61" s="970" t="s">
        <v>277</v>
      </c>
      <c r="C61" s="971" t="s">
        <v>237</v>
      </c>
    </row>
    <row r="62" spans="1:3">
      <c r="A62" s="426"/>
      <c r="B62" s="970" t="s">
        <v>238</v>
      </c>
      <c r="C62" s="971" t="s">
        <v>238</v>
      </c>
    </row>
    <row r="63" spans="1:3" ht="12" thickBot="1">
      <c r="A63" s="159"/>
      <c r="B63" s="986" t="s">
        <v>239</v>
      </c>
      <c r="C63" s="987" t="s">
        <v>239</v>
      </c>
    </row>
    <row r="64" spans="1:3" ht="11.25" customHeight="1" thickTop="1">
      <c r="A64" s="976" t="s">
        <v>274</v>
      </c>
      <c r="B64" s="977"/>
      <c r="C64" s="978"/>
    </row>
    <row r="65" spans="1:3" ht="12" thickBot="1">
      <c r="A65" s="159"/>
      <c r="B65" s="986" t="s">
        <v>240</v>
      </c>
      <c r="C65" s="987" t="s">
        <v>240</v>
      </c>
    </row>
    <row r="66" spans="1:3" ht="11.25" customHeight="1" thickTop="1">
      <c r="A66" s="995" t="s">
        <v>985</v>
      </c>
      <c r="B66" s="996"/>
      <c r="C66" s="997"/>
    </row>
    <row r="67" spans="1:3" ht="12" thickBot="1">
      <c r="A67" s="700"/>
      <c r="B67" s="998" t="s">
        <v>984</v>
      </c>
      <c r="C67" s="999"/>
    </row>
    <row r="68" spans="1:3" ht="11.25" customHeight="1" thickTop="1" thickBot="1">
      <c r="A68" s="988" t="s">
        <v>275</v>
      </c>
      <c r="B68" s="989"/>
      <c r="C68" s="990"/>
    </row>
    <row r="69" spans="1:3" ht="12" thickTop="1">
      <c r="A69" s="158"/>
      <c r="B69" s="991" t="s">
        <v>241</v>
      </c>
      <c r="C69" s="992" t="s">
        <v>241</v>
      </c>
    </row>
    <row r="70" spans="1:3">
      <c r="A70" s="426"/>
      <c r="B70" s="970" t="s">
        <v>858</v>
      </c>
      <c r="C70" s="971" t="s">
        <v>242</v>
      </c>
    </row>
    <row r="71" spans="1:3">
      <c r="A71" s="426"/>
      <c r="B71" s="970" t="s">
        <v>243</v>
      </c>
      <c r="C71" s="971" t="s">
        <v>243</v>
      </c>
    </row>
    <row r="72" spans="1:3" ht="54.95" customHeight="1">
      <c r="A72" s="426"/>
      <c r="B72" s="993" t="s">
        <v>996</v>
      </c>
      <c r="C72" s="994" t="s">
        <v>244</v>
      </c>
    </row>
    <row r="73" spans="1:3" ht="33.75" customHeight="1">
      <c r="A73" s="426"/>
      <c r="B73" s="984" t="s">
        <v>278</v>
      </c>
      <c r="C73" s="985" t="s">
        <v>245</v>
      </c>
    </row>
    <row r="74" spans="1:3" ht="15.75" customHeight="1">
      <c r="A74" s="426"/>
      <c r="B74" s="984" t="s">
        <v>859</v>
      </c>
      <c r="C74" s="985" t="s">
        <v>246</v>
      </c>
    </row>
    <row r="75" spans="1:3">
      <c r="A75" s="426"/>
      <c r="B75" s="970" t="s">
        <v>247</v>
      </c>
      <c r="C75" s="971" t="s">
        <v>247</v>
      </c>
    </row>
    <row r="76" spans="1:3" ht="12" thickBot="1">
      <c r="A76" s="159"/>
      <c r="B76" s="986" t="s">
        <v>248</v>
      </c>
      <c r="C76" s="987" t="s">
        <v>248</v>
      </c>
    </row>
    <row r="77" spans="1:3" ht="12" thickTop="1">
      <c r="A77" s="976" t="s">
        <v>302</v>
      </c>
      <c r="B77" s="977"/>
      <c r="C77" s="978"/>
    </row>
    <row r="78" spans="1:3">
      <c r="A78" s="426"/>
      <c r="B78" s="970" t="s">
        <v>240</v>
      </c>
      <c r="C78" s="971"/>
    </row>
    <row r="79" spans="1:3">
      <c r="A79" s="426"/>
      <c r="B79" s="970" t="s">
        <v>300</v>
      </c>
      <c r="C79" s="971"/>
    </row>
    <row r="80" spans="1:3">
      <c r="A80" s="426"/>
      <c r="B80" s="970" t="s">
        <v>301</v>
      </c>
      <c r="C80" s="971"/>
    </row>
    <row r="81" spans="1:3">
      <c r="A81" s="976" t="s">
        <v>303</v>
      </c>
      <c r="B81" s="977"/>
      <c r="C81" s="978"/>
    </row>
    <row r="82" spans="1:3">
      <c r="A82" s="426"/>
      <c r="B82" s="970" t="s">
        <v>240</v>
      </c>
      <c r="C82" s="971"/>
    </row>
    <row r="83" spans="1:3">
      <c r="A83" s="426"/>
      <c r="B83" s="970" t="s">
        <v>304</v>
      </c>
      <c r="C83" s="971"/>
    </row>
    <row r="84" spans="1:3" ht="79.5" customHeight="1">
      <c r="A84" s="426"/>
      <c r="B84" s="970" t="s">
        <v>318</v>
      </c>
      <c r="C84" s="971"/>
    </row>
    <row r="85" spans="1:3" ht="53.25" customHeight="1">
      <c r="A85" s="426"/>
      <c r="B85" s="970" t="s">
        <v>317</v>
      </c>
      <c r="C85" s="971"/>
    </row>
    <row r="86" spans="1:3">
      <c r="A86" s="426"/>
      <c r="B86" s="970" t="s">
        <v>305</v>
      </c>
      <c r="C86" s="971"/>
    </row>
    <row r="87" spans="1:3">
      <c r="A87" s="426"/>
      <c r="B87" s="970" t="s">
        <v>306</v>
      </c>
      <c r="C87" s="971"/>
    </row>
    <row r="88" spans="1:3">
      <c r="A88" s="426"/>
      <c r="B88" s="970" t="s">
        <v>307</v>
      </c>
      <c r="C88" s="971"/>
    </row>
    <row r="89" spans="1:3">
      <c r="A89" s="976" t="s">
        <v>308</v>
      </c>
      <c r="B89" s="977"/>
      <c r="C89" s="978"/>
    </row>
    <row r="90" spans="1:3">
      <c r="A90" s="426"/>
      <c r="B90" s="970" t="s">
        <v>240</v>
      </c>
      <c r="C90" s="971"/>
    </row>
    <row r="91" spans="1:3">
      <c r="A91" s="426"/>
      <c r="B91" s="970" t="s">
        <v>310</v>
      </c>
      <c r="C91" s="971"/>
    </row>
    <row r="92" spans="1:3" ht="12" customHeight="1">
      <c r="A92" s="426"/>
      <c r="B92" s="970" t="s">
        <v>311</v>
      </c>
      <c r="C92" s="971"/>
    </row>
    <row r="93" spans="1:3">
      <c r="A93" s="426"/>
      <c r="B93" s="970" t="s">
        <v>312</v>
      </c>
      <c r="C93" s="971"/>
    </row>
    <row r="94" spans="1:3" ht="24.75" customHeight="1">
      <c r="A94" s="426"/>
      <c r="B94" s="979" t="s">
        <v>348</v>
      </c>
      <c r="C94" s="980"/>
    </row>
    <row r="95" spans="1:3" ht="24" customHeight="1">
      <c r="A95" s="426"/>
      <c r="B95" s="979" t="s">
        <v>349</v>
      </c>
      <c r="C95" s="980"/>
    </row>
    <row r="96" spans="1:3" ht="13.5" customHeight="1">
      <c r="A96" s="426"/>
      <c r="B96" s="979" t="s">
        <v>313</v>
      </c>
      <c r="C96" s="980"/>
    </row>
    <row r="97" spans="1:3" ht="11.25" customHeight="1" thickBot="1">
      <c r="A97" s="981" t="s">
        <v>344</v>
      </c>
      <c r="B97" s="982"/>
      <c r="C97" s="983"/>
    </row>
    <row r="98" spans="1:3" ht="12.75" thickTop="1" thickBot="1">
      <c r="A98" s="975" t="s">
        <v>249</v>
      </c>
      <c r="B98" s="975"/>
      <c r="C98" s="975"/>
    </row>
    <row r="99" spans="1:3">
      <c r="A99" s="251">
        <v>2</v>
      </c>
      <c r="B99" s="411" t="s">
        <v>324</v>
      </c>
      <c r="C99" s="411" t="s">
        <v>345</v>
      </c>
    </row>
    <row r="100" spans="1:3">
      <c r="A100" s="163">
        <v>3</v>
      </c>
      <c r="B100" s="412" t="s">
        <v>325</v>
      </c>
      <c r="C100" s="413" t="s">
        <v>346</v>
      </c>
    </row>
    <row r="101" spans="1:3">
      <c r="A101" s="163">
        <v>4</v>
      </c>
      <c r="B101" s="412" t="s">
        <v>326</v>
      </c>
      <c r="C101" s="413" t="s">
        <v>350</v>
      </c>
    </row>
    <row r="102" spans="1:3" ht="11.25" customHeight="1">
      <c r="A102" s="163">
        <v>5</v>
      </c>
      <c r="B102" s="412" t="s">
        <v>327</v>
      </c>
      <c r="C102" s="413" t="s">
        <v>347</v>
      </c>
    </row>
    <row r="103" spans="1:3" ht="12" customHeight="1">
      <c r="A103" s="163">
        <v>6</v>
      </c>
      <c r="B103" s="412" t="s">
        <v>342</v>
      </c>
      <c r="C103" s="413" t="s">
        <v>328</v>
      </c>
    </row>
    <row r="104" spans="1:3" ht="12" customHeight="1">
      <c r="A104" s="163">
        <v>7</v>
      </c>
      <c r="B104" s="412" t="s">
        <v>329</v>
      </c>
      <c r="C104" s="413" t="s">
        <v>343</v>
      </c>
    </row>
    <row r="105" spans="1:3">
      <c r="A105" s="163">
        <v>8</v>
      </c>
      <c r="B105" s="412" t="s">
        <v>334</v>
      </c>
      <c r="C105" s="413" t="s">
        <v>354</v>
      </c>
    </row>
    <row r="106" spans="1:3" ht="11.25" customHeight="1">
      <c r="A106" s="976" t="s">
        <v>314</v>
      </c>
      <c r="B106" s="977"/>
      <c r="C106" s="978"/>
    </row>
    <row r="107" spans="1:3" ht="12" customHeight="1">
      <c r="A107" s="426"/>
      <c r="B107" s="970" t="s">
        <v>240</v>
      </c>
      <c r="C107" s="971"/>
    </row>
    <row r="108" spans="1:3">
      <c r="A108" s="976" t="s">
        <v>489</v>
      </c>
      <c r="B108" s="977"/>
      <c r="C108" s="978"/>
    </row>
    <row r="109" spans="1:3" ht="12" customHeight="1">
      <c r="A109" s="426"/>
      <c r="B109" s="970" t="s">
        <v>491</v>
      </c>
      <c r="C109" s="971"/>
    </row>
    <row r="110" spans="1:3">
      <c r="A110" s="426"/>
      <c r="B110" s="970" t="s">
        <v>492</v>
      </c>
      <c r="C110" s="971"/>
    </row>
    <row r="111" spans="1:3">
      <c r="A111" s="426"/>
      <c r="B111" s="970" t="s">
        <v>490</v>
      </c>
      <c r="C111" s="971"/>
    </row>
    <row r="112" spans="1:3">
      <c r="A112" s="967" t="s">
        <v>723</v>
      </c>
      <c r="B112" s="967"/>
      <c r="C112" s="967"/>
    </row>
    <row r="113" spans="1:3">
      <c r="A113" s="972" t="s">
        <v>187</v>
      </c>
      <c r="B113" s="972"/>
      <c r="C113" s="972"/>
    </row>
    <row r="114" spans="1:3">
      <c r="A114" s="641">
        <v>1</v>
      </c>
      <c r="B114" s="957" t="s">
        <v>607</v>
      </c>
      <c r="C114" s="958"/>
    </row>
    <row r="115" spans="1:3">
      <c r="A115" s="641">
        <v>2</v>
      </c>
      <c r="B115" s="973" t="s">
        <v>608</v>
      </c>
      <c r="C115" s="974"/>
    </row>
    <row r="116" spans="1:3">
      <c r="A116" s="641">
        <v>3</v>
      </c>
      <c r="B116" s="957" t="s">
        <v>933</v>
      </c>
      <c r="C116" s="958"/>
    </row>
    <row r="117" spans="1:3">
      <c r="A117" s="641">
        <v>4</v>
      </c>
      <c r="B117" s="957" t="s">
        <v>932</v>
      </c>
      <c r="C117" s="958"/>
    </row>
    <row r="118" spans="1:3">
      <c r="A118" s="641">
        <v>5</v>
      </c>
      <c r="B118" s="645" t="s">
        <v>931</v>
      </c>
      <c r="C118" s="644"/>
    </row>
    <row r="119" spans="1:3">
      <c r="A119" s="641">
        <v>6</v>
      </c>
      <c r="B119" s="957" t="s">
        <v>944</v>
      </c>
      <c r="C119" s="958"/>
    </row>
    <row r="120" spans="1:3" ht="48.6" customHeight="1">
      <c r="A120" s="641">
        <v>7</v>
      </c>
      <c r="B120" s="957" t="s">
        <v>945</v>
      </c>
      <c r="C120" s="958"/>
    </row>
    <row r="121" spans="1:3">
      <c r="A121" s="616">
        <v>8</v>
      </c>
      <c r="B121" s="613" t="s">
        <v>634</v>
      </c>
      <c r="C121" s="638" t="s">
        <v>930</v>
      </c>
    </row>
    <row r="122" spans="1:3" ht="22.5">
      <c r="A122" s="641">
        <v>9.01</v>
      </c>
      <c r="B122" s="613" t="s">
        <v>518</v>
      </c>
      <c r="C122" s="625" t="s">
        <v>683</v>
      </c>
    </row>
    <row r="123" spans="1:3" ht="33.75">
      <c r="A123" s="641">
        <v>9.02</v>
      </c>
      <c r="B123" s="613" t="s">
        <v>519</v>
      </c>
      <c r="C123" s="625" t="s">
        <v>686</v>
      </c>
    </row>
    <row r="124" spans="1:3">
      <c r="A124" s="641">
        <v>9.0299999999999994</v>
      </c>
      <c r="B124" s="628" t="s">
        <v>867</v>
      </c>
      <c r="C124" s="628" t="s">
        <v>609</v>
      </c>
    </row>
    <row r="125" spans="1:3">
      <c r="A125" s="641">
        <v>9.0399999999999991</v>
      </c>
      <c r="B125" s="613" t="s">
        <v>520</v>
      </c>
      <c r="C125" s="628" t="s">
        <v>610</v>
      </c>
    </row>
    <row r="126" spans="1:3">
      <c r="A126" s="641">
        <v>9.0500000000000007</v>
      </c>
      <c r="B126" s="613" t="s">
        <v>521</v>
      </c>
      <c r="C126" s="628" t="s">
        <v>611</v>
      </c>
    </row>
    <row r="127" spans="1:3" ht="22.5">
      <c r="A127" s="641">
        <v>9.06</v>
      </c>
      <c r="B127" s="613" t="s">
        <v>522</v>
      </c>
      <c r="C127" s="628" t="s">
        <v>612</v>
      </c>
    </row>
    <row r="128" spans="1:3">
      <c r="A128" s="641">
        <v>9.07</v>
      </c>
      <c r="B128" s="643" t="s">
        <v>523</v>
      </c>
      <c r="C128" s="628" t="s">
        <v>613</v>
      </c>
    </row>
    <row r="129" spans="1:3" ht="22.5">
      <c r="A129" s="641">
        <v>9.08</v>
      </c>
      <c r="B129" s="613" t="s">
        <v>524</v>
      </c>
      <c r="C129" s="628" t="s">
        <v>614</v>
      </c>
    </row>
    <row r="130" spans="1:3" ht="22.5">
      <c r="A130" s="641">
        <v>9.09</v>
      </c>
      <c r="B130" s="613" t="s">
        <v>525</v>
      </c>
      <c r="C130" s="628" t="s">
        <v>615</v>
      </c>
    </row>
    <row r="131" spans="1:3">
      <c r="A131" s="642">
        <v>9.1</v>
      </c>
      <c r="B131" s="613" t="s">
        <v>526</v>
      </c>
      <c r="C131" s="628" t="s">
        <v>616</v>
      </c>
    </row>
    <row r="132" spans="1:3">
      <c r="A132" s="641">
        <v>9.11</v>
      </c>
      <c r="B132" s="613" t="s">
        <v>527</v>
      </c>
      <c r="C132" s="628" t="s">
        <v>617</v>
      </c>
    </row>
    <row r="133" spans="1:3">
      <c r="A133" s="641">
        <v>9.1199999999999992</v>
      </c>
      <c r="B133" s="613" t="s">
        <v>528</v>
      </c>
      <c r="C133" s="628" t="s">
        <v>618</v>
      </c>
    </row>
    <row r="134" spans="1:3">
      <c r="A134" s="641">
        <v>9.1300000000000008</v>
      </c>
      <c r="B134" s="613" t="s">
        <v>529</v>
      </c>
      <c r="C134" s="628" t="s">
        <v>619</v>
      </c>
    </row>
    <row r="135" spans="1:3">
      <c r="A135" s="641">
        <v>9.14</v>
      </c>
      <c r="B135" s="613" t="s">
        <v>530</v>
      </c>
      <c r="C135" s="628" t="s">
        <v>620</v>
      </c>
    </row>
    <row r="136" spans="1:3">
      <c r="A136" s="641">
        <v>9.15</v>
      </c>
      <c r="B136" s="613" t="s">
        <v>531</v>
      </c>
      <c r="C136" s="628" t="s">
        <v>621</v>
      </c>
    </row>
    <row r="137" spans="1:3" ht="22.5">
      <c r="A137" s="641">
        <v>9.16</v>
      </c>
      <c r="B137" s="613" t="s">
        <v>532</v>
      </c>
      <c r="C137" s="628" t="s">
        <v>622</v>
      </c>
    </row>
    <row r="138" spans="1:3">
      <c r="A138" s="641">
        <v>9.17</v>
      </c>
      <c r="B138" s="628" t="s">
        <v>533</v>
      </c>
      <c r="C138" s="628" t="s">
        <v>623</v>
      </c>
    </row>
    <row r="139" spans="1:3" ht="22.5">
      <c r="A139" s="641">
        <v>9.18</v>
      </c>
      <c r="B139" s="613" t="s">
        <v>534</v>
      </c>
      <c r="C139" s="628" t="s">
        <v>624</v>
      </c>
    </row>
    <row r="140" spans="1:3">
      <c r="A140" s="641">
        <v>9.19</v>
      </c>
      <c r="B140" s="613" t="s">
        <v>535</v>
      </c>
      <c r="C140" s="628" t="s">
        <v>625</v>
      </c>
    </row>
    <row r="141" spans="1:3">
      <c r="A141" s="642">
        <v>9.1999999999999993</v>
      </c>
      <c r="B141" s="613" t="s">
        <v>536</v>
      </c>
      <c r="C141" s="628" t="s">
        <v>626</v>
      </c>
    </row>
    <row r="142" spans="1:3">
      <c r="A142" s="641">
        <v>9.2100000000000009</v>
      </c>
      <c r="B142" s="613" t="s">
        <v>537</v>
      </c>
      <c r="C142" s="628" t="s">
        <v>627</v>
      </c>
    </row>
    <row r="143" spans="1:3">
      <c r="A143" s="641">
        <v>9.2200000000000006</v>
      </c>
      <c r="B143" s="613" t="s">
        <v>538</v>
      </c>
      <c r="C143" s="628" t="s">
        <v>628</v>
      </c>
    </row>
    <row r="144" spans="1:3" ht="22.5">
      <c r="A144" s="641">
        <v>9.23</v>
      </c>
      <c r="B144" s="613" t="s">
        <v>539</v>
      </c>
      <c r="C144" s="628" t="s">
        <v>629</v>
      </c>
    </row>
    <row r="145" spans="1:3" ht="22.5">
      <c r="A145" s="641">
        <v>9.24</v>
      </c>
      <c r="B145" s="613" t="s">
        <v>540</v>
      </c>
      <c r="C145" s="628" t="s">
        <v>630</v>
      </c>
    </row>
    <row r="146" spans="1:3">
      <c r="A146" s="641">
        <v>9.2500000000000107</v>
      </c>
      <c r="B146" s="613" t="s">
        <v>541</v>
      </c>
      <c r="C146" s="628" t="s">
        <v>631</v>
      </c>
    </row>
    <row r="147" spans="1:3" ht="22.5">
      <c r="A147" s="641">
        <v>9.2600000000000193</v>
      </c>
      <c r="B147" s="613" t="s">
        <v>632</v>
      </c>
      <c r="C147" s="640" t="s">
        <v>633</v>
      </c>
    </row>
    <row r="148" spans="1:3" s="427" customFormat="1" ht="22.5">
      <c r="A148" s="641">
        <v>9.2700000000000298</v>
      </c>
      <c r="B148" s="613" t="s">
        <v>99</v>
      </c>
      <c r="C148" s="640" t="s">
        <v>684</v>
      </c>
    </row>
    <row r="149" spans="1:3" s="427" customFormat="1">
      <c r="A149" s="617"/>
      <c r="B149" s="953" t="s">
        <v>635</v>
      </c>
      <c r="C149" s="954"/>
    </row>
    <row r="150" spans="1:3" s="427" customFormat="1">
      <c r="A150" s="616">
        <v>1</v>
      </c>
      <c r="B150" s="959" t="s">
        <v>929</v>
      </c>
      <c r="C150" s="960"/>
    </row>
    <row r="151" spans="1:3" s="427" customFormat="1">
      <c r="A151" s="616">
        <v>2</v>
      </c>
      <c r="B151" s="959" t="s">
        <v>685</v>
      </c>
      <c r="C151" s="960"/>
    </row>
    <row r="152" spans="1:3" s="427" customFormat="1">
      <c r="A152" s="616">
        <v>3</v>
      </c>
      <c r="B152" s="959" t="s">
        <v>682</v>
      </c>
      <c r="C152" s="960"/>
    </row>
    <row r="153" spans="1:3" s="427" customFormat="1">
      <c r="A153" s="617"/>
      <c r="B153" s="953" t="s">
        <v>636</v>
      </c>
      <c r="C153" s="954"/>
    </row>
    <row r="154" spans="1:3" s="427" customFormat="1">
      <c r="A154" s="616">
        <v>1</v>
      </c>
      <c r="B154" s="961" t="s">
        <v>928</v>
      </c>
      <c r="C154" s="962"/>
    </row>
    <row r="155" spans="1:3" s="427" customFormat="1">
      <c r="A155" s="616">
        <v>2</v>
      </c>
      <c r="B155" s="613" t="s">
        <v>865</v>
      </c>
      <c r="C155" s="697" t="s">
        <v>997</v>
      </c>
    </row>
    <row r="156" spans="1:3" ht="22.5">
      <c r="A156" s="616">
        <v>3</v>
      </c>
      <c r="B156" s="613" t="s">
        <v>864</v>
      </c>
      <c r="C156" s="638" t="s">
        <v>927</v>
      </c>
    </row>
    <row r="157" spans="1:3">
      <c r="A157" s="616">
        <v>4</v>
      </c>
      <c r="B157" s="613" t="s">
        <v>511</v>
      </c>
      <c r="C157" s="613" t="s">
        <v>948</v>
      </c>
    </row>
    <row r="158" spans="1:3" ht="24.95" customHeight="1">
      <c r="A158" s="617"/>
      <c r="B158" s="953" t="s">
        <v>637</v>
      </c>
      <c r="C158" s="954"/>
    </row>
    <row r="159" spans="1:3" ht="33.75">
      <c r="A159" s="616"/>
      <c r="B159" s="613" t="s">
        <v>916</v>
      </c>
      <c r="C159" s="698" t="s">
        <v>998</v>
      </c>
    </row>
    <row r="160" spans="1:3">
      <c r="A160" s="617"/>
      <c r="B160" s="953" t="s">
        <v>638</v>
      </c>
      <c r="C160" s="954"/>
    </row>
    <row r="161" spans="1:3" ht="39" customHeight="1">
      <c r="A161" s="617"/>
      <c r="B161" s="955" t="s">
        <v>926</v>
      </c>
      <c r="C161" s="956"/>
    </row>
    <row r="162" spans="1:3">
      <c r="A162" s="617" t="s">
        <v>639</v>
      </c>
      <c r="B162" s="639" t="s">
        <v>549</v>
      </c>
      <c r="C162" s="630" t="s">
        <v>640</v>
      </c>
    </row>
    <row r="163" spans="1:3">
      <c r="A163" s="617" t="s">
        <v>369</v>
      </c>
      <c r="B163" s="636" t="s">
        <v>550</v>
      </c>
      <c r="C163" s="638" t="s">
        <v>925</v>
      </c>
    </row>
    <row r="164" spans="1:3" ht="22.5">
      <c r="A164" s="617" t="s">
        <v>376</v>
      </c>
      <c r="B164" s="630" t="s">
        <v>551</v>
      </c>
      <c r="C164" s="638" t="s">
        <v>641</v>
      </c>
    </row>
    <row r="165" spans="1:3">
      <c r="A165" s="617" t="s">
        <v>642</v>
      </c>
      <c r="B165" s="636" t="s">
        <v>552</v>
      </c>
      <c r="C165" s="637" t="s">
        <v>643</v>
      </c>
    </row>
    <row r="166" spans="1:3" ht="22.5">
      <c r="A166" s="617" t="s">
        <v>644</v>
      </c>
      <c r="B166" s="636" t="s">
        <v>880</v>
      </c>
      <c r="C166" s="635" t="s">
        <v>924</v>
      </c>
    </row>
    <row r="167" spans="1:3" ht="22.5">
      <c r="A167" s="617" t="s">
        <v>377</v>
      </c>
      <c r="B167" s="636" t="s">
        <v>553</v>
      </c>
      <c r="C167" s="635" t="s">
        <v>646</v>
      </c>
    </row>
    <row r="168" spans="1:3" ht="22.5">
      <c r="A168" s="617" t="s">
        <v>645</v>
      </c>
      <c r="B168" s="633" t="s">
        <v>556</v>
      </c>
      <c r="C168" s="634" t="s">
        <v>653</v>
      </c>
    </row>
    <row r="169" spans="1:3" ht="22.5">
      <c r="A169" s="617" t="s">
        <v>647</v>
      </c>
      <c r="B169" s="633" t="s">
        <v>554</v>
      </c>
      <c r="C169" s="635" t="s">
        <v>649</v>
      </c>
    </row>
    <row r="170" spans="1:3" ht="26.45" customHeight="1">
      <c r="A170" s="617" t="s">
        <v>648</v>
      </c>
      <c r="B170" s="633" t="s">
        <v>555</v>
      </c>
      <c r="C170" s="634" t="s">
        <v>651</v>
      </c>
    </row>
    <row r="171" spans="1:3" ht="22.5">
      <c r="A171" s="617" t="s">
        <v>650</v>
      </c>
      <c r="B171" s="611" t="s">
        <v>557</v>
      </c>
      <c r="C171" s="634" t="s">
        <v>655</v>
      </c>
    </row>
    <row r="172" spans="1:3" ht="22.5">
      <c r="A172" s="617" t="s">
        <v>652</v>
      </c>
      <c r="B172" s="633" t="s">
        <v>558</v>
      </c>
      <c r="C172" s="632" t="s">
        <v>656</v>
      </c>
    </row>
    <row r="173" spans="1:3">
      <c r="A173" s="617" t="s">
        <v>654</v>
      </c>
      <c r="B173" s="631" t="s">
        <v>559</v>
      </c>
      <c r="C173" s="630" t="s">
        <v>657</v>
      </c>
    </row>
    <row r="174" spans="1:3" ht="22.5">
      <c r="A174" s="617"/>
      <c r="B174" s="629" t="s">
        <v>923</v>
      </c>
      <c r="C174" s="628" t="s">
        <v>658</v>
      </c>
    </row>
    <row r="175" spans="1:3" ht="22.5">
      <c r="A175" s="617"/>
      <c r="B175" s="629" t="s">
        <v>922</v>
      </c>
      <c r="C175" s="628" t="s">
        <v>659</v>
      </c>
    </row>
    <row r="176" spans="1:3" ht="22.5">
      <c r="A176" s="617"/>
      <c r="B176" s="629" t="s">
        <v>921</v>
      </c>
      <c r="C176" s="628" t="s">
        <v>660</v>
      </c>
    </row>
    <row r="177" spans="1:3">
      <c r="A177" s="617"/>
      <c r="B177" s="953" t="s">
        <v>661</v>
      </c>
      <c r="C177" s="954"/>
    </row>
    <row r="178" spans="1:3">
      <c r="A178" s="617"/>
      <c r="B178" s="959" t="s">
        <v>920</v>
      </c>
      <c r="C178" s="960"/>
    </row>
    <row r="179" spans="1:3">
      <c r="A179" s="616">
        <v>1</v>
      </c>
      <c r="B179" s="628" t="s">
        <v>563</v>
      </c>
      <c r="C179" s="628" t="s">
        <v>563</v>
      </c>
    </row>
    <row r="180" spans="1:3" ht="33.75">
      <c r="A180" s="616">
        <v>2</v>
      </c>
      <c r="B180" s="628" t="s">
        <v>662</v>
      </c>
      <c r="C180" s="628" t="s">
        <v>663</v>
      </c>
    </row>
    <row r="181" spans="1:3">
      <c r="A181" s="616">
        <v>3</v>
      </c>
      <c r="B181" s="628" t="s">
        <v>565</v>
      </c>
      <c r="C181" s="628" t="s">
        <v>664</v>
      </c>
    </row>
    <row r="182" spans="1:3" ht="22.5">
      <c r="A182" s="616">
        <v>4</v>
      </c>
      <c r="B182" s="628" t="s">
        <v>566</v>
      </c>
      <c r="C182" s="628" t="s">
        <v>665</v>
      </c>
    </row>
    <row r="183" spans="1:3" ht="22.5">
      <c r="A183" s="616">
        <v>5</v>
      </c>
      <c r="B183" s="628" t="s">
        <v>567</v>
      </c>
      <c r="C183" s="628" t="s">
        <v>687</v>
      </c>
    </row>
    <row r="184" spans="1:3" ht="45">
      <c r="A184" s="616">
        <v>6</v>
      </c>
      <c r="B184" s="628" t="s">
        <v>568</v>
      </c>
      <c r="C184" s="628" t="s">
        <v>666</v>
      </c>
    </row>
    <row r="185" spans="1:3">
      <c r="A185" s="617"/>
      <c r="B185" s="953" t="s">
        <v>667</v>
      </c>
      <c r="C185" s="954"/>
    </row>
    <row r="186" spans="1:3">
      <c r="A186" s="617"/>
      <c r="B186" s="964" t="s">
        <v>919</v>
      </c>
      <c r="C186" s="965"/>
    </row>
    <row r="187" spans="1:3" ht="22.5">
      <c r="A187" s="617">
        <v>1.1000000000000001</v>
      </c>
      <c r="B187" s="627" t="s">
        <v>573</v>
      </c>
      <c r="C187" s="625" t="s">
        <v>668</v>
      </c>
    </row>
    <row r="188" spans="1:3" ht="50.1" customHeight="1">
      <c r="A188" s="617" t="s">
        <v>157</v>
      </c>
      <c r="B188" s="612" t="s">
        <v>574</v>
      </c>
      <c r="C188" s="625" t="s">
        <v>669</v>
      </c>
    </row>
    <row r="189" spans="1:3">
      <c r="A189" s="617" t="s">
        <v>575</v>
      </c>
      <c r="B189" s="626" t="s">
        <v>576</v>
      </c>
      <c r="C189" s="966" t="s">
        <v>918</v>
      </c>
    </row>
    <row r="190" spans="1:3">
      <c r="A190" s="617" t="s">
        <v>577</v>
      </c>
      <c r="B190" s="626" t="s">
        <v>578</v>
      </c>
      <c r="C190" s="966"/>
    </row>
    <row r="191" spans="1:3">
      <c r="A191" s="617" t="s">
        <v>579</v>
      </c>
      <c r="B191" s="626" t="s">
        <v>580</v>
      </c>
      <c r="C191" s="966"/>
    </row>
    <row r="192" spans="1:3">
      <c r="A192" s="617" t="s">
        <v>581</v>
      </c>
      <c r="B192" s="626" t="s">
        <v>582</v>
      </c>
      <c r="C192" s="966"/>
    </row>
    <row r="193" spans="1:4" ht="25.5" customHeight="1">
      <c r="A193" s="617">
        <v>1.2</v>
      </c>
      <c r="B193" s="624" t="s">
        <v>894</v>
      </c>
      <c r="C193" s="699" t="s">
        <v>999</v>
      </c>
    </row>
    <row r="194" spans="1:4" ht="22.5">
      <c r="A194" s="617" t="s">
        <v>584</v>
      </c>
      <c r="B194" s="619" t="s">
        <v>585</v>
      </c>
      <c r="C194" s="622" t="s">
        <v>670</v>
      </c>
    </row>
    <row r="195" spans="1:4" ht="22.5">
      <c r="A195" s="617" t="s">
        <v>586</v>
      </c>
      <c r="B195" s="623" t="s">
        <v>587</v>
      </c>
      <c r="C195" s="622" t="s">
        <v>671</v>
      </c>
    </row>
    <row r="196" spans="1:4" ht="26.1" customHeight="1">
      <c r="A196" s="617" t="s">
        <v>588</v>
      </c>
      <c r="B196" s="621" t="s">
        <v>589</v>
      </c>
      <c r="C196" s="610" t="s">
        <v>672</v>
      </c>
    </row>
    <row r="197" spans="1:4" ht="22.5">
      <c r="A197" s="617" t="s">
        <v>590</v>
      </c>
      <c r="B197" s="620" t="s">
        <v>591</v>
      </c>
      <c r="C197" s="610" t="s">
        <v>673</v>
      </c>
      <c r="D197" s="428"/>
    </row>
    <row r="198" spans="1:4" ht="22.5">
      <c r="A198" s="617">
        <v>1.4</v>
      </c>
      <c r="B198" s="619" t="s">
        <v>680</v>
      </c>
      <c r="C198" s="618" t="s">
        <v>674</v>
      </c>
      <c r="D198" s="429"/>
    </row>
    <row r="199" spans="1:4" ht="12.75">
      <c r="A199" s="617">
        <v>1.5</v>
      </c>
      <c r="B199" s="619" t="s">
        <v>681</v>
      </c>
      <c r="C199" s="618" t="s">
        <v>674</v>
      </c>
      <c r="D199" s="430"/>
    </row>
    <row r="200" spans="1:4" ht="12.75">
      <c r="A200" s="617"/>
      <c r="B200" s="967" t="s">
        <v>675</v>
      </c>
      <c r="C200" s="967"/>
      <c r="D200" s="430"/>
    </row>
    <row r="201" spans="1:4" ht="12.75">
      <c r="A201" s="617"/>
      <c r="B201" s="964" t="s">
        <v>917</v>
      </c>
      <c r="C201" s="964"/>
      <c r="D201" s="430"/>
    </row>
    <row r="202" spans="1:4" ht="12.75">
      <c r="A202" s="616"/>
      <c r="B202" s="613" t="s">
        <v>916</v>
      </c>
      <c r="C202" s="698" t="s">
        <v>997</v>
      </c>
      <c r="D202" s="430"/>
    </row>
    <row r="203" spans="1:4" ht="12.75">
      <c r="A203" s="617"/>
      <c r="B203" s="967" t="s">
        <v>676</v>
      </c>
      <c r="C203" s="967"/>
      <c r="D203" s="431"/>
    </row>
    <row r="204" spans="1:4" ht="12.75">
      <c r="A204" s="616"/>
      <c r="B204" s="968" t="s">
        <v>915</v>
      </c>
      <c r="C204" s="968"/>
      <c r="D204" s="432"/>
    </row>
    <row r="205" spans="1:4" ht="12.75">
      <c r="B205" s="967" t="s">
        <v>713</v>
      </c>
      <c r="C205" s="967"/>
      <c r="D205" s="433"/>
    </row>
    <row r="206" spans="1:4" ht="22.5">
      <c r="A206" s="612">
        <v>1</v>
      </c>
      <c r="B206" s="613" t="s">
        <v>689</v>
      </c>
      <c r="C206" s="610" t="s">
        <v>701</v>
      </c>
      <c r="D206" s="432"/>
    </row>
    <row r="207" spans="1:4" ht="18" customHeight="1">
      <c r="A207" s="612">
        <v>2</v>
      </c>
      <c r="B207" s="613" t="s">
        <v>690</v>
      </c>
      <c r="C207" s="610" t="s">
        <v>702</v>
      </c>
      <c r="D207" s="433"/>
    </row>
    <row r="208" spans="1:4" ht="22.5">
      <c r="A208" s="612">
        <v>3</v>
      </c>
      <c r="B208" s="613" t="s">
        <v>691</v>
      </c>
      <c r="C208" s="613" t="s">
        <v>703</v>
      </c>
      <c r="D208" s="434"/>
    </row>
    <row r="209" spans="1:4" ht="12.75">
      <c r="A209" s="612">
        <v>4</v>
      </c>
      <c r="B209" s="613" t="s">
        <v>692</v>
      </c>
      <c r="C209" s="613" t="s">
        <v>704</v>
      </c>
      <c r="D209" s="434"/>
    </row>
    <row r="210" spans="1:4" ht="22.5">
      <c r="A210" s="612">
        <v>5</v>
      </c>
      <c r="B210" s="613" t="s">
        <v>693</v>
      </c>
      <c r="C210" s="613" t="s">
        <v>705</v>
      </c>
    </row>
    <row r="211" spans="1:4" ht="24.6" customHeight="1">
      <c r="A211" s="612">
        <v>6</v>
      </c>
      <c r="B211" s="613" t="s">
        <v>694</v>
      </c>
      <c r="C211" s="613" t="s">
        <v>706</v>
      </c>
    </row>
    <row r="212" spans="1:4" ht="22.5">
      <c r="A212" s="612">
        <v>7</v>
      </c>
      <c r="B212" s="613" t="s">
        <v>695</v>
      </c>
      <c r="C212" s="613" t="s">
        <v>707</v>
      </c>
    </row>
    <row r="213" spans="1:4">
      <c r="A213" s="612">
        <v>7.1</v>
      </c>
      <c r="B213" s="615" t="s">
        <v>696</v>
      </c>
      <c r="C213" s="613" t="s">
        <v>708</v>
      </c>
    </row>
    <row r="214" spans="1:4" ht="22.5">
      <c r="A214" s="612">
        <v>7.2</v>
      </c>
      <c r="B214" s="615" t="s">
        <v>697</v>
      </c>
      <c r="C214" s="613" t="s">
        <v>709</v>
      </c>
    </row>
    <row r="215" spans="1:4">
      <c r="A215" s="612">
        <v>7.3</v>
      </c>
      <c r="B215" s="614" t="s">
        <v>698</v>
      </c>
      <c r="C215" s="613" t="s">
        <v>710</v>
      </c>
    </row>
    <row r="216" spans="1:4" ht="39.6" customHeight="1">
      <c r="A216" s="612">
        <v>8</v>
      </c>
      <c r="B216" s="613" t="s">
        <v>699</v>
      </c>
      <c r="C216" s="610" t="s">
        <v>711</v>
      </c>
    </row>
    <row r="217" spans="1:4">
      <c r="A217" s="612">
        <v>9</v>
      </c>
      <c r="B217" s="613" t="s">
        <v>700</v>
      </c>
      <c r="C217" s="610" t="s">
        <v>712</v>
      </c>
    </row>
    <row r="218" spans="1:4" ht="22.5">
      <c r="A218" s="654">
        <v>10.1</v>
      </c>
      <c r="B218" s="655" t="s">
        <v>720</v>
      </c>
      <c r="C218" s="646" t="s">
        <v>721</v>
      </c>
    </row>
    <row r="219" spans="1:4">
      <c r="A219" s="969"/>
      <c r="B219" s="656" t="s">
        <v>907</v>
      </c>
      <c r="C219" s="610" t="s">
        <v>914</v>
      </c>
    </row>
    <row r="220" spans="1:4">
      <c r="A220" s="969"/>
      <c r="B220" s="611" t="s">
        <v>572</v>
      </c>
      <c r="C220" s="610" t="s">
        <v>913</v>
      </c>
    </row>
    <row r="221" spans="1:4">
      <c r="A221" s="969"/>
      <c r="B221" s="611" t="s">
        <v>906</v>
      </c>
      <c r="C221" s="699" t="s">
        <v>1000</v>
      </c>
    </row>
    <row r="222" spans="1:4">
      <c r="A222" s="969"/>
      <c r="B222" s="611" t="s">
        <v>714</v>
      </c>
      <c r="C222" s="610" t="s">
        <v>912</v>
      </c>
    </row>
    <row r="223" spans="1:4" ht="22.5">
      <c r="A223" s="969"/>
      <c r="B223" s="611" t="s">
        <v>718</v>
      </c>
      <c r="C223" s="625" t="s">
        <v>911</v>
      </c>
    </row>
    <row r="224" spans="1:4" ht="33.75">
      <c r="A224" s="969"/>
      <c r="B224" s="611" t="s">
        <v>717</v>
      </c>
      <c r="C224" s="610" t="s">
        <v>910</v>
      </c>
    </row>
    <row r="225" spans="1:3">
      <c r="A225" s="969"/>
      <c r="B225" s="611" t="s">
        <v>949</v>
      </c>
      <c r="C225" s="610" t="s">
        <v>909</v>
      </c>
    </row>
    <row r="226" spans="1:3" ht="22.5">
      <c r="A226" s="969"/>
      <c r="B226" s="611" t="s">
        <v>950</v>
      </c>
      <c r="C226" s="610" t="s">
        <v>908</v>
      </c>
    </row>
    <row r="227" spans="1:3" ht="12.75">
      <c r="A227" s="647"/>
      <c r="B227" s="648"/>
      <c r="C227" s="649"/>
    </row>
    <row r="228" spans="1:3" ht="12.75">
      <c r="A228" s="647"/>
      <c r="B228" s="649"/>
      <c r="C228" s="650"/>
    </row>
    <row r="229" spans="1:3" ht="12.75">
      <c r="A229" s="647"/>
      <c r="B229" s="649"/>
      <c r="C229" s="650"/>
    </row>
    <row r="230" spans="1:3" ht="12.75">
      <c r="A230" s="647"/>
      <c r="B230" s="651"/>
      <c r="C230" s="650"/>
    </row>
    <row r="231" spans="1:3" ht="12.75">
      <c r="A231" s="963"/>
      <c r="B231" s="652"/>
      <c r="C231" s="650"/>
    </row>
    <row r="232" spans="1:3" ht="12.75">
      <c r="A232" s="963"/>
      <c r="B232" s="652"/>
      <c r="C232" s="650"/>
    </row>
    <row r="233" spans="1:3" ht="12.75">
      <c r="A233" s="963"/>
      <c r="B233" s="652"/>
      <c r="C233" s="650"/>
    </row>
    <row r="234" spans="1:3" ht="12.75">
      <c r="A234" s="963"/>
      <c r="B234" s="652"/>
      <c r="C234" s="653"/>
    </row>
    <row r="235" spans="1:3" ht="40.5" customHeight="1">
      <c r="A235" s="963"/>
      <c r="B235" s="652"/>
      <c r="C235" s="650"/>
    </row>
    <row r="236" spans="1:3" ht="24" customHeight="1">
      <c r="A236" s="963"/>
      <c r="B236" s="652"/>
      <c r="C236" s="650"/>
    </row>
    <row r="237" spans="1:3" ht="12.75">
      <c r="A237" s="963"/>
      <c r="B237" s="652"/>
      <c r="C237" s="650"/>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16" zoomScale="80" zoomScaleNormal="80" workbookViewId="0">
      <selection activeCell="C6" sqref="C6:H45"/>
    </sheetView>
  </sheetViews>
  <sheetFormatPr defaultRowHeight="15"/>
  <cols>
    <col min="2" max="2" width="66.5703125" customWidth="1"/>
    <col min="3" max="8" width="17.85546875" customWidth="1"/>
  </cols>
  <sheetData>
    <row r="1" spans="1:8" ht="15.75">
      <c r="A1" s="17" t="s">
        <v>108</v>
      </c>
      <c r="B1" s="330" t="str">
        <f>Info!C2</f>
        <v>სს ზირაათ ბანკი საქართველო</v>
      </c>
      <c r="C1" s="16"/>
      <c r="D1" s="248"/>
      <c r="E1" s="248"/>
      <c r="F1" s="248"/>
      <c r="G1" s="248"/>
    </row>
    <row r="2" spans="1:8" ht="15.75">
      <c r="A2" s="17" t="s">
        <v>109</v>
      </c>
      <c r="B2" s="735">
        <f>'1. key ratios'!B2</f>
        <v>45657</v>
      </c>
      <c r="C2" s="29"/>
      <c r="D2" s="18"/>
      <c r="E2" s="18"/>
      <c r="F2" s="18"/>
      <c r="G2" s="18"/>
      <c r="H2" s="1"/>
    </row>
    <row r="3" spans="1:8" ht="15.75">
      <c r="A3" s="17"/>
      <c r="B3" s="16"/>
      <c r="C3" s="29"/>
      <c r="D3" s="18"/>
      <c r="E3" s="18"/>
      <c r="F3" s="18"/>
      <c r="G3" s="18"/>
      <c r="H3" s="1"/>
    </row>
    <row r="4" spans="1:8">
      <c r="A4" s="844" t="s">
        <v>25</v>
      </c>
      <c r="B4" s="842" t="s">
        <v>166</v>
      </c>
      <c r="C4" s="840" t="s">
        <v>114</v>
      </c>
      <c r="D4" s="840"/>
      <c r="E4" s="840"/>
      <c r="F4" s="840" t="s">
        <v>115</v>
      </c>
      <c r="G4" s="840"/>
      <c r="H4" s="841"/>
    </row>
    <row r="5" spans="1:8" ht="15.6" customHeight="1">
      <c r="A5" s="845"/>
      <c r="B5" s="843"/>
      <c r="C5" s="469" t="s">
        <v>26</v>
      </c>
      <c r="D5" s="469" t="s">
        <v>88</v>
      </c>
      <c r="E5" s="469" t="s">
        <v>66</v>
      </c>
      <c r="F5" s="469" t="s">
        <v>26</v>
      </c>
      <c r="G5" s="469" t="s">
        <v>88</v>
      </c>
      <c r="H5" s="469" t="s">
        <v>66</v>
      </c>
    </row>
    <row r="6" spans="1:8">
      <c r="A6" s="499">
        <v>1</v>
      </c>
      <c r="B6" s="470" t="s">
        <v>775</v>
      </c>
      <c r="C6" s="775">
        <v>12545065.689999999</v>
      </c>
      <c r="D6" s="775">
        <v>6569433.5635000002</v>
      </c>
      <c r="E6" s="776">
        <v>19114499.2535</v>
      </c>
      <c r="F6" s="775">
        <v>12161385.15</v>
      </c>
      <c r="G6" s="775">
        <v>4459307.0504999999</v>
      </c>
      <c r="H6" s="776">
        <v>16620692.2005</v>
      </c>
    </row>
    <row r="7" spans="1:8">
      <c r="A7" s="499">
        <v>1.1000000000000001</v>
      </c>
      <c r="B7" s="471" t="s">
        <v>729</v>
      </c>
      <c r="C7" s="775"/>
      <c r="D7" s="775"/>
      <c r="E7" s="776">
        <v>0</v>
      </c>
      <c r="F7" s="775"/>
      <c r="G7" s="775"/>
      <c r="H7" s="776">
        <v>0</v>
      </c>
    </row>
    <row r="8" spans="1:8" ht="21">
      <c r="A8" s="499">
        <v>1.2</v>
      </c>
      <c r="B8" s="471" t="s">
        <v>776</v>
      </c>
      <c r="C8" s="775"/>
      <c r="D8" s="775"/>
      <c r="E8" s="776">
        <v>0</v>
      </c>
      <c r="F8" s="775"/>
      <c r="G8" s="775"/>
      <c r="H8" s="776">
        <v>0</v>
      </c>
    </row>
    <row r="9" spans="1:8" ht="21.6" customHeight="1">
      <c r="A9" s="499">
        <v>1.3</v>
      </c>
      <c r="B9" s="465" t="s">
        <v>777</v>
      </c>
      <c r="C9" s="775"/>
      <c r="D9" s="775"/>
      <c r="E9" s="776">
        <v>0</v>
      </c>
      <c r="F9" s="775"/>
      <c r="G9" s="775"/>
      <c r="H9" s="776">
        <v>0</v>
      </c>
    </row>
    <row r="10" spans="1:8" ht="21">
      <c r="A10" s="499">
        <v>1.4</v>
      </c>
      <c r="B10" s="465" t="s">
        <v>733</v>
      </c>
      <c r="C10" s="775"/>
      <c r="D10" s="775"/>
      <c r="E10" s="776">
        <v>0</v>
      </c>
      <c r="F10" s="775"/>
      <c r="G10" s="775"/>
      <c r="H10" s="776">
        <v>0</v>
      </c>
    </row>
    <row r="11" spans="1:8">
      <c r="A11" s="499">
        <v>1.5</v>
      </c>
      <c r="B11" s="465" t="s">
        <v>736</v>
      </c>
      <c r="C11" s="775">
        <v>12545065.689999999</v>
      </c>
      <c r="D11" s="775">
        <v>6569433.5635000002</v>
      </c>
      <c r="E11" s="776">
        <v>19114499.2535</v>
      </c>
      <c r="F11" s="775">
        <v>12161385.15</v>
      </c>
      <c r="G11" s="775">
        <v>4459307.0504999999</v>
      </c>
      <c r="H11" s="776">
        <v>16620692.2005</v>
      </c>
    </row>
    <row r="12" spans="1:8">
      <c r="A12" s="499">
        <v>1.6</v>
      </c>
      <c r="B12" s="472" t="s">
        <v>99</v>
      </c>
      <c r="C12" s="775"/>
      <c r="D12" s="775"/>
      <c r="E12" s="776">
        <v>0</v>
      </c>
      <c r="F12" s="775"/>
      <c r="G12" s="775"/>
      <c r="H12" s="776">
        <v>0</v>
      </c>
    </row>
    <row r="13" spans="1:8">
      <c r="A13" s="499">
        <v>2</v>
      </c>
      <c r="B13" s="473" t="s">
        <v>778</v>
      </c>
      <c r="C13" s="775">
        <v>-1917711.0499999998</v>
      </c>
      <c r="D13" s="775">
        <v>-3011157.29</v>
      </c>
      <c r="E13" s="776">
        <v>-4928868.34</v>
      </c>
      <c r="F13" s="775">
        <v>-1002429.64</v>
      </c>
      <c r="G13" s="775">
        <v>-1937401.5899999996</v>
      </c>
      <c r="H13" s="776">
        <v>-2939831.2299999995</v>
      </c>
    </row>
    <row r="14" spans="1:8">
      <c r="A14" s="499">
        <v>2.1</v>
      </c>
      <c r="B14" s="465" t="s">
        <v>779</v>
      </c>
      <c r="C14" s="775"/>
      <c r="D14" s="775"/>
      <c r="E14" s="776">
        <v>0</v>
      </c>
      <c r="F14" s="775"/>
      <c r="G14" s="775"/>
      <c r="H14" s="776">
        <v>0</v>
      </c>
    </row>
    <row r="15" spans="1:8" ht="24.6" customHeight="1">
      <c r="A15" s="499">
        <v>2.2000000000000002</v>
      </c>
      <c r="B15" s="465" t="s">
        <v>780</v>
      </c>
      <c r="C15" s="775"/>
      <c r="D15" s="775"/>
      <c r="E15" s="776">
        <v>0</v>
      </c>
      <c r="F15" s="775"/>
      <c r="G15" s="775"/>
      <c r="H15" s="776">
        <v>0</v>
      </c>
    </row>
    <row r="16" spans="1:8" ht="20.45" customHeight="1">
      <c r="A16" s="499">
        <v>2.2999999999999998</v>
      </c>
      <c r="B16" s="465" t="s">
        <v>781</v>
      </c>
      <c r="C16" s="775">
        <v>-1834881.5299999998</v>
      </c>
      <c r="D16" s="775">
        <v>-3011157.29</v>
      </c>
      <c r="E16" s="776">
        <v>-4846038.82</v>
      </c>
      <c r="F16" s="775">
        <v>-948964.42</v>
      </c>
      <c r="G16" s="775">
        <v>-1937401.5899999996</v>
      </c>
      <c r="H16" s="776">
        <v>-2886366.01</v>
      </c>
    </row>
    <row r="17" spans="1:8">
      <c r="A17" s="499">
        <v>2.4</v>
      </c>
      <c r="B17" s="465" t="s">
        <v>782</v>
      </c>
      <c r="C17" s="775">
        <v>-82829.52</v>
      </c>
      <c r="D17" s="775">
        <v>0</v>
      </c>
      <c r="E17" s="776">
        <v>-82829.52</v>
      </c>
      <c r="F17" s="775">
        <v>-53465.22</v>
      </c>
      <c r="G17" s="775">
        <v>0</v>
      </c>
      <c r="H17" s="776">
        <v>-53465.22</v>
      </c>
    </row>
    <row r="18" spans="1:8">
      <c r="A18" s="499">
        <v>3</v>
      </c>
      <c r="B18" s="473" t="s">
        <v>783</v>
      </c>
      <c r="C18" s="775"/>
      <c r="D18" s="775"/>
      <c r="E18" s="776">
        <v>0</v>
      </c>
      <c r="F18" s="775"/>
      <c r="G18" s="775"/>
      <c r="H18" s="776">
        <v>0</v>
      </c>
    </row>
    <row r="19" spans="1:8">
      <c r="A19" s="499">
        <v>4</v>
      </c>
      <c r="B19" s="473" t="s">
        <v>784</v>
      </c>
      <c r="C19" s="775">
        <v>746154.69000000006</v>
      </c>
      <c r="D19" s="775">
        <v>1261004.23</v>
      </c>
      <c r="E19" s="776">
        <v>2007158.92</v>
      </c>
      <c r="F19" s="775">
        <v>650598.22</v>
      </c>
      <c r="G19" s="775">
        <v>1151274.3899999999</v>
      </c>
      <c r="H19" s="776">
        <v>1801872.6099999999</v>
      </c>
    </row>
    <row r="20" spans="1:8">
      <c r="A20" s="499">
        <v>5</v>
      </c>
      <c r="B20" s="473" t="s">
        <v>785</v>
      </c>
      <c r="C20" s="775">
        <v>-1676960.26</v>
      </c>
      <c r="D20" s="775">
        <v>0</v>
      </c>
      <c r="E20" s="776">
        <v>-1676960.26</v>
      </c>
      <c r="F20" s="775">
        <v>-355193.43</v>
      </c>
      <c r="G20" s="775">
        <v>0</v>
      </c>
      <c r="H20" s="776">
        <v>-355193.43</v>
      </c>
    </row>
    <row r="21" spans="1:8" ht="38.450000000000003" customHeight="1">
      <c r="A21" s="499">
        <v>6</v>
      </c>
      <c r="B21" s="473" t="s">
        <v>786</v>
      </c>
      <c r="C21" s="775">
        <v>-127.86</v>
      </c>
      <c r="D21" s="775"/>
      <c r="E21" s="776">
        <v>-127.86</v>
      </c>
      <c r="F21" s="775"/>
      <c r="G21" s="775"/>
      <c r="H21" s="776">
        <v>0</v>
      </c>
    </row>
    <row r="22" spans="1:8" ht="27.6" customHeight="1">
      <c r="A22" s="499">
        <v>7</v>
      </c>
      <c r="B22" s="473" t="s">
        <v>787</v>
      </c>
      <c r="C22" s="775"/>
      <c r="D22" s="775"/>
      <c r="E22" s="776">
        <v>0</v>
      </c>
      <c r="F22" s="775"/>
      <c r="G22" s="775"/>
      <c r="H22" s="776">
        <v>0</v>
      </c>
    </row>
    <row r="23" spans="1:8" ht="36.950000000000003" customHeight="1">
      <c r="A23" s="499">
        <v>8</v>
      </c>
      <c r="B23" s="474" t="s">
        <v>788</v>
      </c>
      <c r="C23" s="775"/>
      <c r="D23" s="775"/>
      <c r="E23" s="776">
        <v>0</v>
      </c>
      <c r="F23" s="775"/>
      <c r="G23" s="775"/>
      <c r="H23" s="776">
        <v>0</v>
      </c>
    </row>
    <row r="24" spans="1:8" ht="34.5" customHeight="1">
      <c r="A24" s="499">
        <v>9</v>
      </c>
      <c r="B24" s="474" t="s">
        <v>789</v>
      </c>
      <c r="C24" s="775"/>
      <c r="D24" s="775"/>
      <c r="E24" s="776">
        <v>0</v>
      </c>
      <c r="F24" s="775"/>
      <c r="G24" s="775"/>
      <c r="H24" s="776">
        <v>0</v>
      </c>
    </row>
    <row r="25" spans="1:8">
      <c r="A25" s="499">
        <v>10</v>
      </c>
      <c r="B25" s="473" t="s">
        <v>790</v>
      </c>
      <c r="C25" s="775">
        <v>1782976.94</v>
      </c>
      <c r="D25" s="775">
        <v>0</v>
      </c>
      <c r="E25" s="776">
        <v>1782976.94</v>
      </c>
      <c r="F25" s="775">
        <v>1696484.41</v>
      </c>
      <c r="G25" s="775"/>
      <c r="H25" s="776">
        <v>1696484.41</v>
      </c>
    </row>
    <row r="26" spans="1:8" ht="27" customHeight="1">
      <c r="A26" s="499">
        <v>11</v>
      </c>
      <c r="B26" s="475" t="s">
        <v>791</v>
      </c>
      <c r="C26" s="775"/>
      <c r="D26" s="775"/>
      <c r="E26" s="776">
        <v>0</v>
      </c>
      <c r="F26" s="775"/>
      <c r="G26" s="775"/>
      <c r="H26" s="776">
        <v>0</v>
      </c>
    </row>
    <row r="27" spans="1:8">
      <c r="A27" s="499">
        <v>12</v>
      </c>
      <c r="B27" s="473" t="s">
        <v>792</v>
      </c>
      <c r="C27" s="775">
        <v>74696.42</v>
      </c>
      <c r="D27" s="775"/>
      <c r="E27" s="776">
        <v>74696.42</v>
      </c>
      <c r="F27" s="775"/>
      <c r="G27" s="775"/>
      <c r="H27" s="776">
        <v>0</v>
      </c>
    </row>
    <row r="28" spans="1:8">
      <c r="A28" s="499">
        <v>13</v>
      </c>
      <c r="B28" s="476" t="s">
        <v>793</v>
      </c>
      <c r="C28" s="775"/>
      <c r="D28" s="775"/>
      <c r="E28" s="776">
        <v>0</v>
      </c>
      <c r="F28" s="775"/>
      <c r="G28" s="775"/>
      <c r="H28" s="776">
        <v>0</v>
      </c>
    </row>
    <row r="29" spans="1:8">
      <c r="A29" s="499">
        <v>14</v>
      </c>
      <c r="B29" s="477" t="s">
        <v>794</v>
      </c>
      <c r="C29" s="775">
        <v>-6503095.1699999999</v>
      </c>
      <c r="D29" s="775">
        <v>0</v>
      </c>
      <c r="E29" s="776">
        <v>-6503095.1699999999</v>
      </c>
      <c r="F29" s="775">
        <v>-6987204.9199999999</v>
      </c>
      <c r="G29" s="775">
        <v>0</v>
      </c>
      <c r="H29" s="776">
        <v>-6987204.9199999999</v>
      </c>
    </row>
    <row r="30" spans="1:8">
      <c r="A30" s="499">
        <v>14.1</v>
      </c>
      <c r="B30" s="448" t="s">
        <v>795</v>
      </c>
      <c r="C30" s="775">
        <v>-4182947.02</v>
      </c>
      <c r="D30" s="775"/>
      <c r="E30" s="776">
        <v>-4182947.02</v>
      </c>
      <c r="F30" s="775">
        <v>-3846178.67</v>
      </c>
      <c r="G30" s="775"/>
      <c r="H30" s="776">
        <v>-3846178.67</v>
      </c>
    </row>
    <row r="31" spans="1:8">
      <c r="A31" s="499">
        <v>14.2</v>
      </c>
      <c r="B31" s="448" t="s">
        <v>796</v>
      </c>
      <c r="C31" s="775">
        <v>-2320148.15</v>
      </c>
      <c r="D31" s="775"/>
      <c r="E31" s="776">
        <v>-2320148.15</v>
      </c>
      <c r="F31" s="775">
        <v>-3141026.25</v>
      </c>
      <c r="G31" s="775"/>
      <c r="H31" s="776">
        <v>-3141026.25</v>
      </c>
    </row>
    <row r="32" spans="1:8">
      <c r="A32" s="499">
        <v>15</v>
      </c>
      <c r="B32" s="478" t="s">
        <v>797</v>
      </c>
      <c r="C32" s="775">
        <v>-1353300.25</v>
      </c>
      <c r="D32" s="775"/>
      <c r="E32" s="776">
        <v>-1353300.25</v>
      </c>
      <c r="F32" s="775">
        <v>-1303209.3400000001</v>
      </c>
      <c r="G32" s="775"/>
      <c r="H32" s="776">
        <v>-1303209.3400000001</v>
      </c>
    </row>
    <row r="33" spans="1:8" ht="22.5" customHeight="1">
      <c r="A33" s="499">
        <v>16</v>
      </c>
      <c r="B33" s="444" t="s">
        <v>798</v>
      </c>
      <c r="C33" s="775"/>
      <c r="D33" s="775"/>
      <c r="E33" s="776">
        <v>0</v>
      </c>
      <c r="F33" s="775"/>
      <c r="G33" s="775"/>
      <c r="H33" s="776">
        <v>0</v>
      </c>
    </row>
    <row r="34" spans="1:8">
      <c r="A34" s="499">
        <v>17</v>
      </c>
      <c r="B34" s="473" t="s">
        <v>799</v>
      </c>
      <c r="C34" s="775">
        <v>-264820.59000000003</v>
      </c>
      <c r="D34" s="775">
        <v>-35474.540000000008</v>
      </c>
      <c r="E34" s="776">
        <v>-300295.13</v>
      </c>
      <c r="F34" s="775">
        <v>-18799.71</v>
      </c>
      <c r="G34" s="775">
        <v>-130712.20999999999</v>
      </c>
      <c r="H34" s="776">
        <v>-149511.91999999998</v>
      </c>
    </row>
    <row r="35" spans="1:8">
      <c r="A35" s="499">
        <v>17.100000000000001</v>
      </c>
      <c r="B35" s="479" t="s">
        <v>800</v>
      </c>
      <c r="C35" s="775">
        <v>-264820.59000000003</v>
      </c>
      <c r="D35" s="775">
        <v>-35474.540000000008</v>
      </c>
      <c r="E35" s="776">
        <v>-300295.13</v>
      </c>
      <c r="F35" s="775">
        <v>-18799.71</v>
      </c>
      <c r="G35" s="775">
        <v>-130712.20999999999</v>
      </c>
      <c r="H35" s="776">
        <v>-149511.91999999998</v>
      </c>
    </row>
    <row r="36" spans="1:8">
      <c r="A36" s="499">
        <v>17.2</v>
      </c>
      <c r="B36" s="448" t="s">
        <v>801</v>
      </c>
      <c r="C36" s="775"/>
      <c r="D36" s="775"/>
      <c r="E36" s="776">
        <v>0</v>
      </c>
      <c r="F36" s="775"/>
      <c r="G36" s="775"/>
      <c r="H36" s="776">
        <v>0</v>
      </c>
    </row>
    <row r="37" spans="1:8" ht="41.45" customHeight="1">
      <c r="A37" s="499">
        <v>18</v>
      </c>
      <c r="B37" s="480" t="s">
        <v>802</v>
      </c>
      <c r="C37" s="775">
        <v>-1666030.9700000002</v>
      </c>
      <c r="D37" s="775">
        <v>-585686.28629994241</v>
      </c>
      <c r="E37" s="776">
        <v>-2251717.2562999427</v>
      </c>
      <c r="F37" s="775">
        <v>492299.05999999994</v>
      </c>
      <c r="G37" s="777">
        <v>55869.758000000002</v>
      </c>
      <c r="H37" s="776">
        <v>548168.81799999997</v>
      </c>
    </row>
    <row r="38" spans="1:8" ht="21">
      <c r="A38" s="499">
        <v>18.100000000000001</v>
      </c>
      <c r="B38" s="465" t="s">
        <v>803</v>
      </c>
      <c r="C38" s="775"/>
      <c r="D38" s="775"/>
      <c r="E38" s="776">
        <v>0</v>
      </c>
      <c r="F38" s="775"/>
      <c r="G38" s="775"/>
      <c r="H38" s="776">
        <v>0</v>
      </c>
    </row>
    <row r="39" spans="1:8">
      <c r="A39" s="499">
        <v>18.2</v>
      </c>
      <c r="B39" s="465" t="s">
        <v>804</v>
      </c>
      <c r="C39" s="775">
        <v>-1666030.9700000002</v>
      </c>
      <c r="D39" s="775">
        <v>-585686.28629994241</v>
      </c>
      <c r="E39" s="776">
        <v>-2251717.2562999427</v>
      </c>
      <c r="F39" s="775">
        <v>492299.05999999994</v>
      </c>
      <c r="G39" s="775">
        <v>55869.758000000002</v>
      </c>
      <c r="H39" s="776">
        <v>548168.81799999997</v>
      </c>
    </row>
    <row r="40" spans="1:8" ht="24.6" customHeight="1">
      <c r="A40" s="499">
        <v>19</v>
      </c>
      <c r="B40" s="480" t="s">
        <v>805</v>
      </c>
      <c r="C40" s="775"/>
      <c r="D40" s="775"/>
      <c r="E40" s="776">
        <v>0</v>
      </c>
      <c r="F40" s="775"/>
      <c r="G40" s="775"/>
      <c r="H40" s="776">
        <v>0</v>
      </c>
    </row>
    <row r="41" spans="1:8" ht="24.95" customHeight="1">
      <c r="A41" s="499">
        <v>20</v>
      </c>
      <c r="B41" s="480" t="s">
        <v>806</v>
      </c>
      <c r="C41" s="775"/>
      <c r="D41" s="775"/>
      <c r="E41" s="776">
        <v>0</v>
      </c>
      <c r="F41" s="775"/>
      <c r="G41" s="775"/>
      <c r="H41" s="776">
        <v>0</v>
      </c>
    </row>
    <row r="42" spans="1:8" ht="33" customHeight="1">
      <c r="A42" s="499">
        <v>21</v>
      </c>
      <c r="B42" s="481" t="s">
        <v>807</v>
      </c>
      <c r="C42" s="775"/>
      <c r="D42" s="775"/>
      <c r="E42" s="776">
        <v>0</v>
      </c>
      <c r="F42" s="775"/>
      <c r="G42" s="775"/>
      <c r="H42" s="776">
        <v>0</v>
      </c>
    </row>
    <row r="43" spans="1:8">
      <c r="A43" s="499">
        <v>22</v>
      </c>
      <c r="B43" s="482" t="s">
        <v>808</v>
      </c>
      <c r="C43" s="775">
        <v>1766847.5900000003</v>
      </c>
      <c r="D43" s="775">
        <v>4198119.6772000575</v>
      </c>
      <c r="E43" s="776">
        <v>5964967.2672000583</v>
      </c>
      <c r="F43" s="775">
        <v>5333929.8000000007</v>
      </c>
      <c r="G43" s="775">
        <v>3598337.3984999997</v>
      </c>
      <c r="H43" s="776">
        <v>8932267.1984999999</v>
      </c>
    </row>
    <row r="44" spans="1:8">
      <c r="A44" s="499">
        <v>23</v>
      </c>
      <c r="B44" s="482" t="s">
        <v>809</v>
      </c>
      <c r="C44" s="775">
        <v>-1045675</v>
      </c>
      <c r="D44" s="775"/>
      <c r="E44" s="776">
        <v>-1045675</v>
      </c>
      <c r="F44" s="775">
        <v>-1181380</v>
      </c>
      <c r="G44" s="775"/>
      <c r="H44" s="776">
        <v>-1181380</v>
      </c>
    </row>
    <row r="45" spans="1:8">
      <c r="A45" s="499">
        <v>24</v>
      </c>
      <c r="B45" s="482" t="s">
        <v>810</v>
      </c>
      <c r="C45" s="778">
        <v>721172.59000000032</v>
      </c>
      <c r="D45" s="778">
        <v>4198119.6772000575</v>
      </c>
      <c r="E45" s="776">
        <v>4919292.2672000583</v>
      </c>
      <c r="F45" s="778">
        <v>4152549.8000000007</v>
      </c>
      <c r="G45" s="778">
        <v>3598337.3984999997</v>
      </c>
      <c r="H45" s="776">
        <v>7750887.1984999999</v>
      </c>
    </row>
  </sheetData>
  <mergeCells count="4">
    <mergeCell ref="B4:B5"/>
    <mergeCell ref="C4:E4"/>
    <mergeCell ref="F4:H4"/>
    <mergeCell ref="A4:A5"/>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P47"/>
  <sheetViews>
    <sheetView topLeftCell="A13" zoomScale="80" zoomScaleNormal="80" workbookViewId="0">
      <selection activeCell="E21" sqref="E21"/>
    </sheetView>
  </sheetViews>
  <sheetFormatPr defaultRowHeight="15"/>
  <cols>
    <col min="1" max="1" width="8.7109375" style="496"/>
    <col min="2" max="2" width="87.5703125" bestFit="1" customWidth="1"/>
    <col min="3" max="8" width="12.7109375" customWidth="1"/>
    <col min="11" max="16" width="16.28515625" style="708" bestFit="1" customWidth="1"/>
  </cols>
  <sheetData>
    <row r="1" spans="1:10" ht="15.75">
      <c r="A1" s="17" t="s">
        <v>108</v>
      </c>
      <c r="B1" s="330" t="str">
        <f>Info!C2</f>
        <v>სს ზირაათ ბანკი საქართველო</v>
      </c>
      <c r="C1" s="16"/>
      <c r="D1" s="248"/>
      <c r="E1" s="248"/>
      <c r="F1" s="248"/>
      <c r="G1" s="248"/>
    </row>
    <row r="2" spans="1:10" ht="15.75">
      <c r="A2" s="17" t="s">
        <v>109</v>
      </c>
      <c r="B2" s="735">
        <f>'1. key ratios'!B2</f>
        <v>45657</v>
      </c>
      <c r="C2" s="29"/>
      <c r="D2" s="18"/>
      <c r="E2" s="18"/>
      <c r="F2" s="18"/>
      <c r="G2" s="18"/>
      <c r="H2" s="1"/>
    </row>
    <row r="3" spans="1:10" ht="15.75">
      <c r="A3" s="17"/>
      <c r="B3" s="16"/>
      <c r="C3" s="29"/>
      <c r="D3" s="18"/>
      <c r="E3" s="18"/>
      <c r="F3" s="18"/>
      <c r="G3" s="18"/>
      <c r="H3" s="1"/>
    </row>
    <row r="4" spans="1:10" ht="15.75">
      <c r="A4" s="837" t="s">
        <v>25</v>
      </c>
      <c r="B4" s="846" t="s">
        <v>151</v>
      </c>
      <c r="C4" s="847" t="s">
        <v>114</v>
      </c>
      <c r="D4" s="847"/>
      <c r="E4" s="847"/>
      <c r="F4" s="847" t="s">
        <v>115</v>
      </c>
      <c r="G4" s="847"/>
      <c r="H4" s="848"/>
    </row>
    <row r="5" spans="1:10">
      <c r="A5" s="837"/>
      <c r="B5" s="846"/>
      <c r="C5" s="469" t="s">
        <v>26</v>
      </c>
      <c r="D5" s="469" t="s">
        <v>88</v>
      </c>
      <c r="E5" s="469" t="s">
        <v>66</v>
      </c>
      <c r="F5" s="469" t="s">
        <v>26</v>
      </c>
      <c r="G5" s="469" t="s">
        <v>88</v>
      </c>
      <c r="H5" s="483" t="s">
        <v>66</v>
      </c>
    </row>
    <row r="6" spans="1:10" ht="15.75">
      <c r="A6" s="484">
        <v>1</v>
      </c>
      <c r="B6" s="488" t="s">
        <v>811</v>
      </c>
      <c r="C6" s="485"/>
      <c r="D6" s="485"/>
      <c r="E6" s="486">
        <v>0</v>
      </c>
      <c r="F6" s="485"/>
      <c r="G6" s="485"/>
      <c r="H6" s="487">
        <v>0</v>
      </c>
      <c r="J6" s="709"/>
    </row>
    <row r="7" spans="1:10" ht="15.75">
      <c r="A7" s="484">
        <v>2</v>
      </c>
      <c r="B7" s="488" t="s">
        <v>177</v>
      </c>
      <c r="C7" s="485"/>
      <c r="D7" s="485"/>
      <c r="E7" s="486">
        <v>0</v>
      </c>
      <c r="F7" s="485"/>
      <c r="G7" s="485"/>
      <c r="H7" s="487">
        <v>0</v>
      </c>
      <c r="J7" s="709"/>
    </row>
    <row r="8" spans="1:10" ht="15.75">
      <c r="A8" s="484">
        <v>3</v>
      </c>
      <c r="B8" s="488" t="s">
        <v>179</v>
      </c>
      <c r="C8" s="485">
        <v>409006230</v>
      </c>
      <c r="D8" s="485">
        <v>437743094.15250003</v>
      </c>
      <c r="E8" s="486">
        <v>846749324.15250003</v>
      </c>
      <c r="F8" s="485">
        <v>345459100</v>
      </c>
      <c r="G8" s="485">
        <v>407386147.449</v>
      </c>
      <c r="H8" s="487">
        <v>752845247.449</v>
      </c>
      <c r="J8" s="709"/>
    </row>
    <row r="9" spans="1:10" ht="15.75">
      <c r="A9" s="484">
        <v>3.1</v>
      </c>
      <c r="B9" s="489" t="s">
        <v>812</v>
      </c>
      <c r="C9" s="485">
        <v>405329500</v>
      </c>
      <c r="D9" s="485">
        <v>421586406.71640003</v>
      </c>
      <c r="E9" s="486">
        <v>826915906.71640003</v>
      </c>
      <c r="F9" s="485">
        <v>340747000</v>
      </c>
      <c r="G9" s="485">
        <v>387142615.63620001</v>
      </c>
      <c r="H9" s="487">
        <v>727889615.63619995</v>
      </c>
      <c r="J9" s="709"/>
    </row>
    <row r="10" spans="1:10" ht="15.75">
      <c r="A10" s="484">
        <v>3.2</v>
      </c>
      <c r="B10" s="489" t="s">
        <v>813</v>
      </c>
      <c r="C10" s="485">
        <v>3676730</v>
      </c>
      <c r="D10" s="485">
        <v>16156687.436100001</v>
      </c>
      <c r="E10" s="486">
        <v>19833417.436099999</v>
      </c>
      <c r="F10" s="485">
        <v>4712100</v>
      </c>
      <c r="G10" s="485">
        <v>20243531.812800001</v>
      </c>
      <c r="H10" s="487">
        <v>24955631.812800001</v>
      </c>
      <c r="J10" s="709"/>
    </row>
    <row r="11" spans="1:10" ht="15.75">
      <c r="A11" s="484">
        <v>4</v>
      </c>
      <c r="B11" s="488" t="s">
        <v>178</v>
      </c>
      <c r="C11" s="485">
        <v>0</v>
      </c>
      <c r="D11" s="485">
        <v>0</v>
      </c>
      <c r="E11" s="486">
        <v>0</v>
      </c>
      <c r="F11" s="485">
        <v>0</v>
      </c>
      <c r="G11" s="485">
        <v>0</v>
      </c>
      <c r="H11" s="487">
        <v>0</v>
      </c>
      <c r="J11" s="709"/>
    </row>
    <row r="12" spans="1:10" ht="15.75">
      <c r="A12" s="484">
        <v>4.0999999999999996</v>
      </c>
      <c r="B12" s="489" t="s">
        <v>814</v>
      </c>
      <c r="C12" s="485"/>
      <c r="D12" s="485"/>
      <c r="E12" s="486">
        <v>0</v>
      </c>
      <c r="F12" s="485"/>
      <c r="G12" s="485"/>
      <c r="H12" s="487">
        <v>0</v>
      </c>
      <c r="J12" s="709"/>
    </row>
    <row r="13" spans="1:10" ht="15.75">
      <c r="A13" s="484">
        <v>4.2</v>
      </c>
      <c r="B13" s="489" t="s">
        <v>815</v>
      </c>
      <c r="C13" s="485"/>
      <c r="D13" s="485"/>
      <c r="E13" s="486">
        <v>0</v>
      </c>
      <c r="F13" s="485"/>
      <c r="G13" s="485"/>
      <c r="H13" s="487">
        <v>0</v>
      </c>
      <c r="J13" s="709"/>
    </row>
    <row r="14" spans="1:10" ht="15.75">
      <c r="A14" s="484">
        <v>5</v>
      </c>
      <c r="B14" s="490" t="s">
        <v>816</v>
      </c>
      <c r="C14" s="485">
        <v>164155872.99000001</v>
      </c>
      <c r="D14" s="485">
        <v>160730047.8037</v>
      </c>
      <c r="E14" s="486">
        <v>324885920.79369998</v>
      </c>
      <c r="F14" s="485">
        <v>125654548.83</v>
      </c>
      <c r="G14" s="485">
        <v>133697132.91049999</v>
      </c>
      <c r="H14" s="487">
        <v>259351681.74049997</v>
      </c>
      <c r="J14" s="709"/>
    </row>
    <row r="15" spans="1:10" ht="15.75">
      <c r="A15" s="484">
        <v>5.0999999999999996</v>
      </c>
      <c r="B15" s="491" t="s">
        <v>817</v>
      </c>
      <c r="C15" s="485">
        <v>7309312.1900000004</v>
      </c>
      <c r="D15" s="485">
        <v>4135067.9205</v>
      </c>
      <c r="E15" s="486">
        <v>11444380.1105</v>
      </c>
      <c r="F15" s="485">
        <v>807790.2</v>
      </c>
      <c r="G15" s="485">
        <v>8126759.4786</v>
      </c>
      <c r="H15" s="487">
        <v>8934549.6786000002</v>
      </c>
      <c r="J15" s="709"/>
    </row>
    <row r="16" spans="1:10" ht="15.75">
      <c r="A16" s="484">
        <v>5.2</v>
      </c>
      <c r="B16" s="491" t="s">
        <v>818</v>
      </c>
      <c r="C16" s="485">
        <v>0</v>
      </c>
      <c r="D16" s="485">
        <v>0</v>
      </c>
      <c r="E16" s="486">
        <v>0</v>
      </c>
      <c r="F16" s="485">
        <v>0</v>
      </c>
      <c r="G16" s="485">
        <v>0</v>
      </c>
      <c r="H16" s="487">
        <v>0</v>
      </c>
      <c r="J16" s="709"/>
    </row>
    <row r="17" spans="1:10" ht="15.75">
      <c r="A17" s="484">
        <v>5.3</v>
      </c>
      <c r="B17" s="491" t="s">
        <v>819</v>
      </c>
      <c r="C17" s="485">
        <v>156846560.80000001</v>
      </c>
      <c r="D17" s="485">
        <v>156594979.88319999</v>
      </c>
      <c r="E17" s="486">
        <v>313441540.6832</v>
      </c>
      <c r="F17" s="485">
        <v>124846758.63</v>
      </c>
      <c r="G17" s="485">
        <v>125570373.43189999</v>
      </c>
      <c r="H17" s="487">
        <v>250417132.06189999</v>
      </c>
      <c r="J17" s="709"/>
    </row>
    <row r="18" spans="1:10" ht="15.75">
      <c r="A18" s="484" t="s">
        <v>180</v>
      </c>
      <c r="B18" s="492" t="s">
        <v>820</v>
      </c>
      <c r="C18" s="485">
        <v>48307152.57</v>
      </c>
      <c r="D18" s="485">
        <v>26228249.5616</v>
      </c>
      <c r="E18" s="486">
        <v>74535402.131599993</v>
      </c>
      <c r="F18" s="485">
        <v>34462090.57</v>
      </c>
      <c r="G18" s="485">
        <v>25555142.038800001</v>
      </c>
      <c r="H18" s="487">
        <v>60017232.608800001</v>
      </c>
      <c r="J18" s="709"/>
    </row>
    <row r="19" spans="1:10" ht="15.75">
      <c r="A19" s="484" t="s">
        <v>181</v>
      </c>
      <c r="B19" s="493" t="s">
        <v>821</v>
      </c>
      <c r="C19" s="485">
        <v>53655655.030000001</v>
      </c>
      <c r="D19" s="485">
        <v>65812623.477200001</v>
      </c>
      <c r="E19" s="486">
        <v>119468278.5072</v>
      </c>
      <c r="F19" s="485">
        <v>45084734</v>
      </c>
      <c r="G19" s="485">
        <v>58365894.770499997</v>
      </c>
      <c r="H19" s="487">
        <v>103450628.7705</v>
      </c>
      <c r="J19" s="709"/>
    </row>
    <row r="20" spans="1:10" ht="15.75">
      <c r="A20" s="484" t="s">
        <v>182</v>
      </c>
      <c r="B20" s="493" t="s">
        <v>822</v>
      </c>
      <c r="C20" s="485">
        <v>20244058.199999999</v>
      </c>
      <c r="D20" s="485">
        <v>9177565.1747999992</v>
      </c>
      <c r="E20" s="486">
        <v>29421623.374799997</v>
      </c>
      <c r="F20" s="485">
        <v>22162495.199999999</v>
      </c>
      <c r="G20" s="485">
        <v>4521007.8017999995</v>
      </c>
      <c r="H20" s="487">
        <v>26683503.001800001</v>
      </c>
      <c r="J20" s="709"/>
    </row>
    <row r="21" spans="1:10" ht="15.75">
      <c r="A21" s="484" t="s">
        <v>183</v>
      </c>
      <c r="B21" s="493" t="s">
        <v>823</v>
      </c>
      <c r="C21" s="485">
        <v>34639695</v>
      </c>
      <c r="D21" s="485">
        <v>55376541.669600002</v>
      </c>
      <c r="E21" s="486">
        <v>90016236.66960001</v>
      </c>
      <c r="F21" s="485">
        <v>23137438.859999999</v>
      </c>
      <c r="G21" s="485">
        <v>37128328.820799999</v>
      </c>
      <c r="H21" s="487">
        <v>60265767.680799998</v>
      </c>
      <c r="J21" s="709"/>
    </row>
    <row r="22" spans="1:10" ht="15.75">
      <c r="A22" s="484" t="s">
        <v>184</v>
      </c>
      <c r="B22" s="493" t="s">
        <v>541</v>
      </c>
      <c r="C22" s="485">
        <v>0</v>
      </c>
      <c r="D22" s="485">
        <v>0</v>
      </c>
      <c r="E22" s="486">
        <v>0</v>
      </c>
      <c r="F22" s="485">
        <v>0</v>
      </c>
      <c r="G22" s="485">
        <v>0</v>
      </c>
      <c r="H22" s="487">
        <v>0</v>
      </c>
      <c r="J22" s="709"/>
    </row>
    <row r="23" spans="1:10" ht="15.75">
      <c r="A23" s="484">
        <v>5.4</v>
      </c>
      <c r="B23" s="491" t="s">
        <v>824</v>
      </c>
      <c r="C23" s="485">
        <v>0</v>
      </c>
      <c r="D23" s="485">
        <v>0</v>
      </c>
      <c r="E23" s="486">
        <v>0</v>
      </c>
      <c r="F23" s="485">
        <v>0</v>
      </c>
      <c r="G23" s="485">
        <v>0</v>
      </c>
      <c r="H23" s="487">
        <v>0</v>
      </c>
      <c r="J23" s="709"/>
    </row>
    <row r="24" spans="1:10" ht="15.75">
      <c r="A24" s="484">
        <v>5.5</v>
      </c>
      <c r="B24" s="491" t="s">
        <v>825</v>
      </c>
      <c r="C24" s="485">
        <v>0</v>
      </c>
      <c r="D24" s="485">
        <v>0</v>
      </c>
      <c r="E24" s="486">
        <v>0</v>
      </c>
      <c r="F24" s="485">
        <v>0</v>
      </c>
      <c r="G24" s="485">
        <v>0</v>
      </c>
      <c r="H24" s="487">
        <v>0</v>
      </c>
      <c r="J24" s="709"/>
    </row>
    <row r="25" spans="1:10" ht="15.75">
      <c r="A25" s="484">
        <v>5.6</v>
      </c>
      <c r="B25" s="491" t="s">
        <v>826</v>
      </c>
      <c r="C25" s="485">
        <v>0</v>
      </c>
      <c r="D25" s="485">
        <v>0</v>
      </c>
      <c r="E25" s="486">
        <v>0</v>
      </c>
      <c r="F25" s="485">
        <v>0</v>
      </c>
      <c r="G25" s="485">
        <v>0</v>
      </c>
      <c r="H25" s="487">
        <v>0</v>
      </c>
      <c r="J25" s="709"/>
    </row>
    <row r="26" spans="1:10" ht="15.75">
      <c r="A26" s="484">
        <v>5.7</v>
      </c>
      <c r="B26" s="491" t="s">
        <v>541</v>
      </c>
      <c r="C26" s="485">
        <v>0</v>
      </c>
      <c r="D26" s="485">
        <v>0</v>
      </c>
      <c r="E26" s="486">
        <v>0</v>
      </c>
      <c r="F26" s="485">
        <v>0</v>
      </c>
      <c r="G26" s="485">
        <v>0</v>
      </c>
      <c r="H26" s="487">
        <v>0</v>
      </c>
      <c r="J26" s="709"/>
    </row>
    <row r="27" spans="1:10" ht="15.75">
      <c r="A27" s="484">
        <v>6</v>
      </c>
      <c r="B27" s="490" t="s">
        <v>827</v>
      </c>
      <c r="C27" s="485">
        <v>2926617.16</v>
      </c>
      <c r="D27" s="485">
        <v>3523642.2089</v>
      </c>
      <c r="E27" s="486">
        <v>6450259.3689000001</v>
      </c>
      <c r="F27" s="485">
        <v>5190391.95</v>
      </c>
      <c r="G27" s="485">
        <v>7520157.6988000004</v>
      </c>
      <c r="H27" s="487">
        <v>12710549.648800001</v>
      </c>
      <c r="J27" s="709"/>
    </row>
    <row r="28" spans="1:10" ht="15.75">
      <c r="A28" s="484">
        <v>7</v>
      </c>
      <c r="B28" s="490" t="s">
        <v>828</v>
      </c>
      <c r="C28" s="485">
        <v>19101629.629999999</v>
      </c>
      <c r="D28" s="485">
        <v>28713639.442299999</v>
      </c>
      <c r="E28" s="486">
        <v>47815269.072300002</v>
      </c>
      <c r="F28" s="485">
        <v>10232770.370000001</v>
      </c>
      <c r="G28" s="485">
        <v>35585207.734800003</v>
      </c>
      <c r="H28" s="487">
        <v>45817978.104800001</v>
      </c>
      <c r="J28" s="709"/>
    </row>
    <row r="29" spans="1:10" ht="15.75">
      <c r="A29" s="484">
        <v>8</v>
      </c>
      <c r="B29" s="490" t="s">
        <v>829</v>
      </c>
      <c r="C29" s="485"/>
      <c r="D29" s="485"/>
      <c r="E29" s="486">
        <v>0</v>
      </c>
      <c r="F29" s="485"/>
      <c r="G29" s="485"/>
      <c r="H29" s="487">
        <v>0</v>
      </c>
      <c r="J29" s="709"/>
    </row>
    <row r="30" spans="1:10" ht="15.75">
      <c r="A30" s="484">
        <v>9</v>
      </c>
      <c r="B30" s="488" t="s">
        <v>185</v>
      </c>
      <c r="C30" s="485">
        <v>0</v>
      </c>
      <c r="D30" s="485">
        <v>0</v>
      </c>
      <c r="E30" s="486">
        <v>0</v>
      </c>
      <c r="F30" s="485">
        <v>0</v>
      </c>
      <c r="G30" s="485">
        <v>0</v>
      </c>
      <c r="H30" s="487">
        <v>0</v>
      </c>
      <c r="J30" s="709"/>
    </row>
    <row r="31" spans="1:10" ht="25.5">
      <c r="A31" s="484">
        <v>9.1</v>
      </c>
      <c r="B31" s="489" t="s">
        <v>830</v>
      </c>
      <c r="C31" s="485"/>
      <c r="D31" s="485"/>
      <c r="E31" s="486">
        <v>0</v>
      </c>
      <c r="F31" s="485"/>
      <c r="G31" s="485"/>
      <c r="H31" s="487">
        <v>0</v>
      </c>
      <c r="J31" s="709"/>
    </row>
    <row r="32" spans="1:10" ht="25.5">
      <c r="A32" s="484">
        <v>9.1999999999999993</v>
      </c>
      <c r="B32" s="489" t="s">
        <v>831</v>
      </c>
      <c r="C32" s="485"/>
      <c r="D32" s="485"/>
      <c r="E32" s="486">
        <v>0</v>
      </c>
      <c r="F32" s="485"/>
      <c r="G32" s="485"/>
      <c r="H32" s="487">
        <v>0</v>
      </c>
      <c r="J32" s="709"/>
    </row>
    <row r="33" spans="1:10" ht="15.75">
      <c r="A33" s="484">
        <v>9.3000000000000007</v>
      </c>
      <c r="B33" s="489" t="s">
        <v>832</v>
      </c>
      <c r="C33" s="485"/>
      <c r="D33" s="485"/>
      <c r="E33" s="486">
        <v>0</v>
      </c>
      <c r="F33" s="485"/>
      <c r="G33" s="485"/>
      <c r="H33" s="487">
        <v>0</v>
      </c>
      <c r="J33" s="709"/>
    </row>
    <row r="34" spans="1:10" ht="15.75">
      <c r="A34" s="484">
        <v>9.4</v>
      </c>
      <c r="B34" s="489" t="s">
        <v>833</v>
      </c>
      <c r="C34" s="485"/>
      <c r="D34" s="485"/>
      <c r="E34" s="486">
        <v>0</v>
      </c>
      <c r="F34" s="485"/>
      <c r="G34" s="485"/>
      <c r="H34" s="487">
        <v>0</v>
      </c>
      <c r="J34" s="709"/>
    </row>
    <row r="35" spans="1:10" ht="15.75">
      <c r="A35" s="484">
        <v>9.5</v>
      </c>
      <c r="B35" s="489" t="s">
        <v>834</v>
      </c>
      <c r="C35" s="485"/>
      <c r="D35" s="485"/>
      <c r="E35" s="486">
        <v>0</v>
      </c>
      <c r="F35" s="485"/>
      <c r="G35" s="485"/>
      <c r="H35" s="487">
        <v>0</v>
      </c>
      <c r="J35" s="709"/>
    </row>
    <row r="36" spans="1:10" ht="25.5">
      <c r="A36" s="484">
        <v>9.6</v>
      </c>
      <c r="B36" s="489" t="s">
        <v>835</v>
      </c>
      <c r="C36" s="485"/>
      <c r="D36" s="485"/>
      <c r="E36" s="486">
        <v>0</v>
      </c>
      <c r="F36" s="485"/>
      <c r="G36" s="485"/>
      <c r="H36" s="487">
        <v>0</v>
      </c>
      <c r="J36" s="709"/>
    </row>
    <row r="37" spans="1:10" ht="25.5">
      <c r="A37" s="484">
        <v>9.6999999999999993</v>
      </c>
      <c r="B37" s="489" t="s">
        <v>836</v>
      </c>
      <c r="C37" s="485"/>
      <c r="D37" s="485"/>
      <c r="E37" s="486">
        <v>0</v>
      </c>
      <c r="F37" s="485"/>
      <c r="G37" s="485"/>
      <c r="H37" s="487">
        <v>0</v>
      </c>
      <c r="J37" s="709"/>
    </row>
    <row r="38" spans="1:10" ht="15.75">
      <c r="A38" s="484">
        <v>10</v>
      </c>
      <c r="B38" s="494" t="s">
        <v>837</v>
      </c>
      <c r="C38" s="760">
        <v>346002.49</v>
      </c>
      <c r="D38" s="760">
        <v>409779.03339999996</v>
      </c>
      <c r="E38" s="486">
        <v>755781.52339999995</v>
      </c>
      <c r="F38" s="760">
        <v>470353.62000000005</v>
      </c>
      <c r="G38" s="760">
        <v>319731.50919999997</v>
      </c>
      <c r="H38" s="487">
        <v>790085.12920000008</v>
      </c>
      <c r="J38" s="709"/>
    </row>
    <row r="39" spans="1:10" ht="15.75">
      <c r="A39" s="484">
        <v>10.1</v>
      </c>
      <c r="B39" s="489" t="s">
        <v>838</v>
      </c>
      <c r="C39" s="485">
        <v>22379.93</v>
      </c>
      <c r="D39" s="485">
        <v>0</v>
      </c>
      <c r="E39" s="486">
        <v>22379.93</v>
      </c>
      <c r="F39" s="485">
        <v>0</v>
      </c>
      <c r="G39" s="485">
        <v>0</v>
      </c>
      <c r="H39" s="487">
        <v>0</v>
      </c>
      <c r="J39" s="709"/>
    </row>
    <row r="40" spans="1:10" ht="25.5">
      <c r="A40" s="484">
        <v>10.199999999999999</v>
      </c>
      <c r="B40" s="489" t="s">
        <v>839</v>
      </c>
      <c r="C40" s="485">
        <v>0</v>
      </c>
      <c r="D40" s="485">
        <v>0</v>
      </c>
      <c r="E40" s="486">
        <v>0</v>
      </c>
      <c r="F40" s="485">
        <v>0</v>
      </c>
      <c r="G40" s="485">
        <v>408.00920000000008</v>
      </c>
      <c r="H40" s="487">
        <v>408.00920000000008</v>
      </c>
      <c r="J40" s="709"/>
    </row>
    <row r="41" spans="1:10" ht="25.5">
      <c r="A41" s="484">
        <v>10.3</v>
      </c>
      <c r="B41" s="489" t="s">
        <v>840</v>
      </c>
      <c r="C41" s="485">
        <v>317044.96000000002</v>
      </c>
      <c r="D41" s="485">
        <v>291328.46849999996</v>
      </c>
      <c r="E41" s="486">
        <v>608373.42849999992</v>
      </c>
      <c r="F41" s="485">
        <v>439371.92000000004</v>
      </c>
      <c r="G41" s="485">
        <v>220467.81450000001</v>
      </c>
      <c r="H41" s="487">
        <v>659839.73450000002</v>
      </c>
      <c r="J41" s="709"/>
    </row>
    <row r="42" spans="1:10" ht="25.5">
      <c r="A42" s="484">
        <v>10.4</v>
      </c>
      <c r="B42" s="489" t="s">
        <v>841</v>
      </c>
      <c r="C42" s="485">
        <v>6577.5999999999995</v>
      </c>
      <c r="D42" s="485">
        <v>118450.5649</v>
      </c>
      <c r="E42" s="486">
        <v>125028.1649</v>
      </c>
      <c r="F42" s="485">
        <v>30981.700000000004</v>
      </c>
      <c r="G42" s="485">
        <v>98855.685499999992</v>
      </c>
      <c r="H42" s="487">
        <v>129837.3855</v>
      </c>
      <c r="J42" s="709"/>
    </row>
    <row r="43" spans="1:10" ht="15.75">
      <c r="A43" s="484">
        <v>11</v>
      </c>
      <c r="B43" s="495" t="s">
        <v>186</v>
      </c>
      <c r="C43" s="485"/>
      <c r="D43" s="485"/>
      <c r="E43" s="486">
        <v>0</v>
      </c>
      <c r="F43" s="485"/>
      <c r="G43" s="485"/>
      <c r="H43" s="487">
        <v>0</v>
      </c>
    </row>
    <row r="44" spans="1:10" ht="15.75">
      <c r="C44" s="497"/>
      <c r="D44" s="497"/>
      <c r="E44" s="497"/>
      <c r="F44" s="497"/>
      <c r="G44" s="497"/>
      <c r="H44" s="497"/>
    </row>
    <row r="45" spans="1:10" ht="15.75">
      <c r="C45" s="497"/>
      <c r="D45" s="497"/>
      <c r="E45" s="497"/>
      <c r="F45" s="497"/>
      <c r="G45" s="497"/>
      <c r="H45" s="497"/>
    </row>
    <row r="46" spans="1:10" ht="15.75">
      <c r="C46" s="497"/>
      <c r="D46" s="497"/>
      <c r="E46" s="497"/>
      <c r="F46" s="497"/>
      <c r="G46" s="497"/>
      <c r="H46" s="497"/>
    </row>
    <row r="47" spans="1:10" ht="15.75">
      <c r="C47" s="497"/>
      <c r="D47" s="497"/>
      <c r="E47" s="497"/>
      <c r="F47" s="497"/>
      <c r="G47" s="497"/>
      <c r="H47" s="497"/>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H7" sqref="H7:H12"/>
    </sheetView>
  </sheetViews>
  <sheetFormatPr defaultColWidth="9.140625" defaultRowHeight="12.75"/>
  <cols>
    <col min="1" max="1" width="9.5703125" style="2" bestFit="1" customWidth="1"/>
    <col min="2" max="2" width="93.5703125" style="2" customWidth="1"/>
    <col min="3" max="4" width="14" style="2" customWidth="1"/>
    <col min="5" max="7" width="14" style="12" customWidth="1"/>
    <col min="8" max="11" width="9.7109375" style="12" customWidth="1"/>
    <col min="12" max="16384" width="9.140625" style="12"/>
  </cols>
  <sheetData>
    <row r="1" spans="1:8" ht="15">
      <c r="A1" s="17" t="s">
        <v>108</v>
      </c>
      <c r="B1" s="16" t="str">
        <f>Info!C2</f>
        <v>სს ზირაათ ბანკი საქართველო</v>
      </c>
      <c r="C1" s="16"/>
      <c r="D1" s="248"/>
    </row>
    <row r="2" spans="1:8" ht="15">
      <c r="A2" s="17" t="s">
        <v>109</v>
      </c>
      <c r="B2" s="735">
        <f>'1. key ratios'!B2</f>
        <v>45657</v>
      </c>
      <c r="C2" s="29"/>
      <c r="D2" s="18"/>
      <c r="E2" s="11"/>
      <c r="F2" s="11"/>
      <c r="G2" s="11"/>
      <c r="H2" s="11"/>
    </row>
    <row r="3" spans="1:8" ht="15">
      <c r="A3" s="17"/>
      <c r="B3" s="16"/>
      <c r="C3" s="29"/>
      <c r="D3" s="18"/>
      <c r="E3" s="11"/>
      <c r="F3" s="11"/>
      <c r="G3" s="11"/>
      <c r="H3" s="11"/>
    </row>
    <row r="4" spans="1:8" ht="15" customHeight="1" thickBot="1">
      <c r="A4" s="153" t="s">
        <v>253</v>
      </c>
      <c r="B4" s="154" t="s">
        <v>107</v>
      </c>
      <c r="C4" s="155" t="s">
        <v>87</v>
      </c>
    </row>
    <row r="5" spans="1:8" ht="15" customHeight="1">
      <c r="A5" s="710" t="s">
        <v>25</v>
      </c>
      <c r="B5" s="711"/>
      <c r="C5" s="348" t="str">
        <f>INT((MONTH($B$2))/3)&amp;"Q"&amp;"-"&amp;YEAR($B$2)</f>
        <v>4Q-2024</v>
      </c>
      <c r="D5" s="348" t="str">
        <f>IF(INT(MONTH($B$2))=3, "4"&amp;"Q"&amp;"-"&amp;YEAR($B$2)-1, IF(INT(MONTH($B$2))=6, "1"&amp;"Q"&amp;"-"&amp;YEAR($B$2), IF(INT(MONTH($B$2))=9, "2"&amp;"Q"&amp;"-"&amp;YEAR($B$2),IF(INT(MONTH($B$2))=12, "3"&amp;"Q"&amp;"-"&amp;YEAR($B$2), 0))))</f>
        <v>3Q-2024</v>
      </c>
      <c r="E5" s="348" t="str">
        <f>IF(INT(MONTH($B$2))=3, "3"&amp;"Q"&amp;"-"&amp;YEAR($B$2)-1, IF(INT(MONTH($B$2))=6, "4"&amp;"Q"&amp;"-"&amp;YEAR($B$2)-1, IF(INT(MONTH($B$2))=9, "1"&amp;"Q"&amp;"-"&amp;YEAR($B$2),IF(INT(MONTH($B$2))=12, "2"&amp;"Q"&amp;"-"&amp;YEAR($B$2), 0))))</f>
        <v>2Q-2024</v>
      </c>
      <c r="F5" s="348" t="str">
        <f>IF(INT(MONTH($B$2))=3, "2"&amp;"Q"&amp;"-"&amp;YEAR($B$2)-1, IF(INT(MONTH($B$2))=6, "3"&amp;"Q"&amp;"-"&amp;YEAR($B$2)-1, IF(INT(MONTH($B$2))=9, "4"&amp;"Q"&amp;"-"&amp;YEAR($B$2)-1,IF(INT(MONTH($B$2))=12, "1"&amp;"Q"&amp;"-"&amp;YEAR($B$2), 0))))</f>
        <v>1Q-2024</v>
      </c>
      <c r="G5" s="349" t="str">
        <f>IF(INT(MONTH($B$2))=3, "1"&amp;"Q"&amp;"-"&amp;YEAR($B$2)-1, IF(INT(MONTH($B$2))=6, "2"&amp;"Q"&amp;"-"&amp;YEAR($B$2)-1, IF(INT(MONTH($B$2))=9, "3"&amp;"Q"&amp;"-"&amp;YEAR($B$2)-1,IF(INT(MONTH($B$2))=12, "4"&amp;"Q"&amp;"-"&amp;YEAR($B$2)-1, 0))))</f>
        <v>4Q-2023</v>
      </c>
    </row>
    <row r="6" spans="1:8" ht="15" customHeight="1">
      <c r="A6" s="712">
        <v>1</v>
      </c>
      <c r="B6" s="713" t="s">
        <v>112</v>
      </c>
      <c r="C6" s="714">
        <f>C7+C9+C10</f>
        <v>244726596.44664001</v>
      </c>
      <c r="D6" s="715">
        <f>D7+D9+D10</f>
        <v>229676844.95133001</v>
      </c>
      <c r="E6" s="716">
        <f t="shared" ref="E6:G6" si="0">E7+E9+E10</f>
        <v>217020538.44055998</v>
      </c>
      <c r="F6" s="714">
        <f t="shared" si="0"/>
        <v>208909184.12862998</v>
      </c>
      <c r="G6" s="337">
        <f t="shared" si="0"/>
        <v>204434072.45705998</v>
      </c>
    </row>
    <row r="7" spans="1:8" ht="15" customHeight="1">
      <c r="A7" s="712">
        <v>1.1000000000000001</v>
      </c>
      <c r="B7" s="717" t="s">
        <v>436</v>
      </c>
      <c r="C7" s="718">
        <v>219238042.21035001</v>
      </c>
      <c r="D7" s="719">
        <v>199853140.43365002</v>
      </c>
      <c r="E7" s="718">
        <v>189737559.16589999</v>
      </c>
      <c r="F7" s="718">
        <v>183966735.84994999</v>
      </c>
      <c r="G7" s="338">
        <v>176008312.48369998</v>
      </c>
    </row>
    <row r="8" spans="1:8" ht="25.5">
      <c r="A8" s="712" t="s">
        <v>157</v>
      </c>
      <c r="B8" s="720" t="s">
        <v>250</v>
      </c>
      <c r="C8" s="718"/>
      <c r="D8" s="719"/>
      <c r="E8" s="718"/>
      <c r="F8" s="718"/>
      <c r="G8" s="338"/>
    </row>
    <row r="9" spans="1:8" ht="15" customHeight="1">
      <c r="A9" s="712">
        <v>1.2</v>
      </c>
      <c r="B9" s="717" t="s">
        <v>21</v>
      </c>
      <c r="C9" s="718">
        <v>25488554.236290004</v>
      </c>
      <c r="D9" s="719">
        <v>29823704.517680001</v>
      </c>
      <c r="E9" s="718">
        <v>27282979.274659999</v>
      </c>
      <c r="F9" s="718">
        <v>24942448.27868</v>
      </c>
      <c r="G9" s="338">
        <v>28425759.973359998</v>
      </c>
    </row>
    <row r="10" spans="1:8" ht="15" customHeight="1">
      <c r="A10" s="712">
        <v>1.3</v>
      </c>
      <c r="B10" s="721" t="s">
        <v>74</v>
      </c>
      <c r="C10" s="722">
        <v>0</v>
      </c>
      <c r="D10" s="719">
        <v>0</v>
      </c>
      <c r="E10" s="722">
        <v>0</v>
      </c>
      <c r="F10" s="718">
        <v>0</v>
      </c>
      <c r="G10" s="339">
        <v>0</v>
      </c>
    </row>
    <row r="11" spans="1:8" ht="15" customHeight="1">
      <c r="A11" s="712">
        <v>2</v>
      </c>
      <c r="B11" s="713" t="s">
        <v>113</v>
      </c>
      <c r="C11" s="718">
        <v>1217526.4836950283</v>
      </c>
      <c r="D11" s="719">
        <v>403705.02963498537</v>
      </c>
      <c r="E11" s="718">
        <v>203938.83232299873</v>
      </c>
      <c r="F11" s="718">
        <v>790279.32705599605</v>
      </c>
      <c r="G11" s="338">
        <v>465473.88037203415</v>
      </c>
    </row>
    <row r="12" spans="1:8" ht="15" customHeight="1">
      <c r="A12" s="723">
        <v>3</v>
      </c>
      <c r="B12" s="724" t="s">
        <v>111</v>
      </c>
      <c r="C12" s="722">
        <v>28136548</v>
      </c>
      <c r="D12" s="719">
        <v>24452689</v>
      </c>
      <c r="E12" s="722">
        <v>24452689</v>
      </c>
      <c r="F12" s="718">
        <v>24452689</v>
      </c>
      <c r="G12" s="339">
        <v>20391120</v>
      </c>
    </row>
    <row r="13" spans="1:8" ht="15" customHeight="1" thickBot="1">
      <c r="A13" s="725">
        <v>4</v>
      </c>
      <c r="B13" s="726" t="s">
        <v>158</v>
      </c>
      <c r="C13" s="727">
        <f>C6+C11+C12</f>
        <v>274080670.93033504</v>
      </c>
      <c r="D13" s="340">
        <f>D6+D11+D12</f>
        <v>254533238.98096499</v>
      </c>
      <c r="E13" s="728">
        <f t="shared" ref="E13:G13" si="1">E6+E11+E12</f>
        <v>241677166.27288297</v>
      </c>
      <c r="F13" s="727">
        <f t="shared" si="1"/>
        <v>234152152.45568597</v>
      </c>
      <c r="G13" s="341">
        <f t="shared" si="1"/>
        <v>225290666.33743203</v>
      </c>
    </row>
    <row r="14" spans="1:8">
      <c r="B14" s="23"/>
    </row>
    <row r="15" spans="1:8" ht="25.5">
      <c r="B15" s="67" t="s">
        <v>437</v>
      </c>
    </row>
    <row r="16" spans="1:8">
      <c r="B16" s="67"/>
    </row>
    <row r="17" spans="2:2">
      <c r="B17" s="67"/>
    </row>
    <row r="18" spans="2:2">
      <c r="B18"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90" zoomScaleNormal="90" workbookViewId="0">
      <pane xSplit="1" ySplit="4" topLeftCell="B5" activePane="bottomRight" state="frozen"/>
      <selection pane="topRight" activeCell="B1" sqref="B1"/>
      <selection pane="bottomLeft" activeCell="A4" sqref="A4"/>
      <selection pane="bottomRight" activeCell="B33" sqref="B33:C33"/>
    </sheetView>
  </sheetViews>
  <sheetFormatPr defaultRowHeight="15"/>
  <cols>
    <col min="1" max="1" width="12.85546875" style="2" customWidth="1"/>
    <col min="2" max="2" width="58.85546875" style="2" customWidth="1"/>
    <col min="3" max="3" width="58.42578125" style="2" customWidth="1"/>
  </cols>
  <sheetData>
    <row r="1" spans="1:8">
      <c r="A1" s="2" t="s">
        <v>108</v>
      </c>
      <c r="B1" s="248" t="str">
        <f>Info!C2</f>
        <v>სს ზირაათ ბანკი საქართველო</v>
      </c>
    </row>
    <row r="2" spans="1:8">
      <c r="A2" s="2" t="s">
        <v>109</v>
      </c>
      <c r="B2" s="735">
        <f>'1. key ratios'!B2</f>
        <v>45657</v>
      </c>
    </row>
    <row r="4" spans="1:8" ht="30.75" thickBot="1">
      <c r="A4" s="167" t="s">
        <v>254</v>
      </c>
      <c r="B4" s="31" t="s">
        <v>91</v>
      </c>
      <c r="C4" s="13"/>
    </row>
    <row r="5" spans="1:8" ht="15.75">
      <c r="A5" s="10"/>
      <c r="B5" s="332" t="s">
        <v>92</v>
      </c>
      <c r="C5" s="346" t="s">
        <v>450</v>
      </c>
    </row>
    <row r="6" spans="1:8">
      <c r="A6" s="14">
        <v>1</v>
      </c>
      <c r="B6" s="32" t="s">
        <v>1002</v>
      </c>
      <c r="C6" s="342" t="s">
        <v>1005</v>
      </c>
    </row>
    <row r="7" spans="1:8">
      <c r="A7" s="14">
        <v>2</v>
      </c>
      <c r="B7" s="32" t="s">
        <v>1006</v>
      </c>
      <c r="C7" s="342" t="s">
        <v>1007</v>
      </c>
    </row>
    <row r="8" spans="1:8">
      <c r="A8" s="14">
        <v>3</v>
      </c>
      <c r="B8" s="32" t="s">
        <v>1008</v>
      </c>
      <c r="C8" s="342" t="s">
        <v>1007</v>
      </c>
    </row>
    <row r="9" spans="1:8">
      <c r="A9" s="14">
        <v>4</v>
      </c>
      <c r="B9" s="32" t="s">
        <v>1009</v>
      </c>
      <c r="C9" s="342" t="s">
        <v>1010</v>
      </c>
    </row>
    <row r="10" spans="1:8">
      <c r="A10" s="14">
        <v>5</v>
      </c>
      <c r="B10" s="32" t="s">
        <v>1011</v>
      </c>
      <c r="C10" s="342" t="s">
        <v>1010</v>
      </c>
    </row>
    <row r="11" spans="1:8">
      <c r="A11" s="14">
        <v>6</v>
      </c>
      <c r="B11" s="32"/>
      <c r="C11" s="342"/>
    </row>
    <row r="12" spans="1:8">
      <c r="A12" s="14">
        <v>7</v>
      </c>
      <c r="B12" s="32"/>
      <c r="C12" s="342"/>
      <c r="H12" s="4"/>
    </row>
    <row r="13" spans="1:8">
      <c r="A13" s="14">
        <v>8</v>
      </c>
      <c r="B13" s="32"/>
      <c r="C13" s="342"/>
    </row>
    <row r="14" spans="1:8">
      <c r="A14" s="14">
        <v>9</v>
      </c>
      <c r="B14" s="32"/>
      <c r="C14" s="342"/>
    </row>
    <row r="15" spans="1:8">
      <c r="A15" s="14">
        <v>10</v>
      </c>
      <c r="B15" s="32"/>
      <c r="C15" s="342"/>
    </row>
    <row r="16" spans="1:8">
      <c r="A16" s="14"/>
      <c r="B16" s="849"/>
      <c r="C16" s="850"/>
    </row>
    <row r="17" spans="1:3" ht="30">
      <c r="A17" s="14"/>
      <c r="B17" s="333" t="s">
        <v>93</v>
      </c>
      <c r="C17" s="347" t="s">
        <v>451</v>
      </c>
    </row>
    <row r="18" spans="1:3" ht="15.75">
      <c r="A18" s="14">
        <v>1</v>
      </c>
      <c r="B18" s="27" t="s">
        <v>1003</v>
      </c>
      <c r="C18" s="344" t="s">
        <v>1012</v>
      </c>
    </row>
    <row r="19" spans="1:3" ht="15.75">
      <c r="A19" s="14">
        <v>2</v>
      </c>
      <c r="B19" s="27" t="s">
        <v>1013</v>
      </c>
      <c r="C19" s="344" t="s">
        <v>1014</v>
      </c>
    </row>
    <row r="20" spans="1:3" ht="15.75">
      <c r="A20" s="14">
        <v>3</v>
      </c>
      <c r="B20" s="27" t="s">
        <v>1015</v>
      </c>
      <c r="C20" s="344" t="s">
        <v>1016</v>
      </c>
    </row>
    <row r="21" spans="1:3" ht="15.75">
      <c r="A21" s="14">
        <v>4</v>
      </c>
      <c r="B21" s="27" t="s">
        <v>1017</v>
      </c>
      <c r="C21" s="344" t="s">
        <v>1018</v>
      </c>
    </row>
    <row r="22" spans="1:3" ht="15.75">
      <c r="A22" s="14">
        <v>5</v>
      </c>
      <c r="B22" s="27"/>
      <c r="C22" s="344"/>
    </row>
    <row r="23" spans="1:3" ht="15.75">
      <c r="A23" s="14">
        <v>6</v>
      </c>
      <c r="B23" s="27"/>
      <c r="C23" s="344"/>
    </row>
    <row r="24" spans="1:3" ht="15.75">
      <c r="A24" s="14">
        <v>7</v>
      </c>
      <c r="B24" s="27"/>
      <c r="C24" s="344"/>
    </row>
    <row r="25" spans="1:3" ht="15.75">
      <c r="A25" s="14">
        <v>8</v>
      </c>
      <c r="B25" s="27"/>
      <c r="C25" s="344"/>
    </row>
    <row r="26" spans="1:3" ht="15.75">
      <c r="A26" s="14">
        <v>9</v>
      </c>
      <c r="B26" s="27"/>
      <c r="C26" s="344"/>
    </row>
    <row r="27" spans="1:3" ht="15.75" customHeight="1">
      <c r="A27" s="14">
        <v>10</v>
      </c>
      <c r="B27" s="27"/>
      <c r="C27" s="345"/>
    </row>
    <row r="28" spans="1:3" ht="15.75" customHeight="1">
      <c r="A28" s="14"/>
      <c r="B28" s="27"/>
      <c r="C28" s="28"/>
    </row>
    <row r="29" spans="1:3" ht="30" customHeight="1">
      <c r="A29" s="14"/>
      <c r="B29" s="851" t="s">
        <v>94</v>
      </c>
      <c r="C29" s="852"/>
    </row>
    <row r="30" spans="1:3" ht="15.75">
      <c r="A30" s="14">
        <v>1</v>
      </c>
      <c r="B30" s="822" t="s">
        <v>1019</v>
      </c>
      <c r="C30" s="823">
        <v>1</v>
      </c>
    </row>
    <row r="31" spans="1:3" ht="15.75" customHeight="1">
      <c r="A31" s="14"/>
      <c r="B31" s="32"/>
      <c r="C31" s="33"/>
    </row>
    <row r="32" spans="1:3" ht="29.25" customHeight="1">
      <c r="A32" s="14"/>
      <c r="B32" s="851" t="s">
        <v>174</v>
      </c>
      <c r="C32" s="852"/>
    </row>
    <row r="33" spans="1:3">
      <c r="A33" s="14">
        <v>1</v>
      </c>
      <c r="B33" s="824" t="s">
        <v>1020</v>
      </c>
      <c r="C33" s="825">
        <v>1</v>
      </c>
    </row>
    <row r="34" spans="1:3" ht="16.5" thickBot="1">
      <c r="A34" s="15"/>
      <c r="B34" s="34"/>
      <c r="C34" s="343"/>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C8" sqref="C8:E37"/>
    </sheetView>
  </sheetViews>
  <sheetFormatPr defaultRowHeight="15"/>
  <cols>
    <col min="1" max="1" width="9.5703125" style="2" bestFit="1" customWidth="1"/>
    <col min="2" max="2" width="47.5703125" style="2" customWidth="1"/>
    <col min="3" max="3" width="28" style="2" customWidth="1"/>
    <col min="4" max="4" width="25.5703125" style="2" customWidth="1"/>
    <col min="5" max="5" width="18.85546875" style="2" customWidth="1"/>
    <col min="6" max="6" width="12" bestFit="1" customWidth="1"/>
    <col min="7" max="7" width="12.5703125" bestFit="1" customWidth="1"/>
    <col min="8" max="8" width="16.85546875" customWidth="1"/>
    <col min="9" max="9" width="16.28515625" style="708" bestFit="1" customWidth="1"/>
    <col min="10" max="10" width="13.85546875" style="708" bestFit="1" customWidth="1"/>
    <col min="11" max="11" width="16.28515625" style="708" bestFit="1" customWidth="1"/>
  </cols>
  <sheetData>
    <row r="1" spans="1:11" ht="15.75">
      <c r="A1" s="17" t="s">
        <v>108</v>
      </c>
      <c r="B1" s="16" t="str">
        <f>Info!C2</f>
        <v>სს ზირაათ ბანკი საქართველო</v>
      </c>
    </row>
    <row r="2" spans="1:11" s="21" customFormat="1" ht="15.75" customHeight="1">
      <c r="A2" s="21" t="s">
        <v>109</v>
      </c>
      <c r="B2" s="735">
        <f>'1. key ratios'!B2</f>
        <v>45657</v>
      </c>
      <c r="I2" s="729"/>
      <c r="J2" s="729"/>
      <c r="K2" s="729"/>
    </row>
    <row r="3" spans="1:11" s="21" customFormat="1" ht="15.75" customHeight="1">
      <c r="I3" s="729"/>
      <c r="J3" s="729"/>
      <c r="K3" s="729"/>
    </row>
    <row r="4" spans="1:11" s="21" customFormat="1" ht="15.75" customHeight="1" thickBot="1">
      <c r="A4" s="168" t="s">
        <v>255</v>
      </c>
      <c r="B4" s="169" t="s">
        <v>168</v>
      </c>
      <c r="C4" s="135"/>
      <c r="D4" s="135"/>
      <c r="E4" s="136" t="s">
        <v>87</v>
      </c>
      <c r="I4" s="729"/>
      <c r="J4" s="729"/>
      <c r="K4" s="729"/>
    </row>
    <row r="5" spans="1:11" s="82" customFormat="1" ht="17.45" customHeight="1">
      <c r="A5" s="265"/>
      <c r="B5" s="266"/>
      <c r="C5" s="134" t="s">
        <v>0</v>
      </c>
      <c r="D5" s="134" t="s">
        <v>1</v>
      </c>
      <c r="E5" s="267" t="s">
        <v>2</v>
      </c>
      <c r="I5" s="730"/>
      <c r="J5" s="730"/>
      <c r="K5" s="730"/>
    </row>
    <row r="6" spans="1:11" s="101" customFormat="1" ht="14.45" customHeight="1">
      <c r="A6" s="268"/>
      <c r="B6" s="853" t="s">
        <v>144</v>
      </c>
      <c r="C6" s="853" t="s">
        <v>855</v>
      </c>
      <c r="D6" s="854" t="s">
        <v>143</v>
      </c>
      <c r="E6" s="855"/>
      <c r="G6"/>
      <c r="I6" s="731"/>
      <c r="J6" s="731"/>
      <c r="K6" s="731"/>
    </row>
    <row r="7" spans="1:11" s="101" customFormat="1" ht="99.6" customHeight="1">
      <c r="A7" s="268"/>
      <c r="B7" s="853"/>
      <c r="C7" s="853"/>
      <c r="D7" s="262" t="s">
        <v>142</v>
      </c>
      <c r="E7" s="263" t="s">
        <v>353</v>
      </c>
      <c r="G7"/>
      <c r="I7" s="731"/>
      <c r="J7" s="731"/>
      <c r="K7" s="731"/>
    </row>
    <row r="8" spans="1:11" s="101" customFormat="1" ht="22.5" customHeight="1">
      <c r="A8" s="499">
        <v>1</v>
      </c>
      <c r="B8" s="439" t="s">
        <v>842</v>
      </c>
      <c r="C8" s="500">
        <v>85624607.512800008</v>
      </c>
      <c r="D8" s="500">
        <v>0</v>
      </c>
      <c r="E8" s="500">
        <v>85624607.512800008</v>
      </c>
      <c r="G8"/>
      <c r="I8" s="731"/>
      <c r="J8" s="731"/>
      <c r="K8" s="731"/>
    </row>
    <row r="9" spans="1:11" s="101" customFormat="1">
      <c r="A9" s="499">
        <v>1.1000000000000001</v>
      </c>
      <c r="B9" s="440" t="s">
        <v>96</v>
      </c>
      <c r="C9" s="500">
        <v>7513972.8695999999</v>
      </c>
      <c r="D9" s="500"/>
      <c r="E9" s="500">
        <v>7513972.8695999999</v>
      </c>
      <c r="G9"/>
      <c r="I9" s="731"/>
      <c r="J9" s="731"/>
      <c r="K9" s="731"/>
    </row>
    <row r="10" spans="1:11" s="101" customFormat="1">
      <c r="A10" s="499">
        <v>1.2</v>
      </c>
      <c r="B10" s="440" t="s">
        <v>97</v>
      </c>
      <c r="C10" s="500">
        <v>35969327.1175</v>
      </c>
      <c r="D10" s="500"/>
      <c r="E10" s="500">
        <v>35969327.1175</v>
      </c>
      <c r="G10"/>
      <c r="I10" s="731"/>
      <c r="J10" s="731"/>
      <c r="K10" s="731"/>
    </row>
    <row r="11" spans="1:11" s="101" customFormat="1">
      <c r="A11" s="499">
        <v>1.3</v>
      </c>
      <c r="B11" s="440" t="s">
        <v>98</v>
      </c>
      <c r="C11" s="500">
        <v>42141307.525700003</v>
      </c>
      <c r="D11" s="500"/>
      <c r="E11" s="500">
        <v>42141307.525700003</v>
      </c>
      <c r="G11"/>
      <c r="I11" s="731"/>
      <c r="J11" s="731"/>
      <c r="K11" s="731"/>
    </row>
    <row r="12" spans="1:11" s="101" customFormat="1">
      <c r="A12" s="499">
        <v>2</v>
      </c>
      <c r="B12" s="441" t="s">
        <v>729</v>
      </c>
      <c r="C12" s="500">
        <v>0</v>
      </c>
      <c r="D12" s="500"/>
      <c r="E12" s="500">
        <v>0</v>
      </c>
      <c r="G12"/>
      <c r="I12" s="731"/>
      <c r="J12" s="731"/>
      <c r="K12" s="731"/>
    </row>
    <row r="13" spans="1:11" s="101" customFormat="1" ht="21">
      <c r="A13" s="499">
        <v>2.1</v>
      </c>
      <c r="B13" s="442" t="s">
        <v>730</v>
      </c>
      <c r="C13" s="500">
        <v>0</v>
      </c>
      <c r="D13" s="500"/>
      <c r="E13" s="500">
        <v>0</v>
      </c>
      <c r="G13"/>
      <c r="I13" s="731"/>
      <c r="J13" s="731"/>
      <c r="K13" s="731"/>
    </row>
    <row r="14" spans="1:11" s="101" customFormat="1" ht="33.950000000000003" customHeight="1">
      <c r="A14" s="499">
        <v>3</v>
      </c>
      <c r="B14" s="443" t="s">
        <v>731</v>
      </c>
      <c r="C14" s="500">
        <v>0</v>
      </c>
      <c r="D14" s="500"/>
      <c r="E14" s="500">
        <v>0</v>
      </c>
      <c r="G14"/>
      <c r="I14" s="731"/>
      <c r="J14" s="731"/>
      <c r="K14" s="731"/>
    </row>
    <row r="15" spans="1:11" s="101" customFormat="1" ht="32.450000000000003" customHeight="1">
      <c r="A15" s="499">
        <v>4</v>
      </c>
      <c r="B15" s="444" t="s">
        <v>732</v>
      </c>
      <c r="C15" s="500">
        <v>0</v>
      </c>
      <c r="D15" s="500"/>
      <c r="E15" s="500">
        <v>0</v>
      </c>
      <c r="G15"/>
      <c r="I15" s="731"/>
      <c r="J15" s="731"/>
      <c r="K15" s="731"/>
    </row>
    <row r="16" spans="1:11" s="101" customFormat="1" ht="23.1" customHeight="1">
      <c r="A16" s="499">
        <v>5</v>
      </c>
      <c r="B16" s="444" t="s">
        <v>733</v>
      </c>
      <c r="C16" s="500">
        <v>0</v>
      </c>
      <c r="D16" s="500">
        <v>0</v>
      </c>
      <c r="E16" s="500">
        <v>0</v>
      </c>
      <c r="G16"/>
      <c r="I16" s="731"/>
      <c r="J16" s="731"/>
      <c r="K16" s="731"/>
    </row>
    <row r="17" spans="1:11" s="101" customFormat="1">
      <c r="A17" s="499">
        <v>5.0999999999999996</v>
      </c>
      <c r="B17" s="445" t="s">
        <v>734</v>
      </c>
      <c r="C17" s="500">
        <v>0</v>
      </c>
      <c r="D17" s="500"/>
      <c r="E17" s="500">
        <v>0</v>
      </c>
      <c r="G17"/>
      <c r="I17" s="731"/>
      <c r="J17" s="731"/>
      <c r="K17" s="731"/>
    </row>
    <row r="18" spans="1:11" s="101" customFormat="1">
      <c r="A18" s="499">
        <v>5.2</v>
      </c>
      <c r="B18" s="445" t="s">
        <v>569</v>
      </c>
      <c r="C18" s="500">
        <v>0</v>
      </c>
      <c r="D18" s="500"/>
      <c r="E18" s="500">
        <v>0</v>
      </c>
      <c r="G18"/>
      <c r="I18" s="731"/>
      <c r="J18" s="731"/>
      <c r="K18" s="731"/>
    </row>
    <row r="19" spans="1:11" s="101" customFormat="1">
      <c r="A19" s="499">
        <v>5.3</v>
      </c>
      <c r="B19" s="445" t="s">
        <v>735</v>
      </c>
      <c r="C19" s="500">
        <v>0</v>
      </c>
      <c r="D19" s="500"/>
      <c r="E19" s="500">
        <v>0</v>
      </c>
      <c r="G19"/>
      <c r="I19" s="731"/>
      <c r="J19" s="731"/>
      <c r="K19" s="731"/>
    </row>
    <row r="20" spans="1:11" s="101" customFormat="1" ht="21">
      <c r="A20" s="499">
        <v>6</v>
      </c>
      <c r="B20" s="443" t="s">
        <v>736</v>
      </c>
      <c r="C20" s="500">
        <v>162367223.30860001</v>
      </c>
      <c r="D20" s="500">
        <v>0</v>
      </c>
      <c r="E20" s="500">
        <v>162367223.30860001</v>
      </c>
      <c r="G20"/>
      <c r="I20" s="731"/>
      <c r="J20" s="731"/>
      <c r="K20" s="731"/>
    </row>
    <row r="21" spans="1:11">
      <c r="A21" s="499">
        <v>6.1</v>
      </c>
      <c r="B21" s="445" t="s">
        <v>569</v>
      </c>
      <c r="C21" s="501">
        <v>0</v>
      </c>
      <c r="D21" s="501"/>
      <c r="E21" s="501">
        <v>0</v>
      </c>
      <c r="F21" s="101"/>
    </row>
    <row r="22" spans="1:11">
      <c r="A22" s="499">
        <v>6.2</v>
      </c>
      <c r="B22" s="445" t="s">
        <v>735</v>
      </c>
      <c r="C22" s="501">
        <v>162367223.30860001</v>
      </c>
      <c r="D22" s="501"/>
      <c r="E22" s="501">
        <v>162367223.30860001</v>
      </c>
      <c r="F22" s="101"/>
    </row>
    <row r="23" spans="1:11" ht="21">
      <c r="A23" s="499">
        <v>7</v>
      </c>
      <c r="B23" s="446" t="s">
        <v>737</v>
      </c>
      <c r="C23" s="502">
        <v>0</v>
      </c>
      <c r="D23" s="502"/>
      <c r="E23" s="502">
        <v>0</v>
      </c>
      <c r="F23" s="101"/>
    </row>
    <row r="24" spans="1:11" ht="21">
      <c r="A24" s="499">
        <v>8</v>
      </c>
      <c r="B24" s="447" t="s">
        <v>738</v>
      </c>
      <c r="C24" s="502">
        <v>0</v>
      </c>
      <c r="D24" s="502"/>
      <c r="E24" s="502">
        <v>0</v>
      </c>
      <c r="F24" s="101"/>
    </row>
    <row r="25" spans="1:11">
      <c r="A25" s="499">
        <v>9</v>
      </c>
      <c r="B25" s="444" t="s">
        <v>739</v>
      </c>
      <c r="C25" s="502">
        <v>4422445.8099999996</v>
      </c>
      <c r="D25" s="502">
        <v>0</v>
      </c>
      <c r="E25" s="502">
        <v>4422445.8099999996</v>
      </c>
      <c r="F25" s="101"/>
    </row>
    <row r="26" spans="1:11">
      <c r="A26" s="499">
        <v>9.1</v>
      </c>
      <c r="B26" s="448" t="s">
        <v>740</v>
      </c>
      <c r="C26" s="502">
        <v>4422445.8099999996</v>
      </c>
      <c r="D26" s="502"/>
      <c r="E26" s="502">
        <v>4422445.8099999996</v>
      </c>
      <c r="F26" s="101"/>
    </row>
    <row r="27" spans="1:11">
      <c r="A27" s="499">
        <v>9.1999999999999993</v>
      </c>
      <c r="B27" s="448" t="s">
        <v>741</v>
      </c>
      <c r="C27" s="502">
        <v>0</v>
      </c>
      <c r="D27" s="502"/>
      <c r="E27" s="502">
        <v>0</v>
      </c>
      <c r="F27" s="101"/>
    </row>
    <row r="28" spans="1:11">
      <c r="A28" s="499">
        <v>10</v>
      </c>
      <c r="B28" s="444" t="s">
        <v>36</v>
      </c>
      <c r="C28" s="502">
        <v>1114718.2</v>
      </c>
      <c r="D28" s="502">
        <v>1114718.2</v>
      </c>
      <c r="E28" s="502">
        <v>0</v>
      </c>
      <c r="F28" s="101"/>
    </row>
    <row r="29" spans="1:11">
      <c r="A29" s="499">
        <v>10.1</v>
      </c>
      <c r="B29" s="448" t="s">
        <v>742</v>
      </c>
      <c r="C29" s="502">
        <v>0</v>
      </c>
      <c r="D29" s="502"/>
      <c r="E29" s="502">
        <v>0</v>
      </c>
      <c r="F29" s="101"/>
    </row>
    <row r="30" spans="1:11">
      <c r="A30" s="499">
        <v>10.199999999999999</v>
      </c>
      <c r="B30" s="448" t="s">
        <v>743</v>
      </c>
      <c r="C30" s="502">
        <v>1114718.2</v>
      </c>
      <c r="D30" s="502">
        <v>1114718.2</v>
      </c>
      <c r="E30" s="502">
        <v>0</v>
      </c>
      <c r="F30" s="101"/>
    </row>
    <row r="31" spans="1:11">
      <c r="A31" s="499">
        <v>11</v>
      </c>
      <c r="B31" s="444" t="s">
        <v>744</v>
      </c>
      <c r="C31" s="502">
        <v>726143</v>
      </c>
      <c r="D31" s="502">
        <v>0</v>
      </c>
      <c r="E31" s="502">
        <v>726143</v>
      </c>
      <c r="F31" s="101"/>
    </row>
    <row r="32" spans="1:11">
      <c r="A32" s="499">
        <v>11.1</v>
      </c>
      <c r="B32" s="448" t="s">
        <v>745</v>
      </c>
      <c r="C32" s="502">
        <v>726143</v>
      </c>
      <c r="D32" s="502"/>
      <c r="E32" s="502">
        <v>726143</v>
      </c>
      <c r="F32" s="101"/>
    </row>
    <row r="33" spans="1:11">
      <c r="A33" s="499">
        <v>11.2</v>
      </c>
      <c r="B33" s="448" t="s">
        <v>746</v>
      </c>
      <c r="C33" s="502">
        <v>0</v>
      </c>
      <c r="D33" s="502"/>
      <c r="E33" s="502">
        <v>0</v>
      </c>
      <c r="F33" s="101"/>
    </row>
    <row r="34" spans="1:11">
      <c r="A34" s="499">
        <v>13</v>
      </c>
      <c r="B34" s="444" t="s">
        <v>99</v>
      </c>
      <c r="C34" s="501">
        <v>2443719.9283999996</v>
      </c>
      <c r="D34" s="501"/>
      <c r="E34" s="501">
        <v>2443719.9283999996</v>
      </c>
      <c r="F34" s="101"/>
    </row>
    <row r="35" spans="1:11">
      <c r="A35" s="499">
        <v>13.1</v>
      </c>
      <c r="B35" s="449" t="s">
        <v>747</v>
      </c>
      <c r="C35" s="501">
        <v>302210</v>
      </c>
      <c r="D35" s="501"/>
      <c r="E35" s="501">
        <v>302210</v>
      </c>
      <c r="F35" s="101"/>
    </row>
    <row r="36" spans="1:11">
      <c r="A36" s="499">
        <v>13.2</v>
      </c>
      <c r="B36" s="449" t="s">
        <v>748</v>
      </c>
      <c r="C36" s="501">
        <v>0</v>
      </c>
      <c r="D36" s="501"/>
      <c r="E36" s="501">
        <v>0</v>
      </c>
      <c r="F36" s="101"/>
    </row>
    <row r="37" spans="1:11" ht="39" thickBot="1">
      <c r="A37" s="269"/>
      <c r="B37" s="270" t="s">
        <v>320</v>
      </c>
      <c r="C37" s="217">
        <v>256698857.75980002</v>
      </c>
      <c r="D37" s="217">
        <v>1114718.2</v>
      </c>
      <c r="E37" s="217">
        <v>255584139.55980003</v>
      </c>
      <c r="F37" s="101"/>
    </row>
    <row r="38" spans="1:11">
      <c r="A38"/>
      <c r="B38"/>
      <c r="C38"/>
      <c r="D38"/>
      <c r="E38"/>
    </row>
    <row r="39" spans="1:11">
      <c r="A39"/>
      <c r="B39"/>
      <c r="C39"/>
      <c r="D39"/>
      <c r="E39"/>
    </row>
    <row r="41" spans="1:11" s="2" customFormat="1">
      <c r="B41" s="36"/>
      <c r="F41"/>
      <c r="G41"/>
      <c r="I41" s="732"/>
      <c r="J41" s="732"/>
      <c r="K41" s="732"/>
    </row>
    <row r="42" spans="1:11" s="2" customFormat="1">
      <c r="B42" s="37"/>
      <c r="F42"/>
      <c r="G42"/>
      <c r="I42" s="732"/>
      <c r="J42" s="732"/>
      <c r="K42" s="732"/>
    </row>
    <row r="43" spans="1:11" s="2" customFormat="1">
      <c r="B43" s="36"/>
      <c r="F43"/>
      <c r="G43"/>
      <c r="I43" s="732"/>
      <c r="J43" s="732"/>
      <c r="K43" s="732"/>
    </row>
    <row r="44" spans="1:11" s="2" customFormat="1">
      <c r="B44" s="36"/>
      <c r="F44"/>
      <c r="G44"/>
      <c r="I44" s="732"/>
      <c r="J44" s="732"/>
      <c r="K44" s="732"/>
    </row>
    <row r="45" spans="1:11" s="2" customFormat="1">
      <c r="B45" s="36"/>
      <c r="F45"/>
      <c r="G45"/>
      <c r="I45" s="732"/>
      <c r="J45" s="732"/>
      <c r="K45" s="732"/>
    </row>
    <row r="46" spans="1:11" s="2" customFormat="1">
      <c r="B46" s="36"/>
      <c r="F46"/>
      <c r="G46"/>
      <c r="I46" s="732"/>
      <c r="J46" s="732"/>
      <c r="K46" s="732"/>
    </row>
    <row r="47" spans="1:11" s="2" customFormat="1">
      <c r="B47" s="36"/>
      <c r="F47"/>
      <c r="G47"/>
      <c r="I47" s="732"/>
      <c r="J47" s="732"/>
      <c r="K47" s="732"/>
    </row>
    <row r="48" spans="1:11" s="2" customFormat="1">
      <c r="B48" s="37"/>
      <c r="F48"/>
      <c r="G48"/>
      <c r="I48" s="732"/>
      <c r="J48" s="732"/>
      <c r="K48" s="732"/>
    </row>
    <row r="49" spans="2:11" s="2" customFormat="1">
      <c r="B49" s="37"/>
      <c r="F49"/>
      <c r="G49"/>
      <c r="I49" s="732"/>
      <c r="J49" s="732"/>
      <c r="K49" s="732"/>
    </row>
    <row r="50" spans="2:11" s="2" customFormat="1">
      <c r="B50" s="37"/>
      <c r="F50"/>
      <c r="G50"/>
      <c r="I50" s="732"/>
      <c r="J50" s="732"/>
      <c r="K50" s="732"/>
    </row>
    <row r="51" spans="2:11" s="2" customFormat="1">
      <c r="B51" s="37"/>
      <c r="F51"/>
      <c r="G51"/>
      <c r="I51" s="732"/>
      <c r="J51" s="732"/>
      <c r="K51" s="732"/>
    </row>
    <row r="52" spans="2:11" s="2" customFormat="1">
      <c r="B52" s="37"/>
      <c r="F52"/>
      <c r="G52"/>
      <c r="I52" s="732"/>
      <c r="J52" s="732"/>
      <c r="K52" s="732"/>
    </row>
    <row r="53" spans="2:11" s="2" customFormat="1">
      <c r="B53" s="37"/>
      <c r="F53"/>
      <c r="G53"/>
      <c r="I53" s="732"/>
      <c r="J53" s="732"/>
      <c r="K53" s="732"/>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6" sqref="C6:C12"/>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108</v>
      </c>
      <c r="B1" s="16" t="str">
        <f>Info!C2</f>
        <v>სს ზირაათ ბანკი საქართველო</v>
      </c>
    </row>
    <row r="2" spans="1:6" s="21" customFormat="1" ht="15.75" customHeight="1">
      <c r="A2" s="21" t="s">
        <v>109</v>
      </c>
      <c r="B2" s="735">
        <f>'1. key ratios'!B2</f>
        <v>45657</v>
      </c>
      <c r="C2"/>
      <c r="D2"/>
      <c r="E2"/>
      <c r="F2"/>
    </row>
    <row r="3" spans="1:6" s="21" customFormat="1" ht="15.75" customHeight="1">
      <c r="C3"/>
      <c r="D3"/>
      <c r="E3"/>
      <c r="F3"/>
    </row>
    <row r="4" spans="1:6" s="21" customFormat="1" ht="26.25" thickBot="1">
      <c r="A4" s="21" t="s">
        <v>256</v>
      </c>
      <c r="B4" s="142" t="s">
        <v>171</v>
      </c>
      <c r="C4" s="136" t="s">
        <v>87</v>
      </c>
      <c r="D4"/>
      <c r="E4"/>
      <c r="F4"/>
    </row>
    <row r="5" spans="1:6">
      <c r="A5" s="137">
        <v>1</v>
      </c>
      <c r="B5" s="138" t="s">
        <v>726</v>
      </c>
      <c r="C5" s="173">
        <f>'7. LI1'!E37</f>
        <v>255584139.55980003</v>
      </c>
    </row>
    <row r="6" spans="1:6" s="127" customFormat="1">
      <c r="A6" s="81">
        <v>2.1</v>
      </c>
      <c r="B6" s="144" t="s">
        <v>860</v>
      </c>
      <c r="C6" s="174">
        <v>53775116.221200004</v>
      </c>
    </row>
    <row r="7" spans="1:6" s="4" customFormat="1" ht="25.5" outlineLevel="1">
      <c r="A7" s="143">
        <v>2.2000000000000002</v>
      </c>
      <c r="B7" s="139" t="s">
        <v>861</v>
      </c>
      <c r="C7" s="175"/>
    </row>
    <row r="8" spans="1:6" s="4" customFormat="1" ht="26.25">
      <c r="A8" s="143">
        <v>3</v>
      </c>
      <c r="B8" s="140" t="s">
        <v>727</v>
      </c>
      <c r="C8" s="176">
        <v>309359255.78100002</v>
      </c>
    </row>
    <row r="9" spans="1:6" s="127" customFormat="1">
      <c r="A9" s="81">
        <v>4</v>
      </c>
      <c r="B9" s="147" t="s">
        <v>169</v>
      </c>
      <c r="C9" s="174">
        <v>0</v>
      </c>
    </row>
    <row r="10" spans="1:6" s="4" customFormat="1" ht="25.5" outlineLevel="1">
      <c r="A10" s="143">
        <v>5.0999999999999996</v>
      </c>
      <c r="B10" s="139" t="s">
        <v>175</v>
      </c>
      <c r="C10" s="761">
        <v>-28286561.98491</v>
      </c>
    </row>
    <row r="11" spans="1:6" s="4" customFormat="1" ht="25.5" outlineLevel="1">
      <c r="A11" s="143">
        <v>5.2</v>
      </c>
      <c r="B11" s="139" t="s">
        <v>176</v>
      </c>
      <c r="C11" s="175"/>
    </row>
    <row r="12" spans="1:6" s="4" customFormat="1">
      <c r="A12" s="143">
        <v>6</v>
      </c>
      <c r="B12" s="145" t="s">
        <v>438</v>
      </c>
      <c r="C12" s="271">
        <v>0</v>
      </c>
    </row>
    <row r="13" spans="1:6" s="4" customFormat="1" ht="15.75" thickBot="1">
      <c r="A13" s="146">
        <v>7</v>
      </c>
      <c r="B13" s="141" t="s">
        <v>170</v>
      </c>
      <c r="C13" s="177">
        <f>SUM(C8:C12)</f>
        <v>281072693.79609001</v>
      </c>
    </row>
    <row r="15" spans="1:6" ht="26.25">
      <c r="B15" s="23" t="s">
        <v>439</v>
      </c>
    </row>
    <row r="17" spans="2:9" s="2" customFormat="1">
      <c r="B17" s="38"/>
      <c r="C17"/>
      <c r="D17"/>
      <c r="E17"/>
      <c r="F17"/>
      <c r="G17"/>
      <c r="H17"/>
      <c r="I17"/>
    </row>
    <row r="18" spans="2:9" s="2" customFormat="1">
      <c r="B18" s="35"/>
      <c r="C18"/>
      <c r="D18"/>
      <c r="E18"/>
      <c r="F18"/>
      <c r="G18"/>
      <c r="H18"/>
      <c r="I18"/>
    </row>
    <row r="19" spans="2:9" s="2" customFormat="1">
      <c r="B19" s="35"/>
      <c r="C19"/>
      <c r="D19"/>
      <c r="E19"/>
      <c r="F19"/>
      <c r="G19"/>
      <c r="H19"/>
      <c r="I19"/>
    </row>
    <row r="20" spans="2:9" s="2" customFormat="1">
      <c r="B20" s="37"/>
      <c r="C20"/>
      <c r="D20"/>
      <c r="E20"/>
      <c r="F20"/>
      <c r="G20"/>
      <c r="H20"/>
      <c r="I20"/>
    </row>
    <row r="21" spans="2:9" s="2" customFormat="1">
      <c r="B21" s="36"/>
      <c r="C21"/>
      <c r="D21"/>
      <c r="E21"/>
      <c r="F21"/>
      <c r="G21"/>
      <c r="H21"/>
      <c r="I21"/>
    </row>
    <row r="22" spans="2:9" s="2" customFormat="1">
      <c r="B22" s="37"/>
      <c r="C22"/>
      <c r="D22"/>
      <c r="E22"/>
      <c r="F22"/>
      <c r="G22"/>
      <c r="H22"/>
      <c r="I22"/>
    </row>
    <row r="23" spans="2:9" s="2" customFormat="1">
      <c r="B23" s="36"/>
      <c r="C23"/>
      <c r="D23"/>
      <c r="E23"/>
      <c r="F23"/>
      <c r="G23"/>
      <c r="H23"/>
      <c r="I23"/>
    </row>
    <row r="24" spans="2:9" s="2" customFormat="1">
      <c r="B24" s="36"/>
      <c r="C24"/>
      <c r="D24"/>
      <c r="E24"/>
      <c r="F24"/>
      <c r="G24"/>
      <c r="H24"/>
      <c r="I24"/>
    </row>
    <row r="25" spans="2:9" s="2" customFormat="1">
      <c r="B25" s="36"/>
      <c r="C25"/>
      <c r="D25"/>
      <c r="E25"/>
      <c r="F25"/>
      <c r="G25"/>
      <c r="H25"/>
      <c r="I25"/>
    </row>
    <row r="26" spans="2:9" s="2" customFormat="1">
      <c r="B26" s="36"/>
      <c r="C26"/>
      <c r="D26"/>
      <c r="E26"/>
      <c r="F26"/>
      <c r="G26"/>
      <c r="H26"/>
      <c r="I26"/>
    </row>
    <row r="27" spans="2:9" s="2" customFormat="1">
      <c r="B27" s="36"/>
      <c r="C27"/>
      <c r="D27"/>
      <c r="E27"/>
      <c r="F27"/>
      <c r="G27"/>
      <c r="H27"/>
      <c r="I27"/>
    </row>
    <row r="28" spans="2:9" s="2" customFormat="1">
      <c r="B28" s="37"/>
      <c r="C28"/>
      <c r="D28"/>
      <c r="E28"/>
      <c r="F28"/>
      <c r="G28"/>
      <c r="H28"/>
      <c r="I28"/>
    </row>
    <row r="29" spans="2:9" s="2" customFormat="1">
      <c r="B29" s="37"/>
      <c r="C29"/>
      <c r="D29"/>
      <c r="E29"/>
      <c r="F29"/>
      <c r="G29"/>
      <c r="H29"/>
      <c r="I29"/>
    </row>
    <row r="30" spans="2:9" s="2" customFormat="1">
      <c r="B30" s="37"/>
      <c r="C30"/>
      <c r="D30"/>
      <c r="E30"/>
      <c r="F30"/>
      <c r="G30"/>
      <c r="H30"/>
      <c r="I30"/>
    </row>
    <row r="31" spans="2:9" s="2" customFormat="1">
      <c r="B31" s="37"/>
      <c r="C31"/>
      <c r="D31"/>
      <c r="E31"/>
      <c r="F31"/>
      <c r="G31"/>
      <c r="H31"/>
      <c r="I31"/>
    </row>
    <row r="32" spans="2:9" s="2" customFormat="1">
      <c r="B32" s="37"/>
      <c r="C32"/>
      <c r="D32"/>
      <c r="E32"/>
      <c r="F32"/>
      <c r="G32"/>
      <c r="H32"/>
      <c r="I32"/>
    </row>
    <row r="33" spans="2:9" s="2" customFormat="1">
      <c r="B33" s="37"/>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04CC19C4-6FB6-4E82-B7BC-E1EF13F34441}">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2025-08-15T14:09:51Z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6841e2b4-6949-47da-ab68-923866022c78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