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320" tabRatio="919" firstSheet="20" activeTab="27"/>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Instruction" sheetId="90"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xlnm._FilterDatabase" localSheetId="28"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19" i="85" l="1"/>
  <c r="C18" i="85"/>
  <c r="C22" i="86" l="1"/>
  <c r="O33" i="88"/>
  <c r="N33" i="88"/>
  <c r="M33" i="88"/>
  <c r="L33" i="88"/>
  <c r="K33" i="88"/>
  <c r="J33" i="88"/>
  <c r="I33" i="88"/>
  <c r="H33" i="88"/>
  <c r="G33" i="88"/>
  <c r="F33" i="88"/>
  <c r="E33" i="88"/>
  <c r="D33" i="88"/>
  <c r="C33" i="88"/>
  <c r="D28" i="86"/>
  <c r="D22" i="86" s="1"/>
  <c r="G27" i="86"/>
  <c r="D27" i="86"/>
  <c r="U22" i="86"/>
  <c r="L22" i="86"/>
  <c r="G22" i="86"/>
  <c r="E22" i="86"/>
  <c r="U15" i="86"/>
  <c r="T15" i="86"/>
  <c r="S15" i="86"/>
  <c r="R15" i="86"/>
  <c r="Q15" i="86"/>
  <c r="P15" i="86"/>
  <c r="O15" i="86"/>
  <c r="N15" i="86"/>
  <c r="M15" i="86"/>
  <c r="L15" i="86"/>
  <c r="K15" i="86"/>
  <c r="J15" i="86"/>
  <c r="I15" i="86"/>
  <c r="H15" i="86"/>
  <c r="G15" i="86"/>
  <c r="F15" i="86"/>
  <c r="E15" i="86"/>
  <c r="D15" i="86"/>
  <c r="C15" i="86"/>
  <c r="U8" i="86"/>
  <c r="T8" i="86"/>
  <c r="S8" i="86"/>
  <c r="R8" i="86"/>
  <c r="Q8" i="86"/>
  <c r="P8" i="86"/>
  <c r="O8" i="86"/>
  <c r="N8" i="86"/>
  <c r="M8" i="86"/>
  <c r="L8" i="86"/>
  <c r="K8" i="86"/>
  <c r="J8" i="86"/>
  <c r="I8" i="86"/>
  <c r="H8" i="86"/>
  <c r="G8" i="86"/>
  <c r="F8" i="86"/>
  <c r="E8" i="86"/>
  <c r="D8" i="86"/>
  <c r="C8" i="86"/>
  <c r="C10" i="85"/>
  <c r="C17" i="84"/>
  <c r="C12" i="84" s="1"/>
  <c r="C7" i="84"/>
  <c r="G37" i="80"/>
  <c r="G39" i="80"/>
  <c r="G33" i="80"/>
  <c r="F33" i="80"/>
  <c r="E33" i="80"/>
  <c r="D33" i="80"/>
  <c r="C33" i="80"/>
  <c r="G24" i="80"/>
  <c r="F24" i="80"/>
  <c r="E24" i="80"/>
  <c r="D24" i="80"/>
  <c r="C24" i="80"/>
  <c r="G18" i="80"/>
  <c r="F18" i="80"/>
  <c r="E18" i="80"/>
  <c r="D18" i="80"/>
  <c r="C18" i="80"/>
  <c r="G14" i="80"/>
  <c r="F14" i="80"/>
  <c r="E14" i="80"/>
  <c r="D14" i="80"/>
  <c r="C14" i="80"/>
  <c r="G11" i="80"/>
  <c r="F11" i="80"/>
  <c r="E11" i="80"/>
  <c r="D11" i="80"/>
  <c r="C11" i="80"/>
  <c r="G8" i="80"/>
  <c r="G21" i="80" s="1"/>
  <c r="F8" i="80"/>
  <c r="E8" i="80"/>
  <c r="D8" i="80"/>
  <c r="C8" i="80"/>
  <c r="C19" i="84" l="1"/>
  <c r="C4" i="70" l="1"/>
  <c r="C3" i="70"/>
  <c r="C38" i="79"/>
  <c r="C8" i="79"/>
  <c r="C30" i="79"/>
  <c r="F22" i="74"/>
  <c r="G22" i="74"/>
  <c r="E22" i="74"/>
  <c r="D22" i="74"/>
  <c r="C22" i="74"/>
  <c r="C45" i="69"/>
  <c r="C22" i="35"/>
  <c r="S22" i="35"/>
  <c r="I22" i="35"/>
  <c r="E22" i="35"/>
  <c r="D22" i="35"/>
  <c r="R22" i="35"/>
  <c r="Q22" i="35"/>
  <c r="P22" i="35"/>
  <c r="O22" i="35"/>
  <c r="N22" i="35"/>
  <c r="M22" i="35"/>
  <c r="L22" i="35"/>
  <c r="K22" i="35"/>
  <c r="J22" i="35"/>
  <c r="H22" i="35"/>
  <c r="G22" i="35"/>
  <c r="F22" i="35"/>
  <c r="B2" i="71"/>
  <c r="H41" i="62"/>
  <c r="H40" i="62"/>
  <c r="H39" i="62"/>
  <c r="H38" i="62"/>
  <c r="H37" i="62"/>
  <c r="H36" i="62"/>
  <c r="H35" i="62"/>
  <c r="H34" i="62"/>
  <c r="H33" i="62"/>
  <c r="H32" i="62"/>
  <c r="H31" i="62"/>
  <c r="H30" i="62"/>
  <c r="H29" i="62"/>
  <c r="H28" i="62"/>
  <c r="H27" i="62"/>
  <c r="H26" i="62"/>
  <c r="H25" i="62"/>
  <c r="H24" i="62"/>
  <c r="H23" i="62"/>
  <c r="H22" i="62"/>
  <c r="H21" i="62"/>
  <c r="H20" i="62"/>
  <c r="H19" i="62"/>
  <c r="H18" i="62"/>
  <c r="H17" i="62"/>
  <c r="H16" i="62"/>
  <c r="H15" i="62"/>
  <c r="H14" i="62"/>
  <c r="H13" i="62"/>
  <c r="H12" i="62"/>
  <c r="H11" i="62"/>
  <c r="H10" i="62"/>
  <c r="H9" i="62"/>
  <c r="H8" i="62"/>
  <c r="H7" i="62"/>
  <c r="E8" i="62"/>
  <c r="E9" i="62"/>
  <c r="E10" i="62"/>
  <c r="E11" i="62"/>
  <c r="E12" i="62"/>
  <c r="E13" i="62"/>
  <c r="E14" i="62"/>
  <c r="E15" i="62"/>
  <c r="E16" i="62"/>
  <c r="E17" i="62"/>
  <c r="E18" i="62"/>
  <c r="E19" i="62"/>
  <c r="E20" i="62"/>
  <c r="E21" i="62"/>
  <c r="E22" i="62"/>
  <c r="E23" i="62"/>
  <c r="E24" i="62"/>
  <c r="E25" i="62"/>
  <c r="E26" i="62"/>
  <c r="E27" i="62"/>
  <c r="E28" i="62"/>
  <c r="E29" i="62"/>
  <c r="E30" i="62"/>
  <c r="E31" i="62"/>
  <c r="E32" i="62"/>
  <c r="E33" i="62"/>
  <c r="E34" i="62"/>
  <c r="E35" i="62"/>
  <c r="E36" i="62"/>
  <c r="E37" i="62"/>
  <c r="E38" i="62"/>
  <c r="E39" i="62"/>
  <c r="E40" i="62"/>
  <c r="E41" i="62"/>
  <c r="E7" i="62"/>
  <c r="H22" i="81" l="1"/>
  <c r="D22" i="81"/>
  <c r="E22" i="81"/>
  <c r="F22" i="81"/>
  <c r="G22" i="81"/>
  <c r="C22" i="81"/>
  <c r="B3" i="89" l="1"/>
  <c r="B3" i="88"/>
  <c r="B3" i="87"/>
  <c r="B3" i="86"/>
  <c r="B3" i="85"/>
  <c r="B3" i="84"/>
  <c r="B3" i="83"/>
  <c r="B3" i="82"/>
  <c r="B3" i="81"/>
  <c r="D19" i="84" l="1"/>
  <c r="D12" i="84"/>
  <c r="D7" i="84"/>
  <c r="H34" i="83"/>
  <c r="G34" i="83"/>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34" i="83" l="1"/>
  <c r="B2" i="80"/>
  <c r="B1" i="80"/>
  <c r="B2" i="79" l="1"/>
  <c r="B2" i="37"/>
  <c r="B2" i="36"/>
  <c r="B2" i="74"/>
  <c r="B2" i="64"/>
  <c r="B2" i="35"/>
  <c r="B2" i="69"/>
  <c r="B2" i="77"/>
  <c r="B2" i="28"/>
  <c r="B2" i="73"/>
  <c r="B2" i="72"/>
  <c r="B2" i="52"/>
  <c r="B2" i="75"/>
  <c r="B2" i="53"/>
  <c r="B2" i="62"/>
  <c r="C5" i="6" l="1"/>
  <c r="G5" i="6"/>
  <c r="F5" i="6"/>
  <c r="E5" i="6"/>
  <c r="D5" i="6"/>
  <c r="D5" i="71"/>
  <c r="C5" i="71"/>
  <c r="D6" i="71" l="1"/>
  <c r="D13" i="71" s="1"/>
  <c r="C6" i="71"/>
  <c r="C13" i="71" s="1"/>
  <c r="C12" i="79" l="1"/>
  <c r="B1" i="79" l="1"/>
  <c r="B1" i="37"/>
  <c r="B1" i="36"/>
  <c r="B1" i="74"/>
  <c r="B1" i="64"/>
  <c r="B1" i="35"/>
  <c r="B1" i="69"/>
  <c r="B1" i="77"/>
  <c r="B1" i="28"/>
  <c r="B1" i="73"/>
  <c r="B1" i="72"/>
  <c r="B1" i="52"/>
  <c r="B1" i="71"/>
  <c r="B1" i="75"/>
  <c r="B1" i="53"/>
  <c r="B1" i="62"/>
  <c r="B1" i="6"/>
  <c r="C21" i="77" l="1"/>
  <c r="D16" i="77"/>
  <c r="D17" i="77"/>
  <c r="D15" i="77"/>
  <c r="D12" i="77"/>
  <c r="D13" i="77"/>
  <c r="D11" i="77"/>
  <c r="D8" i="77"/>
  <c r="D9" i="77"/>
  <c r="D7" i="77"/>
  <c r="C20" i="77"/>
  <c r="C19" i="77"/>
  <c r="D21" i="77" l="1"/>
  <c r="D19" i="77"/>
  <c r="D20" i="77"/>
  <c r="C26" i="79"/>
  <c r="C18" i="79"/>
  <c r="E8" i="37" l="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C5" i="73" l="1"/>
  <c r="V7" i="64" l="1"/>
  <c r="T21" i="64" l="1"/>
  <c r="U21" i="64"/>
  <c r="V9" i="64"/>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alcChain>
</file>

<file path=xl/sharedStrings.xml><?xml version="1.0" encoding="utf-8"?>
<sst xmlns="http://schemas.openxmlformats.org/spreadsheetml/2006/main" count="1490" uniqueCount="986">
  <si>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</si>
  <si>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</si>
  <si>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</si>
  <si>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</si>
  <si>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</si>
  <si>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</si>
  <si>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</si>
  <si>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</si>
  <si>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</si>
  <si>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</si>
  <si>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</si>
  <si>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</si>
  <si>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</si>
  <si>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</si>
  <si>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</si>
  <si>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</si>
  <si>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</si>
  <si>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</si>
  <si>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</si>
  <si>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</si>
  <si>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</si>
  <si>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</si>
  <si>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</si>
  <si>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</si>
  <si>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</si>
  <si>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</si>
  <si>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</si>
  <si>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</si>
  <si>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</si>
  <si>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</si>
  <si>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</si>
  <si>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</si>
  <si>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</si>
  <si>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</si>
  <si>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</si>
  <si>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</si>
  <si>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</si>
  <si>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</si>
  <si>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</si>
  <si>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</si>
  <si>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</si>
  <si>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</si>
  <si>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</si>
  <si>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</si>
  <si>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</si>
  <si>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</si>
  <si>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</si>
  <si>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</si>
  <si>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</si>
  <si>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</si>
  <si>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</si>
  <si>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</si>
  <si>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</si>
  <si>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</si>
  <si>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</si>
  <si>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</si>
  <si>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</si>
  <si>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</si>
  <si>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</si>
  <si>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</si>
  <si>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</si>
  <si>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</si>
  <si>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</si>
  <si>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</si>
  <si>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</si>
  <si>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</si>
  <si>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</si>
  <si>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</si>
  <si>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</si>
  <si>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</si>
  <si>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</si>
  <si>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</si>
  <si>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</si>
  <si>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</si>
  <si>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</si>
  <si>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</si>
  <si>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</si>
  <si>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</si>
  <si>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</si>
  <si>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</si>
  <si>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</si>
  <si>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</si>
  <si>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</si>
  <si>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</si>
  <si>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</si>
  <si>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</si>
  <si>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</si>
  <si>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</si>
  <si>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</si>
  <si>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</si>
  <si>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</si>
  <si>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</si>
  <si>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</si>
  <si>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</si>
  <si>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</si>
  <si>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</si>
  <si>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</si>
  <si>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</si>
  <si>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</si>
  <si>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</si>
  <si>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</si>
  <si>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</si>
  <si>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</si>
  <si>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</si>
  <si>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</si>
  <si>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</si>
  <si>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</si>
  <si>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</si>
  <si>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</si>
  <si>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</si>
  <si>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</si>
  <si>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</si>
  <si>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</si>
  <si>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</si>
  <si>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</si>
  <si>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</si>
  <si>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</si>
  <si>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</si>
  <si>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</si>
  <si>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</si>
  <si>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</si>
  <si>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</si>
  <si>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</si>
  <si>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</si>
  <si>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</si>
  <si>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</si>
  <si>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</si>
  <si>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</si>
  <si>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</si>
  <si>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</si>
  <si>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</si>
  <si>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</si>
  <si>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</si>
  <si>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</si>
  <si>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</si>
  <si>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</si>
  <si>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</si>
  <si>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</si>
  <si>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</si>
  <si>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</si>
  <si>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</si>
  <si>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</si>
  <si>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</si>
  <si>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</si>
  <si>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</si>
  <si>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</si>
  <si>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</si>
  <si>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</si>
  <si>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</si>
  <si>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</si>
  <si>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</si>
  <si>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</si>
  <si>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</si>
  <si>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</si>
  <si>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</si>
  <si>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</si>
  <si>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</si>
  <si>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</si>
  <si>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</si>
  <si>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</si>
  <si>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</si>
  <si>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</si>
  <si>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</si>
  <si>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</si>
  <si>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</si>
  <si>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</si>
  <si>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</si>
  <si>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</si>
  <si>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</si>
  <si>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</si>
  <si>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</si>
  <si>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</si>
  <si>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</si>
  <si>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</si>
  <si>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</si>
  <si>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</si>
  <si>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</si>
  <si>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</si>
  <si>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</si>
  <si>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</si>
  <si>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</si>
  <si>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</si>
  <si>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</si>
  <si>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</si>
  <si>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</si>
  <si>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</si>
  <si>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</si>
  <si>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</si>
  <si>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</si>
  <si>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</si>
  <si>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</si>
  <si>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</si>
  <si>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</si>
  <si>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</si>
  <si>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</si>
  <si>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</si>
  <si>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</si>
  <si>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</si>
  <si>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</si>
  <si>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</si>
  <si>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</si>
  <si>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</si>
  <si>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</si>
  <si>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</si>
  <si>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</si>
  <si>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</si>
  <si>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</si>
  <si>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</si>
  <si>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</si>
  <si>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</si>
  <si>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</si>
  <si>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</si>
  <si>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</si>
  <si>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</si>
  <si>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</si>
  <si>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</si>
  <si>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</si>
  <si>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</si>
  <si>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</si>
  <si>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</si>
  <si>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</si>
  <si>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</si>
  <si>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</si>
  <si>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</si>
  <si>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</si>
  <si>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</si>
  <si>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</si>
  <si>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</si>
  <si>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</si>
  <si>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</si>
  <si>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</si>
  <si>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</si>
  <si>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</si>
  <si>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</si>
  <si>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</si>
  <si>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</si>
  <si>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</si>
  <si>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</si>
  <si>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</si>
  <si>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</si>
  <si>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</si>
  <si>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</si>
  <si>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</si>
  <si>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</si>
  <si>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</si>
  <si>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</si>
  <si>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</si>
  <si>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</si>
  <si>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</si>
  <si>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</si>
  <si>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</si>
  <si>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</si>
  <si>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</si>
  <si>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</si>
  <si>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</si>
  <si>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</si>
  <si>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</si>
  <si>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</si>
  <si>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</si>
  <si>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</si>
  <si>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</si>
  <si>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</si>
  <si>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</si>
  <si>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</si>
  <si>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</si>
  <si>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</si>
  <si>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</si>
  <si>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</si>
  <si>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</si>
  <si>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</si>
  <si>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</si>
  <si>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</si>
  <si>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</si>
  <si>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</si>
  <si>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</si>
  <si>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</si>
  <si>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</si>
  <si>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</si>
  <si>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</si>
  <si>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</si>
  <si>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</si>
  <si>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</si>
  <si>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</si>
  <si>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</si>
  <si>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</si>
  <si>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</si>
  <si>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</si>
  <si>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</si>
  <si>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</si>
  <si>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</si>
  <si>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</si>
  <si>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</si>
  <si>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</si>
  <si>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</si>
  <si>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</si>
  <si>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</si>
  <si>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</si>
  <si>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</si>
  <si>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</si>
  <si>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</si>
  <si>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</si>
  <si>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</si>
  <si>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</si>
  <si>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</si>
  <si>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</si>
  <si>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</si>
  <si>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</si>
  <si>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</si>
  <si>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</si>
  <si>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</si>
  <si>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</si>
  <si>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</si>
  <si>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</si>
  <si>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</si>
  <si>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</si>
  <si>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</si>
  <si>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</si>
  <si>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</si>
  <si>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</si>
  <si>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</si>
  <si>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</si>
  <si>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</si>
  <si>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</si>
  <si>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</si>
  <si>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</si>
  <si>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</si>
  <si>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</si>
  <si>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</si>
  <si>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</si>
  <si>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</si>
  <si>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</si>
  <si>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</si>
  <si>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</si>
  <si>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</si>
  <si>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</si>
  <si>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</si>
  <si>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</si>
  <si>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</si>
  <si>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</si>
  <si>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</si>
  <si>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</si>
  <si>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</si>
  <si>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</si>
  <si>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</si>
  <si>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</si>
  <si>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</si>
  <si>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</si>
  <si>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</si>
  <si>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</si>
  <si>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</si>
  <si>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</si>
  <si>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</si>
  <si>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</si>
  <si>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</si>
  <si>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</si>
  <si>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</si>
  <si>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</si>
  <si>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</si>
  <si>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</si>
  <si>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</si>
  <si>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</si>
  <si>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</si>
  <si>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</si>
  <si>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</si>
  <si>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</si>
  <si>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</si>
  <si>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</si>
  <si>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</si>
  <si>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</si>
  <si>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</si>
  <si>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</si>
  <si>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</si>
  <si>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</si>
  <si>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</si>
  <si>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</si>
  <si>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</si>
  <si>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</si>
  <si>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</si>
  <si>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</si>
  <si>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</si>
  <si>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</si>
  <si>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</si>
  <si>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</si>
  <si>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</si>
  <si>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</si>
  <si>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</si>
  <si>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</si>
  <si>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</si>
  <si>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</si>
  <si>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</si>
  <si>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</si>
  <si>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</si>
  <si>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</si>
  <si>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</si>
  <si>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</si>
  <si>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</si>
  <si>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</si>
  <si>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</si>
  <si>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</si>
  <si>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</si>
  <si>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</si>
  <si>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</si>
  <si>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</si>
  <si>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</si>
  <si>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</si>
  <si>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</si>
  <si>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</si>
  <si>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</si>
  <si>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</si>
  <si>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</si>
  <si>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</si>
  <si>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</si>
  <si>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</si>
  <si>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</si>
  <si>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</si>
  <si>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</si>
  <si>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</si>
  <si>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</si>
  <si>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</si>
  <si>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</si>
  <si>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</si>
  <si>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</si>
  <si>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</si>
  <si>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</si>
  <si>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</si>
  <si>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</si>
  <si>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</si>
  <si>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</si>
  <si>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</si>
  <si>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</si>
  <si>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</si>
  <si>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</si>
  <si>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</si>
  <si>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</si>
  <si>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</si>
  <si>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</si>
  <si>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</si>
  <si>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</si>
  <si>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</si>
  <si>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</si>
  <si>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</si>
  <si>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</si>
  <si>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</si>
  <si>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</si>
  <si>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</si>
  <si>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</si>
  <si>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</si>
  <si>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</si>
  <si>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</si>
  <si>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</si>
  <si>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</si>
  <si>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</si>
  <si>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</si>
  <si>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</si>
  <si>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</si>
  <si>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</si>
  <si>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</si>
  <si>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</si>
  <si>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</si>
  <si>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</si>
  <si>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</si>
  <si>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</si>
  <si>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</si>
  <si>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</si>
  <si>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</si>
  <si>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</si>
  <si>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</si>
  <si>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</si>
  <si>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</si>
  <si>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</si>
  <si>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</si>
  <si>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</si>
  <si>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</si>
  <si>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</si>
  <si>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</si>
  <si>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</si>
  <si>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</si>
  <si>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</si>
  <si>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</si>
  <si>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</si>
  <si>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</si>
  <si>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</si>
  <si>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</si>
  <si>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</si>
  <si>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</si>
  <si>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</si>
  <si>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</si>
  <si>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</si>
  <si>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</si>
  <si>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</si>
  <si>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</si>
  <si>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</si>
  <si>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</si>
  <si>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</si>
  <si>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</si>
  <si>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</si>
  <si>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</si>
  <si>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</si>
  <si>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</si>
  <si>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</si>
  <si>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</si>
  <si>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</si>
  <si>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</si>
  <si>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</si>
  <si>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</si>
  <si>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</si>
  <si>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</si>
  <si>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</si>
  <si>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</si>
  <si>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</si>
  <si>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</si>
  <si>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</si>
  <si>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</si>
  <si>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</si>
  <si>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</si>
  <si>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</si>
  <si>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</si>
  <si>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</si>
  <si>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</si>
  <si>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</si>
  <si>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</si>
  <si>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</si>
  <si>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</si>
  <si>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</si>
  <si>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</si>
  <si>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</si>
  <si>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</si>
  <si>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</si>
  <si>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</si>
  <si>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</si>
  <si>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</si>
  <si>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</si>
  <si>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</si>
  <si>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</si>
  <si>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</si>
  <si>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</si>
  <si>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</si>
  <si>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</si>
  <si>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</si>
  <si>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</si>
  <si>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</si>
  <si>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</si>
  <si>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</si>
  <si>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</si>
  <si>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</si>
  <si>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</si>
  <si>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</si>
  <si>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</si>
  <si>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</si>
  <si>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</si>
  <si>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</si>
  <si>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</si>
  <si>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</si>
  <si>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</si>
  <si>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</si>
  <si>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</si>
  <si>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</si>
  <si>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</si>
  <si>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</si>
  <si>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</si>
  <si>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</si>
  <si>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</si>
  <si>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</si>
  <si>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</si>
  <si>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</si>
  <si>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</si>
  <si>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</si>
  <si>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</si>
  <si>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</si>
  <si>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</si>
  <si>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</si>
  <si>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</si>
  <si>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</si>
  <si>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</si>
  <si>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</si>
  <si>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</si>
  <si>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</si>
  <si>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</si>
  <si>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</si>
  <si>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</si>
  <si>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</si>
  <si>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</si>
  <si>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</si>
  <si>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</si>
  <si>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</si>
  <si>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</si>
  <si>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</si>
  <si>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</si>
  <si>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</si>
  <si>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</si>
  <si>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</si>
  <si>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</si>
  <si>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</si>
  <si>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</si>
  <si>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</si>
  <si>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</si>
  <si>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</si>
  <si>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</si>
  <si>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</si>
  <si>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</si>
  <si>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</si>
  <si>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</si>
  <si>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</si>
  <si>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</si>
  <si>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</si>
  <si>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</si>
  <si>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</si>
  <si>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</si>
  <si>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</si>
  <si>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</si>
  <si>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</si>
  <si>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</si>
  <si>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</si>
  <si>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</si>
  <si>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</si>
  <si>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</si>
  <si>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</si>
  <si>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</si>
  <si>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</si>
  <si>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</si>
  <si>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</si>
  <si>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</si>
  <si>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</si>
  <si>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</si>
  <si>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</si>
  <si>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</si>
  <si>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</si>
  <si>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</si>
  <si>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</si>
  <si>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</si>
  <si>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</si>
  <si>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</si>
  <si>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</si>
  <si>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</si>
  <si>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</si>
  <si>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</si>
  <si>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</si>
  <si>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</si>
  <si>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</si>
  <si>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</si>
  <si>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</si>
  <si>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</si>
  <si>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</si>
  <si>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</si>
  <si>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</si>
  <si>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</si>
  <si>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</si>
  <si>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</si>
  <si>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</si>
  <si>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</si>
  <si>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</si>
  <si>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</si>
  <si>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</si>
  <si>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</si>
  <si>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</si>
  <si>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</si>
  <si>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</si>
  <si>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</si>
  <si>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</si>
  <si>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</si>
  <si>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</si>
  <si>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</si>
  <si>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</si>
  <si>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</si>
  <si>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</si>
  <si>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</si>
  <si>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</si>
  <si>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</si>
  <si>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</si>
  <si>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</si>
  <si>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</si>
  <si>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</si>
  <si>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</si>
  <si>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</si>
  <si>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</si>
  <si>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</si>
  <si>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</si>
  <si>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</si>
  <si>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</si>
  <si>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</si>
  <si>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</si>
  <si>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</si>
  <si>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</si>
  <si>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</si>
  <si>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</si>
  <si>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</si>
  <si>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</si>
  <si>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</si>
  <si>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</si>
  <si>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</si>
  <si>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</si>
  <si>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</si>
  <si>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</si>
  <si>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</si>
  <si>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</si>
  <si>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</si>
  <si>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</si>
  <si>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</si>
  <si>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</si>
  <si>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</si>
  <si>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</si>
  <si>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</si>
  <si>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</si>
  <si>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</si>
  <si>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</si>
  <si>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</si>
  <si>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</si>
  <si>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</si>
  <si>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</si>
  <si>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</si>
  <si>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</si>
  <si>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</si>
  <si>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</si>
  <si>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</si>
  <si>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</si>
  <si>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</si>
  <si>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</si>
  <si>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</si>
  <si>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</si>
  <si>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</si>
  <si>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</si>
  <si>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</si>
  <si>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</si>
  <si>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</si>
  <si>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</si>
  <si>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</si>
  <si>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</si>
  <si>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</si>
  <si>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</si>
  <si>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</si>
  <si>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</si>
  <si>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</si>
  <si>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</si>
  <si>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</si>
  <si>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</si>
  <si>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</si>
  <si>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</si>
  <si>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</si>
  <si>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</si>
  <si>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</si>
  <si>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</si>
  <si>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</si>
  <si>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</si>
  <si>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</si>
  <si>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</si>
  <si>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</si>
  <si>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</si>
  <si>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</si>
  <si>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</si>
  <si>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</si>
  <si>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</si>
  <si>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</si>
  <si>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</si>
  <si>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</si>
  <si>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</si>
  <si>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</si>
  <si>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</si>
  <si>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</si>
  <si>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</si>
  <si>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</si>
  <si>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</si>
  <si>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</si>
  <si>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</si>
  <si>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</si>
  <si>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</si>
  <si>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</si>
  <si>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</si>
  <si>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</si>
  <si>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</si>
  <si>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</si>
  <si>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</si>
  <si>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</si>
  <si>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</si>
  <si>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</si>
  <si>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</si>
  <si>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</si>
  <si>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</si>
  <si>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</si>
  <si>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</si>
  <si>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</si>
  <si>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</si>
  <si>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</si>
  <si>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</si>
  <si>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</si>
  <si>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</si>
  <si>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</si>
  <si>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</si>
  <si>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</si>
  <si>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</si>
  <si>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</si>
  <si>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</si>
  <si>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</si>
  <si>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</si>
  <si>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</si>
  <si>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</si>
  <si>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</si>
  <si>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</si>
  <si>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</si>
  <si>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</si>
  <si>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</si>
  <si>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</si>
  <si>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</si>
  <si>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</si>
  <si>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</si>
  <si>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</si>
  <si>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</si>
  <si>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</si>
  <si>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</si>
  <si>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</si>
  <si>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</si>
  <si>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</si>
  <si>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</si>
  <si>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</si>
  <si>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</si>
  <si>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</si>
  <si>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</si>
  <si>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</si>
  <si>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</si>
  <si>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</si>
  <si>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</si>
  <si>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</si>
  <si>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</si>
  <si>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</si>
  <si>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</si>
  <si>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</si>
  <si>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</si>
  <si>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</si>
  <si>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</si>
  <si>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</si>
  <si>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</si>
  <si>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</si>
  <si>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</si>
  <si>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</si>
  <si>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</si>
  <si>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</si>
  <si>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</si>
  <si>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</si>
  <si>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</si>
  <si>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</si>
  <si>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</si>
  <si>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</si>
  <si>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</si>
  <si>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</si>
  <si>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</si>
  <si>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</si>
  <si>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</si>
  <si>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</si>
  <si>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</si>
  <si>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</si>
  <si>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</si>
  <si>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</si>
  <si>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</si>
  <si>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</si>
  <si>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</si>
  <si>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</si>
  <si>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</si>
  <si>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</si>
  <si>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</si>
  <si>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</si>
  <si>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</si>
  <si>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</si>
  <si>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</si>
  <si>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</si>
  <si>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</si>
  <si>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</si>
  <si>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</si>
  <si>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</si>
  <si>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</si>
  <si>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</si>
  <si>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</si>
  <si>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</si>
  <si>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</si>
  <si>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</si>
  <si>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</si>
  <si>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</si>
  <si>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</si>
  <si>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</si>
  <si>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</si>
  <si>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</si>
  <si>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</si>
  <si>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</si>
  <si>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</si>
  <si>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</si>
  <si>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</si>
  <si>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</si>
  <si>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</si>
  <si>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</si>
  <si>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</si>
  <si>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</si>
  <si>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</si>
  <si>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</si>
  <si>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</si>
  <si>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</si>
  <si>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</si>
  <si>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</si>
  <si>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</si>
  <si>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</si>
  <si>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</si>
  <si>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</si>
  <si>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</si>
  <si>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</si>
  <si>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</si>
  <si>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</si>
  <si>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</si>
  <si>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</si>
  <si>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</si>
  <si>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</si>
  <si>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</si>
  <si>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</si>
  <si>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</si>
  <si>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</si>
  <si>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</si>
  <si>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</si>
  <si>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</si>
  <si>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</si>
  <si>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</si>
  <si>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</si>
  <si>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</si>
  <si>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</si>
  <si>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</si>
  <si>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</si>
  <si>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</si>
  <si>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</si>
  <si>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</si>
  <si>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</si>
  <si>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</si>
  <si>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</si>
  <si>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</si>
  <si>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</si>
  <si>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</si>
  <si>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</si>
  <si>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</si>
  <si>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</si>
  <si>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</si>
  <si>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</si>
  <si>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</si>
  <si>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</si>
  <si>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</si>
  <si>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</si>
  <si>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</si>
  <si>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</si>
  <si>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</si>
  <si>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</si>
  <si>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</si>
  <si>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</si>
  <si>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</si>
  <si>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</si>
  <si>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</si>
  <si>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</si>
  <si>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</si>
  <si>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</si>
  <si>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შეივსება შესაბამის კვარტლის ინფორმაცია. უმოქმედო სესხების ცვლილების მიზნებისთვის ერთი სესხის ჭრილში კურსის ეფექტი პერიოდზე შეივსება მხოლოდ ზრდაში ან შემცირებაში.</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</si>
  <si>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</si>
  <si>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განმარტებები გვერდებისთვის  "17-25"</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</si>
  <si>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</si>
  <si>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</si>
  <si>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</si>
  <si>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</si>
  <si>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</si>
  <si>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r>
      <t xml:space="preserve">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t>
    </r>
    <r>
      <rPr>
        <sz val="8"/>
        <color rgb="FFFF0000"/>
        <rFont val="Sylfaen"/>
        <family val="1"/>
      </rPr>
      <t>საფინანსო ინსტიტუტების</t>
    </r>
    <r>
      <rPr>
        <sz val="8"/>
        <rFont val="Sylfaen"/>
        <family val="1"/>
      </rPr>
      <t xml:space="preserve"> სექტორში მოხვდება აქტივები კომერციულ ბანკებში.</t>
    </r>
  </si>
  <si>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</si>
  <si>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</si>
  <si>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r>
      <t xml:space="preserve">ცხრილში საბალანსო, </t>
    </r>
    <r>
      <rPr>
        <sz val="8"/>
        <color rgb="FFFF0000"/>
        <rFont val="Sylfaen"/>
        <family val="1"/>
      </rPr>
      <t>შეწონვას დაქვემდებარებული</t>
    </r>
    <r>
      <rPr>
        <sz val="8"/>
        <rFont val="Sylfaen"/>
        <family val="1"/>
      </rPr>
      <t xml:space="preserve">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r>
  </si>
  <si>
    <r>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t>
    </r>
    <r>
      <rPr>
        <sz val="8"/>
        <color rgb="FFFF0000"/>
        <rFont val="Sylfaen"/>
        <family val="1"/>
      </rPr>
      <t xml:space="preserve">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r>
  </si>
  <si>
    <r>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t>
    </r>
    <r>
      <rPr>
        <sz val="8"/>
        <color rgb="FFFF0000"/>
        <rFont val="Sylfaen"/>
        <family val="1"/>
      </rPr>
      <t xml:space="preserve">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r>
  </si>
  <si>
    <r>
      <t xml:space="preserve">კორპორაციები, კვაზი კორპორაციები და </t>
    </r>
    <r>
      <rPr>
        <sz val="8"/>
        <color rgb="FFFF0000"/>
        <rFont val="Sylfaen"/>
        <family val="1"/>
      </rPr>
      <t>ყველა იურიდიული პირი</t>
    </r>
    <r>
      <rPr>
        <sz val="8"/>
        <rFont val="Sylfaen"/>
        <family val="1"/>
      </rPr>
      <t>,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r>
  </si>
  <si>
    <t>სს "ზირაათ ბანკი საქართველო"</t>
  </si>
  <si>
    <t>ომერ აიდინი</t>
  </si>
  <si>
    <t>www.ziraatbank.ge</t>
  </si>
  <si>
    <t>X</t>
  </si>
  <si>
    <t>მეჰმეთ დონმეზი</t>
  </si>
  <si>
    <t>ჰარუნ ოზმენი</t>
  </si>
  <si>
    <t>ომერ ვანლი</t>
  </si>
  <si>
    <t>დიმიტრი ჯაფარიძე</t>
  </si>
  <si>
    <t>ქეთევან ტყავაძე</t>
  </si>
  <si>
    <t>არადამოუკიდებელი/თავჯდომარე</t>
  </si>
  <si>
    <t>არადამოუკიდებელი/წევრი</t>
  </si>
  <si>
    <t>დამოუკიდებელი/წევრი</t>
  </si>
  <si>
    <t>ჰალუქ ჯენგიზ</t>
  </si>
  <si>
    <t>მერთ ქოზაჯიოღლუ</t>
  </si>
  <si>
    <t>გენერალური დირექტორი</t>
  </si>
  <si>
    <t>გენერალური დირექტორის მოადგილე (საოპერაციო, ფინანსების მიმართულებით)</t>
  </si>
  <si>
    <t>დირექტორი (მარკეტინგი და საკრედიტოს მიმართულებით)</t>
  </si>
  <si>
    <t>4Q-2020</t>
  </si>
  <si>
    <t>3Q-2020</t>
  </si>
  <si>
    <t>2Q-2020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</si>
</sst>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2">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s>
  <fills count="8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5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2269">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9"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88" fontId="2" fillId="70" borderId="108" applyFont="0">
      <alignment horizontal="right" vertical="center"/>
    </xf>
    <xf numFmtId="3" fontId="2" fillId="70" borderId="108" applyFont="0">
      <alignment horizontal="right" vertical="center"/>
    </xf>
    <xf numFmtId="0" fontId="85"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9"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3" fontId="2" fillId="75" borderId="108" applyFont="0">
      <alignment horizontal="right" vertical="center"/>
      <protection locked="0"/>
    </xf>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3" fontId="2" fillId="72" borderId="108" applyFont="0">
      <alignment horizontal="right" vertical="center"/>
      <protection locked="0"/>
    </xf>
    <xf numFmtId="0" fontId="68"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9"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2" fillId="71" borderId="109" applyNumberFormat="0" applyFont="0" applyBorder="0" applyProtection="0">
      <alignment horizontal="left" vertical="center"/>
    </xf>
    <xf numFmtId="9" fontId="2" fillId="71" borderId="108" applyFont="0" applyProtection="0">
      <alignment horizontal="right" vertical="center"/>
    </xf>
    <xf numFmtId="3" fontId="2" fillId="71" borderId="108" applyFont="0" applyProtection="0">
      <alignment horizontal="right" vertical="center"/>
    </xf>
    <xf numFmtId="0" fontId="64" fillId="70" borderId="109" applyFont="0" applyBorder="0">
      <alignment horizontal="center" wrapText="1"/>
    </xf>
    <xf numFmtId="168" fontId="56" fillId="0" borderId="106">
      <alignment horizontal="left" vertical="center"/>
    </xf>
    <xf numFmtId="0" fontId="56" fillId="0" borderId="106">
      <alignment horizontal="left" vertical="center"/>
    </xf>
    <xf numFmtId="0" fontId="56" fillId="0" borderId="106">
      <alignment horizontal="left" vertical="center"/>
    </xf>
    <xf numFmtId="0" fontId="2" fillId="69" borderId="108" applyNumberFormat="0" applyFont="0" applyBorder="0" applyProtection="0">
      <alignment horizontal="center" vertical="center"/>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40"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9"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xf numFmtId="0" fontId="85" fillId="64" borderId="150" applyNumberFormat="0" applyAlignment="0" applyProtection="0"/>
    <xf numFmtId="0" fontId="85" fillId="64" borderId="150" applyNumberFormat="0" applyAlignment="0" applyProtection="0"/>
    <xf numFmtId="168" fontId="87"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2" fillId="74" borderId="149" applyNumberFormat="0" applyFont="0" applyAlignment="0" applyProtection="0"/>
    <xf numFmtId="0" fontId="2" fillId="74" borderId="149" applyNumberFormat="0" applyFont="0" applyAlignment="0" applyProtection="0"/>
    <xf numFmtId="0" fontId="2" fillId="74" borderId="149" applyNumberFormat="0" applyFont="0" applyAlignment="0" applyProtection="0"/>
    <xf numFmtId="0" fontId="2" fillId="74" borderId="149" applyNumberFormat="0" applyFont="0" applyAlignment="0" applyProtection="0"/>
    <xf numFmtId="0" fontId="2" fillId="74" borderId="149" applyNumberFormat="0" applyFont="0" applyAlignment="0" applyProtection="0"/>
    <xf numFmtId="0" fontId="2" fillId="74" borderId="149" applyNumberFormat="0" applyFont="0" applyAlignment="0" applyProtection="0"/>
    <xf numFmtId="0" fontId="2" fillId="74" borderId="149" applyNumberFormat="0" applyFont="0" applyAlignment="0" applyProtection="0"/>
    <xf numFmtId="0" fontId="2" fillId="74" borderId="149" applyNumberFormat="0" applyFont="0" applyAlignment="0" applyProtection="0"/>
    <xf numFmtId="0" fontId="2" fillId="74" borderId="149" applyNumberFormat="0" applyFont="0" applyAlignment="0" applyProtection="0"/>
    <xf numFmtId="0" fontId="2" fillId="74" borderId="149" applyNumberFormat="0" applyFont="0" applyAlignment="0" applyProtection="0"/>
    <xf numFmtId="0" fontId="2" fillId="74" borderId="149" applyNumberFormat="0" applyFont="0" applyAlignment="0" applyProtection="0"/>
    <xf numFmtId="0" fontId="2" fillId="74" borderId="149" applyNumberFormat="0" applyFont="0" applyAlignment="0" applyProtection="0"/>
    <xf numFmtId="0" fontId="2" fillId="74" borderId="149" applyNumberFormat="0" applyFont="0" applyAlignment="0" applyProtection="0"/>
    <xf numFmtId="0" fontId="2" fillId="74" borderId="149" applyNumberFormat="0" applyFont="0" applyAlignment="0" applyProtection="0"/>
    <xf numFmtId="0" fontId="2" fillId="74" borderId="149" applyNumberFormat="0" applyFont="0" applyAlignment="0" applyProtection="0"/>
    <xf numFmtId="0" fontId="2" fillId="74" borderId="149" applyNumberFormat="0" applyFont="0" applyAlignment="0" applyProtection="0"/>
    <xf numFmtId="0" fontId="2"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 fillId="74" borderId="149" applyNumberFormat="0" applyFont="0" applyAlignment="0" applyProtection="0"/>
    <xf numFmtId="0" fontId="29" fillId="74" borderId="149" applyNumberFormat="0" applyFont="0" applyAlignment="0" applyProtection="0"/>
    <xf numFmtId="0" fontId="2" fillId="74" borderId="149" applyNumberFormat="0" applyFont="0" applyAlignment="0" applyProtection="0"/>
    <xf numFmtId="0" fontId="2"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29" fillId="74" borderId="149" applyNumberFormat="0" applyFon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168" fontId="42"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168" fontId="42"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169" fontId="42"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0" fontId="40" fillId="64" borderId="143" applyNumberFormat="0" applyAlignment="0" applyProtection="0"/>
    <xf numFmtId="168" fontId="42" fillId="64" borderId="143" applyNumberFormat="0" applyAlignment="0" applyProtection="0"/>
    <xf numFmtId="169" fontId="42" fillId="64" borderId="143" applyNumberFormat="0" applyAlignment="0" applyProtection="0"/>
    <xf numFmtId="168" fontId="42" fillId="64" borderId="143" applyNumberFormat="0" applyAlignment="0" applyProtection="0"/>
    <xf numFmtId="168" fontId="42" fillId="64" borderId="143" applyNumberFormat="0" applyAlignment="0" applyProtection="0"/>
    <xf numFmtId="169" fontId="42" fillId="64" borderId="143" applyNumberFormat="0" applyAlignment="0" applyProtection="0"/>
    <xf numFmtId="168" fontId="42" fillId="64" borderId="143" applyNumberFormat="0" applyAlignment="0" applyProtection="0"/>
    <xf numFmtId="168" fontId="42" fillId="64" borderId="143" applyNumberFormat="0" applyAlignment="0" applyProtection="0"/>
    <xf numFmtId="169" fontId="42" fillId="64" borderId="143" applyNumberFormat="0" applyAlignment="0" applyProtection="0"/>
    <xf numFmtId="168" fontId="42" fillId="64" borderId="143" applyNumberFormat="0" applyAlignment="0" applyProtection="0"/>
    <xf numFmtId="168" fontId="42" fillId="64" borderId="143" applyNumberFormat="0" applyAlignment="0" applyProtection="0"/>
    <xf numFmtId="169" fontId="42" fillId="64" borderId="143" applyNumberFormat="0" applyAlignment="0" applyProtection="0"/>
    <xf numFmtId="168" fontId="42" fillId="64" borderId="143" applyNumberFormat="0" applyAlignment="0" applyProtection="0"/>
    <xf numFmtId="0" fontId="40" fillId="64"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168" fontId="70"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168" fontId="70"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169" fontId="70"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0" fontId="68" fillId="43" borderId="143" applyNumberFormat="0" applyAlignment="0" applyProtection="0"/>
    <xf numFmtId="168" fontId="70" fillId="43" borderId="143" applyNumberFormat="0" applyAlignment="0" applyProtection="0"/>
    <xf numFmtId="169" fontId="70" fillId="43" borderId="143" applyNumberFormat="0" applyAlignment="0" applyProtection="0"/>
    <xf numFmtId="168" fontId="70" fillId="43" borderId="143" applyNumberFormat="0" applyAlignment="0" applyProtection="0"/>
    <xf numFmtId="168" fontId="70" fillId="43" borderId="143" applyNumberFormat="0" applyAlignment="0" applyProtection="0"/>
    <xf numFmtId="169" fontId="70" fillId="43" borderId="143" applyNumberFormat="0" applyAlignment="0" applyProtection="0"/>
    <xf numFmtId="168" fontId="70" fillId="43" borderId="143" applyNumberFormat="0" applyAlignment="0" applyProtection="0"/>
    <xf numFmtId="168" fontId="70" fillId="43" borderId="143" applyNumberFormat="0" applyAlignment="0" applyProtection="0"/>
    <xf numFmtId="169" fontId="70" fillId="43" borderId="143" applyNumberFormat="0" applyAlignment="0" applyProtection="0"/>
    <xf numFmtId="168" fontId="70" fillId="43" borderId="143" applyNumberFormat="0" applyAlignment="0" applyProtection="0"/>
    <xf numFmtId="168" fontId="70" fillId="43" borderId="143" applyNumberFormat="0" applyAlignment="0" applyProtection="0"/>
    <xf numFmtId="169" fontId="70" fillId="43" borderId="143" applyNumberFormat="0" applyAlignment="0" applyProtection="0"/>
    <xf numFmtId="168" fontId="70" fillId="43" borderId="143" applyNumberFormat="0" applyAlignment="0" applyProtection="0"/>
    <xf numFmtId="0" fontId="68" fillId="43" borderId="143" applyNumberFormat="0" applyAlignment="0" applyProtection="0"/>
    <xf numFmtId="0" fontId="68" fillId="43" borderId="148" applyNumberFormat="0" applyAlignment="0" applyProtection="0"/>
    <xf numFmtId="168" fontId="70" fillId="43" borderId="148" applyNumberFormat="0" applyAlignment="0" applyProtection="0"/>
    <xf numFmtId="169" fontId="70" fillId="43" borderId="148" applyNumberFormat="0" applyAlignment="0" applyProtection="0"/>
    <xf numFmtId="168" fontId="70" fillId="43" borderId="148" applyNumberFormat="0" applyAlignment="0" applyProtection="0"/>
    <xf numFmtId="168" fontId="70" fillId="43" borderId="148" applyNumberFormat="0" applyAlignment="0" applyProtection="0"/>
    <xf numFmtId="169" fontId="70" fillId="43" borderId="148" applyNumberFormat="0" applyAlignment="0" applyProtection="0"/>
    <xf numFmtId="168" fontId="70" fillId="43" borderId="148" applyNumberFormat="0" applyAlignment="0" applyProtection="0"/>
    <xf numFmtId="168" fontId="70" fillId="43" borderId="148" applyNumberFormat="0" applyAlignment="0" applyProtection="0"/>
    <xf numFmtId="169" fontId="70" fillId="43" borderId="148" applyNumberFormat="0" applyAlignment="0" applyProtection="0"/>
    <xf numFmtId="168" fontId="70" fillId="43" borderId="148" applyNumberFormat="0" applyAlignment="0" applyProtection="0"/>
    <xf numFmtId="168" fontId="70" fillId="43" borderId="148" applyNumberFormat="0" applyAlignment="0" applyProtection="0"/>
    <xf numFmtId="169" fontId="70" fillId="43" borderId="148" applyNumberFormat="0" applyAlignment="0" applyProtection="0"/>
    <xf numFmtId="168" fontId="70"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169" fontId="70"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168" fontId="70"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168" fontId="70"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0" fontId="68" fillId="43" borderId="148" applyNumberFormat="0" applyAlignment="0" applyProtection="0"/>
    <xf numFmtId="168" fontId="56" fillId="0" borderId="147">
      <alignment horizontal="left" vertical="center"/>
    </xf>
    <xf numFmtId="0" fontId="56" fillId="0" borderId="147">
      <alignment horizontal="left" vertical="center"/>
    </xf>
    <xf numFmtId="0" fontId="56" fillId="0" borderId="147">
      <alignment horizontal="left" vertical="center"/>
    </xf>
    <xf numFmtId="0" fontId="40" fillId="64" borderId="148" applyNumberFormat="0" applyAlignment="0" applyProtection="0"/>
    <xf numFmtId="168" fontId="42" fillId="64" borderId="148" applyNumberFormat="0" applyAlignment="0" applyProtection="0"/>
    <xf numFmtId="169" fontId="42" fillId="64" borderId="148" applyNumberFormat="0" applyAlignment="0" applyProtection="0"/>
    <xf numFmtId="168" fontId="42" fillId="64" borderId="148" applyNumberFormat="0" applyAlignment="0" applyProtection="0"/>
    <xf numFmtId="168" fontId="42" fillId="64" borderId="148" applyNumberFormat="0" applyAlignment="0" applyProtection="0"/>
    <xf numFmtId="169" fontId="42" fillId="64" borderId="148" applyNumberFormat="0" applyAlignment="0" applyProtection="0"/>
    <xf numFmtId="168" fontId="42" fillId="64" borderId="148" applyNumberFormat="0" applyAlignment="0" applyProtection="0"/>
    <xf numFmtId="168" fontId="42" fillId="64" borderId="148" applyNumberFormat="0" applyAlignment="0" applyProtection="0"/>
    <xf numFmtId="169" fontId="42" fillId="64" borderId="148" applyNumberFormat="0" applyAlignment="0" applyProtection="0"/>
    <xf numFmtId="168" fontId="42" fillId="64" borderId="148" applyNumberFormat="0" applyAlignment="0" applyProtection="0"/>
    <xf numFmtId="168" fontId="42" fillId="64" borderId="148" applyNumberFormat="0" applyAlignment="0" applyProtection="0"/>
    <xf numFmtId="169" fontId="42" fillId="64" borderId="148" applyNumberFormat="0" applyAlignment="0" applyProtection="0"/>
    <xf numFmtId="168" fontId="42"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169" fontId="42"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168" fontId="42"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168" fontId="42"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40" fillId="64" borderId="148" applyNumberForma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9" fillId="74" borderId="144" applyNumberFormat="0" applyFont="0" applyAlignment="0" applyProtection="0"/>
    <xf numFmtId="0" fontId="2"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9"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168" fontId="87"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168" fontId="87"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169" fontId="87"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0" fontId="85" fillId="64" borderId="145" applyNumberFormat="0" applyAlignment="0" applyProtection="0"/>
    <xf numFmtId="168" fontId="87" fillId="64" borderId="145" applyNumberFormat="0" applyAlignment="0" applyProtection="0"/>
    <xf numFmtId="169" fontId="87" fillId="64" borderId="145" applyNumberFormat="0" applyAlignment="0" applyProtection="0"/>
    <xf numFmtId="168" fontId="87" fillId="64" borderId="145" applyNumberFormat="0" applyAlignment="0" applyProtection="0"/>
    <xf numFmtId="168" fontId="87" fillId="64" borderId="145" applyNumberFormat="0" applyAlignment="0" applyProtection="0"/>
    <xf numFmtId="169" fontId="87" fillId="64" borderId="145" applyNumberFormat="0" applyAlignment="0" applyProtection="0"/>
    <xf numFmtId="168" fontId="87" fillId="64" borderId="145" applyNumberFormat="0" applyAlignment="0" applyProtection="0"/>
    <xf numFmtId="168" fontId="87" fillId="64" borderId="145" applyNumberFormat="0" applyAlignment="0" applyProtection="0"/>
    <xf numFmtId="169" fontId="87" fillId="64" borderId="145" applyNumberFormat="0" applyAlignment="0" applyProtection="0"/>
    <xf numFmtId="168" fontId="87" fillId="64" borderId="145" applyNumberFormat="0" applyAlignment="0" applyProtection="0"/>
    <xf numFmtId="168" fontId="87" fillId="64" borderId="145" applyNumberFormat="0" applyAlignment="0" applyProtection="0"/>
    <xf numFmtId="169" fontId="87" fillId="64" borderId="145" applyNumberFormat="0" applyAlignment="0" applyProtection="0"/>
    <xf numFmtId="168" fontId="87" fillId="64" borderId="145" applyNumberFormat="0" applyAlignment="0" applyProtection="0"/>
    <xf numFmtId="0" fontId="85" fillId="64" borderId="145" applyNumberFormat="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168" fontId="96"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168" fontId="96"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169" fontId="96"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0" fontId="49" fillId="0" borderId="146" applyNumberFormat="0" applyFill="0" applyAlignment="0" applyProtection="0"/>
    <xf numFmtId="168" fontId="96" fillId="0" borderId="146" applyNumberFormat="0" applyFill="0" applyAlignment="0" applyProtection="0"/>
    <xf numFmtId="169" fontId="96" fillId="0" borderId="146" applyNumberFormat="0" applyFill="0" applyAlignment="0" applyProtection="0"/>
    <xf numFmtId="168" fontId="96" fillId="0" borderId="146" applyNumberFormat="0" applyFill="0" applyAlignment="0" applyProtection="0"/>
    <xf numFmtId="168" fontId="96" fillId="0" borderId="146" applyNumberFormat="0" applyFill="0" applyAlignment="0" applyProtection="0"/>
    <xf numFmtId="169" fontId="96" fillId="0" borderId="146" applyNumberFormat="0" applyFill="0" applyAlignment="0" applyProtection="0"/>
    <xf numFmtId="168" fontId="96" fillId="0" borderId="146" applyNumberFormat="0" applyFill="0" applyAlignment="0" applyProtection="0"/>
    <xf numFmtId="168" fontId="96" fillId="0" borderId="146" applyNumberFormat="0" applyFill="0" applyAlignment="0" applyProtection="0"/>
    <xf numFmtId="169" fontId="96" fillId="0" borderId="146" applyNumberFormat="0" applyFill="0" applyAlignment="0" applyProtection="0"/>
    <xf numFmtId="168" fontId="96" fillId="0" borderId="146" applyNumberFormat="0" applyFill="0" applyAlignment="0" applyProtection="0"/>
    <xf numFmtId="168" fontId="96" fillId="0" borderId="146" applyNumberFormat="0" applyFill="0" applyAlignment="0" applyProtection="0"/>
    <xf numFmtId="169" fontId="96" fillId="0" borderId="146" applyNumberFormat="0" applyFill="0" applyAlignment="0" applyProtection="0"/>
    <xf numFmtId="168" fontId="96" fillId="0" borderId="146" applyNumberFormat="0" applyFill="0" applyAlignment="0" applyProtection="0"/>
    <xf numFmtId="0" fontId="49" fillId="0" borderId="146" applyNumberFormat="0" applyFill="0" applyAlignment="0" applyProtection="0"/>
    <xf numFmtId="0" fontId="85" fillId="64" borderId="150" applyNumberFormat="0" applyAlignment="0" applyProtection="0"/>
    <xf numFmtId="0" fontId="85" fillId="64" borderId="150" applyNumberFormat="0" applyAlignment="0" applyProtection="0"/>
    <xf numFmtId="168" fontId="87"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169" fontId="87"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0" fontId="85" fillId="64" borderId="150" applyNumberFormat="0" applyAlignment="0" applyProtection="0"/>
    <xf numFmtId="168" fontId="87" fillId="64" borderId="150" applyNumberFormat="0" applyAlignment="0" applyProtection="0"/>
    <xf numFmtId="169" fontId="87" fillId="64" borderId="150" applyNumberFormat="0" applyAlignment="0" applyProtection="0"/>
    <xf numFmtId="168" fontId="87" fillId="64" borderId="150" applyNumberFormat="0" applyAlignment="0" applyProtection="0"/>
    <xf numFmtId="168" fontId="87" fillId="64" borderId="150" applyNumberFormat="0" applyAlignment="0" applyProtection="0"/>
    <xf numFmtId="169" fontId="87" fillId="64" borderId="150" applyNumberFormat="0" applyAlignment="0" applyProtection="0"/>
    <xf numFmtId="168" fontId="87" fillId="64" borderId="150" applyNumberFormat="0" applyAlignment="0" applyProtection="0"/>
    <xf numFmtId="168" fontId="87" fillId="64" borderId="150" applyNumberFormat="0" applyAlignment="0" applyProtection="0"/>
    <xf numFmtId="169" fontId="87" fillId="64" borderId="150" applyNumberFormat="0" applyAlignment="0" applyProtection="0"/>
    <xf numFmtId="168" fontId="87" fillId="64" borderId="150" applyNumberFormat="0" applyAlignment="0" applyProtection="0"/>
    <xf numFmtId="168" fontId="87" fillId="64" borderId="150" applyNumberFormat="0" applyAlignment="0" applyProtection="0"/>
    <xf numFmtId="169" fontId="87" fillId="64" borderId="150" applyNumberFormat="0" applyAlignment="0" applyProtection="0"/>
    <xf numFmtId="168" fontId="87" fillId="64" borderId="150" applyNumberFormat="0" applyAlignment="0" applyProtection="0"/>
    <xf numFmtId="0" fontId="85" fillId="64" borderId="150" applyNumberFormat="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168" fontId="96"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168" fontId="96"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169" fontId="96"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0" fontId="49" fillId="0" borderId="151" applyNumberFormat="0" applyFill="0" applyAlignment="0" applyProtection="0"/>
    <xf numFmtId="168" fontId="96" fillId="0" borderId="151" applyNumberFormat="0" applyFill="0" applyAlignment="0" applyProtection="0"/>
    <xf numFmtId="169" fontId="96" fillId="0" borderId="151" applyNumberFormat="0" applyFill="0" applyAlignment="0" applyProtection="0"/>
    <xf numFmtId="168" fontId="96" fillId="0" borderId="151" applyNumberFormat="0" applyFill="0" applyAlignment="0" applyProtection="0"/>
    <xf numFmtId="168" fontId="96" fillId="0" borderId="151" applyNumberFormat="0" applyFill="0" applyAlignment="0" applyProtection="0"/>
    <xf numFmtId="169" fontId="96" fillId="0" borderId="151" applyNumberFormat="0" applyFill="0" applyAlignment="0" applyProtection="0"/>
    <xf numFmtId="168" fontId="96" fillId="0" borderId="151" applyNumberFormat="0" applyFill="0" applyAlignment="0" applyProtection="0"/>
    <xf numFmtId="168" fontId="96" fillId="0" borderId="151" applyNumberFormat="0" applyFill="0" applyAlignment="0" applyProtection="0"/>
    <xf numFmtId="169" fontId="96" fillId="0" borderId="151" applyNumberFormat="0" applyFill="0" applyAlignment="0" applyProtection="0"/>
    <xf numFmtId="168" fontId="96" fillId="0" borderId="151" applyNumberFormat="0" applyFill="0" applyAlignment="0" applyProtection="0"/>
    <xf numFmtId="168" fontId="96" fillId="0" borderId="151" applyNumberFormat="0" applyFill="0" applyAlignment="0" applyProtection="0"/>
    <xf numFmtId="169" fontId="96" fillId="0" borderId="151" applyNumberFormat="0" applyFill="0" applyAlignment="0" applyProtection="0"/>
    <xf numFmtId="168" fontId="96" fillId="0" borderId="151" applyNumberFormat="0" applyFill="0" applyAlignment="0" applyProtection="0"/>
    <xf numFmtId="0" fontId="49" fillId="0" borderId="151" applyNumberFormat="0" applyFill="0" applyAlignment="0" applyProtection="0"/>
  </cellStyleXfs>
  <cellXfs count="890">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167" fontId="25" fillId="0" borderId="71"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2"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7"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8"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7" xfId="0" applyNumberFormat="1" applyFont="1" applyFill="1" applyBorder="1" applyAlignment="1">
      <alignment horizontal="right" vertical="center"/>
    </xf>
    <xf numFmtId="49" fontId="108" fillId="0" borderId="85" xfId="0" applyNumberFormat="1" applyFont="1" applyFill="1" applyBorder="1" applyAlignment="1">
      <alignment horizontal="right" vertical="center"/>
    </xf>
    <xf numFmtId="49" fontId="108" fillId="0" borderId="88" xfId="0" applyNumberFormat="1" applyFont="1" applyFill="1" applyBorder="1" applyAlignment="1">
      <alignment horizontal="right" vertical="center"/>
    </xf>
    <xf numFmtId="49" fontId="108" fillId="0" borderId="93" xfId="0" applyNumberFormat="1" applyFont="1" applyFill="1" applyBorder="1" applyAlignment="1">
      <alignment horizontal="right" vertical="center"/>
    </xf>
    <xf numFmtId="0" fontId="108" fillId="0" borderId="0" xfId="0" applyFont="1" applyFill="1" applyBorder="1" applyAlignment="1">
      <alignment horizontal="left"/>
    </xf>
    <xf numFmtId="0" fontId="108" fillId="0" borderId="93" xfId="0" applyNumberFormat="1" applyFont="1" applyFill="1" applyBorder="1" applyAlignment="1">
      <alignment horizontal="right" vertical="center"/>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67" fontId="18" fillId="77" borderId="67"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6"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6" fillId="36" borderId="26" xfId="0" applyNumberFormat="1" applyFont="1" applyFill="1" applyBorder="1" applyAlignment="1">
      <alignment horizontal="center" vertical="center"/>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8" fillId="37" borderId="0" xfId="20" applyBorder="1"/>
    <xf numFmtId="169" fontId="28" fillId="37" borderId="101" xfId="20" applyBorder="1"/>
    <xf numFmtId="0" fontId="4" fillId="0" borderId="7" xfId="0" applyFont="1" applyFill="1" applyBorder="1" applyAlignment="1">
      <alignment vertical="center"/>
    </xf>
    <xf numFmtId="0" fontId="4" fillId="0" borderId="108" xfId="0" applyFont="1" applyFill="1" applyBorder="1" applyAlignment="1">
      <alignment vertical="center"/>
    </xf>
    <xf numFmtId="0" fontId="6" fillId="0" borderId="108" xfId="0" applyFont="1" applyFill="1" applyBorder="1" applyAlignment="1">
      <alignment vertical="center"/>
    </xf>
    <xf numFmtId="0" fontId="4" fillId="0" borderId="20" xfId="0" applyFont="1" applyFill="1" applyBorder="1" applyAlignment="1">
      <alignment vertical="center"/>
    </xf>
    <xf numFmtId="0" fontId="4" fillId="0" borderId="30" xfId="0" applyFont="1" applyFill="1" applyBorder="1" applyAlignment="1">
      <alignment vertical="center"/>
    </xf>
    <xf numFmtId="0" fontId="4" fillId="0" borderId="103" xfId="0" applyFont="1" applyFill="1" applyBorder="1" applyAlignment="1">
      <alignment vertical="center"/>
    </xf>
    <xf numFmtId="0" fontId="4" fillId="0" borderId="104" xfId="0" applyFont="1" applyFill="1" applyBorder="1" applyAlignment="1">
      <alignment vertical="center"/>
    </xf>
    <xf numFmtId="0" fontId="4" fillId="0" borderId="105" xfId="0" applyFont="1" applyFill="1" applyBorder="1" applyAlignment="1">
      <alignment vertical="center"/>
    </xf>
    <xf numFmtId="0" fontId="4" fillId="0" borderId="19" xfId="0" applyFont="1" applyFill="1" applyBorder="1" applyAlignment="1">
      <alignment horizontal="center" vertical="center"/>
    </xf>
    <xf numFmtId="0" fontId="4" fillId="0" borderId="21" xfId="0" applyFont="1" applyFill="1" applyBorder="1" applyAlignment="1">
      <alignment vertical="center"/>
    </xf>
    <xf numFmtId="0" fontId="4" fillId="0" borderId="116" xfId="0" applyFont="1" applyFill="1" applyBorder="1" applyAlignment="1">
      <alignment horizontal="center" vertical="center"/>
    </xf>
    <xf numFmtId="0" fontId="4" fillId="0" borderId="117" xfId="0" applyFont="1" applyFill="1" applyBorder="1" applyAlignment="1">
      <alignment vertical="center"/>
    </xf>
    <xf numFmtId="0" fontId="4" fillId="0" borderId="118" xfId="0" applyFont="1" applyFill="1" applyBorder="1" applyAlignment="1">
      <alignment horizontal="center" vertical="center"/>
    </xf>
    <xf numFmtId="169" fontId="28" fillId="37" borderId="34" xfId="20" applyBorder="1"/>
    <xf numFmtId="169" fontId="28" fillId="37" borderId="120" xfId="20" applyBorder="1"/>
    <xf numFmtId="169" fontId="28" fillId="37" borderId="110" xfId="20" applyBorder="1"/>
    <xf numFmtId="169" fontId="28" fillId="37" borderId="61" xfId="20" applyBorder="1"/>
    <xf numFmtId="0" fontId="4" fillId="3" borderId="72" xfId="0" applyFont="1" applyFill="1" applyBorder="1" applyAlignment="1">
      <alignment horizontal="center" vertical="center"/>
    </xf>
    <xf numFmtId="0" fontId="4" fillId="3" borderId="0" xfId="0" applyFont="1" applyFill="1" applyBorder="1" applyAlignment="1">
      <alignment vertical="center"/>
    </xf>
    <xf numFmtId="0" fontId="4" fillId="0" borderId="78" xfId="0" applyFont="1" applyFill="1" applyBorder="1" applyAlignment="1">
      <alignment horizontal="center" vertical="center"/>
    </xf>
    <xf numFmtId="0" fontId="4" fillId="3" borderId="106" xfId="0" applyFont="1" applyFill="1" applyBorder="1" applyAlignment="1">
      <alignment vertical="center"/>
    </xf>
    <xf numFmtId="0" fontId="14" fillId="3" borderId="121" xfId="0" applyFont="1" applyFill="1" applyBorder="1" applyAlignment="1">
      <alignment horizontal="left"/>
    </xf>
    <xf numFmtId="0" fontId="14" fillId="3" borderId="122" xfId="0" applyFont="1" applyFill="1" applyBorder="1" applyAlignment="1">
      <alignment horizontal="left"/>
    </xf>
    <xf numFmtId="0" fontId="4" fillId="0" borderId="0" xfId="0" applyFont="1"/>
    <xf numFmtId="0" fontId="4" fillId="0" borderId="0" xfId="0" applyFont="1" applyFill="1"/>
    <xf numFmtId="0" fontId="4" fillId="0" borderId="108" xfId="0" applyFont="1" applyFill="1" applyBorder="1" applyAlignment="1">
      <alignment horizontal="center" vertical="center" wrapText="1"/>
    </xf>
    <xf numFmtId="0" fontId="108" fillId="0" borderId="95" xfId="0" applyFont="1" applyFill="1" applyBorder="1" applyAlignment="1">
      <alignment horizontal="right" vertical="center"/>
    </xf>
    <xf numFmtId="0" fontId="4" fillId="0" borderId="123" xfId="0" applyFont="1" applyFill="1" applyBorder="1" applyAlignment="1">
      <alignment horizontal="center" vertical="center" wrapText="1"/>
    </xf>
    <xf numFmtId="0" fontId="6" fillId="3" borderId="124" xfId="0" applyFont="1" applyFill="1" applyBorder="1" applyAlignment="1">
      <alignment vertical="center"/>
    </xf>
    <xf numFmtId="0" fontId="4" fillId="3" borderId="24" xfId="0" applyFont="1" applyFill="1" applyBorder="1" applyAlignment="1">
      <alignment vertical="center"/>
    </xf>
    <xf numFmtId="0" fontId="4" fillId="0" borderId="125"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5" xfId="0" applyBorder="1"/>
    <xf numFmtId="0" fontId="0" fillId="0" borderId="125" xfId="0" applyBorder="1" applyAlignment="1">
      <alignment horizontal="center"/>
    </xf>
    <xf numFmtId="0" fontId="4" fillId="0" borderId="107" xfId="0" applyFont="1" applyBorder="1" applyAlignment="1">
      <alignment vertical="center" wrapText="1"/>
    </xf>
    <xf numFmtId="167" fontId="4" fillId="0" borderId="108" xfId="0" applyNumberFormat="1" applyFont="1" applyBorder="1" applyAlignment="1">
      <alignment horizontal="center" vertical="center"/>
    </xf>
    <xf numFmtId="167" fontId="4" fillId="0" borderId="123" xfId="0" applyNumberFormat="1" applyFont="1" applyBorder="1" applyAlignment="1">
      <alignment horizontal="center" vertical="center"/>
    </xf>
    <xf numFmtId="167" fontId="14" fillId="0" borderId="108" xfId="0" applyNumberFormat="1" applyFont="1" applyBorder="1" applyAlignment="1">
      <alignment horizontal="center" vertical="center"/>
    </xf>
    <xf numFmtId="0" fontId="14" fillId="0" borderId="107" xfId="0" applyFont="1" applyBorder="1" applyAlignment="1">
      <alignment vertical="center" wrapText="1"/>
    </xf>
    <xf numFmtId="0" fontId="0" fillId="0" borderId="25" xfId="0" applyBorder="1"/>
    <xf numFmtId="0" fontId="6" fillId="36" borderId="126"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5" xfId="0" applyFont="1" applyFill="1" applyBorder="1" applyAlignment="1">
      <alignment horizontal="left" vertical="center" wrapText="1"/>
    </xf>
    <xf numFmtId="0" fontId="6" fillId="36" borderId="108" xfId="0" applyFont="1" applyFill="1" applyBorder="1" applyAlignment="1">
      <alignment horizontal="left" vertical="center" wrapText="1"/>
    </xf>
    <xf numFmtId="0" fontId="6" fillId="36" borderId="123" xfId="0" applyFont="1" applyFill="1" applyBorder="1" applyAlignment="1">
      <alignment horizontal="left" vertical="center" wrapText="1"/>
    </xf>
    <xf numFmtId="0" fontId="4" fillId="0" borderId="125" xfId="0" applyFont="1" applyFill="1" applyBorder="1" applyAlignment="1">
      <alignment horizontal="right" vertical="center" wrapText="1"/>
    </xf>
    <xf numFmtId="0" fontId="4" fillId="0" borderId="108" xfId="0" applyFont="1" applyFill="1" applyBorder="1" applyAlignment="1">
      <alignment horizontal="left" vertical="center" wrapText="1"/>
    </xf>
    <xf numFmtId="0" fontId="111" fillId="0" borderId="125" xfId="0" applyFont="1" applyFill="1" applyBorder="1" applyAlignment="1">
      <alignment horizontal="right" vertical="center" wrapText="1"/>
    </xf>
    <xf numFmtId="0" fontId="111" fillId="0" borderId="108" xfId="0" applyFont="1" applyFill="1" applyBorder="1" applyAlignment="1">
      <alignment horizontal="left" vertical="center" wrapText="1"/>
    </xf>
    <xf numFmtId="0" fontId="6" fillId="0" borderId="125"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1" fillId="0" borderId="0" xfId="0" applyFont="1" applyFill="1" applyAlignment="1">
      <alignment horizontal="left" vertical="center"/>
    </xf>
    <xf numFmtId="49" fontId="112" fillId="0" borderId="25" xfId="5" applyNumberFormat="1" applyFont="1" applyFill="1" applyBorder="1" applyAlignment="1" applyProtection="1">
      <alignment horizontal="left" vertical="center"/>
      <protection locked="0"/>
    </xf>
    <xf numFmtId="0" fontId="113" fillId="0" borderId="26" xfId="9" applyFont="1" applyFill="1" applyBorder="1" applyAlignment="1" applyProtection="1">
      <alignment horizontal="left" vertical="center" wrapText="1"/>
      <protection locked="0"/>
    </xf>
    <xf numFmtId="0" fontId="22" fillId="0" borderId="125" xfId="0" applyFont="1" applyBorder="1" applyAlignment="1">
      <alignment horizontal="center" vertical="center" wrapText="1"/>
    </xf>
    <xf numFmtId="3" fontId="23" fillId="36" borderId="108" xfId="0" applyNumberFormat="1" applyFont="1" applyFill="1" applyBorder="1" applyAlignment="1">
      <alignment vertical="center" wrapText="1"/>
    </xf>
    <xf numFmtId="3" fontId="23" fillId="36" borderId="123" xfId="0" applyNumberFormat="1" applyFont="1" applyFill="1" applyBorder="1" applyAlignment="1">
      <alignment vertical="center" wrapText="1"/>
    </xf>
    <xf numFmtId="14" fontId="7" fillId="3" borderId="108" xfId="8" quotePrefix="1" applyNumberFormat="1" applyFont="1" applyFill="1" applyBorder="1" applyAlignment="1" applyProtection="1">
      <alignment horizontal="left" vertical="center" wrapText="1" indent="2"/>
      <protection locked="0"/>
    </xf>
    <xf numFmtId="3" fontId="23" fillId="0" borderId="108" xfId="0" applyNumberFormat="1" applyFont="1" applyBorder="1" applyAlignment="1">
      <alignment vertical="center" wrapText="1"/>
    </xf>
    <xf numFmtId="14" fontId="7" fillId="3" borderId="108" xfId="8" quotePrefix="1" applyNumberFormat="1" applyFont="1" applyFill="1" applyBorder="1" applyAlignment="1" applyProtection="1">
      <alignment horizontal="left" vertical="center" wrapText="1" indent="3"/>
      <protection locked="0"/>
    </xf>
    <xf numFmtId="3" fontId="23" fillId="0" borderId="108" xfId="0" applyNumberFormat="1" applyFont="1" applyFill="1" applyBorder="1" applyAlignment="1">
      <alignment vertical="center" wrapText="1"/>
    </xf>
    <xf numFmtId="0" fontId="11" fillId="0" borderId="108" xfId="17" applyFill="1" applyBorder="1" applyAlignment="1" applyProtection="1"/>
    <xf numFmtId="49" fontId="111" fillId="0" borderId="125" xfId="0" applyNumberFormat="1" applyFont="1" applyFill="1" applyBorder="1" applyAlignment="1">
      <alignment horizontal="right" vertical="center" wrapText="1"/>
    </xf>
    <xf numFmtId="0" fontId="7" fillId="3" borderId="108" xfId="20960" applyFont="1" applyFill="1" applyBorder="1" applyAlignment="1" applyProtection="1"/>
    <xf numFmtId="0" fontId="105" fillId="0" borderId="108" xfId="20960" applyFont="1" applyFill="1" applyBorder="1" applyAlignment="1" applyProtection="1">
      <alignment horizontal="center" vertical="center"/>
    </xf>
    <xf numFmtId="0" fontId="4" fillId="0" borderId="108" xfId="0" applyFont="1" applyBorder="1"/>
    <xf numFmtId="0" fontId="11" fillId="0" borderId="108" xfId="17" applyFill="1" applyBorder="1" applyAlignment="1" applyProtection="1">
      <alignment horizontal="left" vertical="center" wrapText="1"/>
    </xf>
    <xf numFmtId="49" fontId="111" fillId="0" borderId="108" xfId="0" applyNumberFormat="1" applyFont="1" applyFill="1" applyBorder="1" applyAlignment="1">
      <alignment horizontal="right" vertical="center" wrapText="1"/>
    </xf>
    <xf numFmtId="0" fontId="11" fillId="0" borderId="108" xfId="17" applyFill="1" applyBorder="1" applyAlignment="1" applyProtection="1">
      <alignment horizontal="left" vertical="center"/>
    </xf>
    <xf numFmtId="0" fontId="11" fillId="0" borderId="108" xfId="17" applyBorder="1" applyAlignment="1" applyProtection="1"/>
    <xf numFmtId="0" fontId="4" fillId="0" borderId="108" xfId="0" applyFont="1" applyFill="1" applyBorder="1"/>
    <xf numFmtId="0" fontId="22" fillId="0" borderId="125" xfId="0" applyFont="1" applyFill="1" applyBorder="1" applyAlignment="1">
      <alignment horizontal="center" vertical="center" wrapText="1"/>
    </xf>
    <xf numFmtId="0" fontId="114" fillId="79" borderId="109" xfId="21412" applyFont="1" applyFill="1" applyBorder="1" applyAlignment="1" applyProtection="1">
      <alignment vertical="center" wrapText="1"/>
      <protection locked="0"/>
    </xf>
    <xf numFmtId="0" fontId="115" fillId="70" borderId="103" xfId="21412" applyFont="1" applyFill="1" applyBorder="1" applyAlignment="1" applyProtection="1">
      <alignment horizontal="center" vertical="center"/>
      <protection locked="0"/>
    </xf>
    <xf numFmtId="0" fontId="114" fillId="80" borderId="108" xfId="21412" applyFont="1" applyFill="1" applyBorder="1" applyAlignment="1" applyProtection="1">
      <alignment horizontal="center" vertical="center"/>
      <protection locked="0"/>
    </xf>
    <xf numFmtId="0" fontId="114" fillId="79" borderId="109" xfId="21412" applyFont="1" applyFill="1" applyBorder="1" applyAlignment="1" applyProtection="1">
      <alignment vertical="center"/>
      <protection locked="0"/>
    </xf>
    <xf numFmtId="0" fontId="116" fillId="70" borderId="103" xfId="21412" applyFont="1" applyFill="1" applyBorder="1" applyAlignment="1" applyProtection="1">
      <alignment horizontal="center" vertical="center"/>
      <protection locked="0"/>
    </xf>
    <xf numFmtId="0" fontId="116" fillId="3" borderId="103" xfId="21412" applyFont="1" applyFill="1" applyBorder="1" applyAlignment="1" applyProtection="1">
      <alignment horizontal="center" vertical="center"/>
      <protection locked="0"/>
    </xf>
    <xf numFmtId="0" fontId="116" fillId="0" borderId="103" xfId="21412" applyFont="1" applyFill="1" applyBorder="1" applyAlignment="1" applyProtection="1">
      <alignment horizontal="center" vertical="center"/>
      <protection locked="0"/>
    </xf>
    <xf numFmtId="0" fontId="117" fillId="80" borderId="108" xfId="21412" applyFont="1" applyFill="1" applyBorder="1" applyAlignment="1" applyProtection="1">
      <alignment horizontal="center" vertical="center"/>
      <protection locked="0"/>
    </xf>
    <xf numFmtId="0" fontId="114" fillId="79" borderId="109" xfId="21412" applyFont="1" applyFill="1" applyBorder="1" applyAlignment="1" applyProtection="1">
      <alignment horizontal="center" vertical="center"/>
      <protection locked="0"/>
    </xf>
    <xf numFmtId="0" fontId="64" fillId="79" borderId="109" xfId="21412" applyFont="1" applyFill="1" applyBorder="1" applyAlignment="1" applyProtection="1">
      <alignment vertical="center"/>
      <protection locked="0"/>
    </xf>
    <xf numFmtId="0" fontId="116" fillId="70" borderId="108" xfId="21412" applyFont="1" applyFill="1" applyBorder="1" applyAlignment="1" applyProtection="1">
      <alignment horizontal="center" vertical="center"/>
      <protection locked="0"/>
    </xf>
    <xf numFmtId="0" fontId="38" fillId="70" borderId="108" xfId="21412" applyFont="1" applyFill="1" applyBorder="1" applyAlignment="1" applyProtection="1">
      <alignment horizontal="center" vertical="center"/>
      <protection locked="0"/>
    </xf>
    <xf numFmtId="0" fontId="64" fillId="79" borderId="107" xfId="21412" applyFont="1" applyFill="1" applyBorder="1" applyAlignment="1" applyProtection="1">
      <alignment vertical="center"/>
      <protection locked="0"/>
    </xf>
    <xf numFmtId="0" fontId="115" fillId="0" borderId="107" xfId="21412" applyFont="1" applyFill="1" applyBorder="1" applyAlignment="1" applyProtection="1">
      <alignment horizontal="left" vertical="center" wrapText="1"/>
      <protection locked="0"/>
    </xf>
    <xf numFmtId="164" fontId="115" fillId="0" borderId="108" xfId="948" applyNumberFormat="1" applyFont="1" applyFill="1" applyBorder="1" applyAlignment="1" applyProtection="1">
      <alignment horizontal="right" vertical="center"/>
      <protection locked="0"/>
    </xf>
    <xf numFmtId="0" fontId="114" fillId="80" borderId="107" xfId="21412" applyFont="1" applyFill="1" applyBorder="1" applyAlignment="1" applyProtection="1">
      <alignment vertical="top" wrapText="1"/>
      <protection locked="0"/>
    </xf>
    <xf numFmtId="164" fontId="115" fillId="80" borderId="108" xfId="948" applyNumberFormat="1" applyFont="1" applyFill="1" applyBorder="1" applyAlignment="1" applyProtection="1">
      <alignment horizontal="right" vertical="center"/>
    </xf>
    <xf numFmtId="164" fontId="64" fillId="79" borderId="107" xfId="948" applyNumberFormat="1" applyFont="1" applyFill="1" applyBorder="1" applyAlignment="1" applyProtection="1">
      <alignment horizontal="right" vertical="center"/>
      <protection locked="0"/>
    </xf>
    <xf numFmtId="0" fontId="115" fillId="70" borderId="107" xfId="21412" applyFont="1" applyFill="1" applyBorder="1" applyAlignment="1" applyProtection="1">
      <alignment vertical="center" wrapText="1"/>
      <protection locked="0"/>
    </xf>
    <xf numFmtId="0" fontId="115" fillId="70" borderId="107" xfId="21412" applyFont="1" applyFill="1" applyBorder="1" applyAlignment="1" applyProtection="1">
      <alignment horizontal="left" vertical="center" wrapText="1"/>
      <protection locked="0"/>
    </xf>
    <xf numFmtId="0" fontId="115" fillId="0" borderId="107" xfId="21412" applyFont="1" applyFill="1" applyBorder="1" applyAlignment="1" applyProtection="1">
      <alignment vertical="center" wrapText="1"/>
      <protection locked="0"/>
    </xf>
    <xf numFmtId="0" fontId="115" fillId="3" borderId="107" xfId="21412" applyFont="1" applyFill="1" applyBorder="1" applyAlignment="1" applyProtection="1">
      <alignment horizontal="left" vertical="center" wrapText="1"/>
      <protection locked="0"/>
    </xf>
    <xf numFmtId="0" fontId="114" fillId="80" borderId="107" xfId="21412" applyFont="1" applyFill="1" applyBorder="1" applyAlignment="1" applyProtection="1">
      <alignment vertical="center" wrapText="1"/>
      <protection locked="0"/>
    </xf>
    <xf numFmtId="164" fontId="114" fillId="79" borderId="107" xfId="948" applyNumberFormat="1" applyFont="1" applyFill="1" applyBorder="1" applyAlignment="1" applyProtection="1">
      <alignment horizontal="right" vertical="center"/>
      <protection locked="0"/>
    </xf>
    <xf numFmtId="164" fontId="115" fillId="3" borderId="108" xfId="948" applyNumberFormat="1" applyFont="1" applyFill="1" applyBorder="1" applyAlignment="1" applyProtection="1">
      <alignment horizontal="right" vertical="center"/>
      <protection locked="0"/>
    </xf>
    <xf numFmtId="10" fontId="7" fillId="0" borderId="108" xfId="20961" applyNumberFormat="1" applyFont="1" applyFill="1" applyBorder="1" applyAlignment="1">
      <alignment horizontal="left" vertical="center" wrapText="1"/>
    </xf>
    <xf numFmtId="10" fontId="4" fillId="0" borderId="108" xfId="20961" applyNumberFormat="1" applyFont="1" applyFill="1" applyBorder="1" applyAlignment="1">
      <alignment horizontal="left" vertical="center" wrapText="1"/>
    </xf>
    <xf numFmtId="10" fontId="6" fillId="36" borderId="108" xfId="0" applyNumberFormat="1" applyFont="1" applyFill="1" applyBorder="1" applyAlignment="1">
      <alignment horizontal="left" vertical="center" wrapText="1"/>
    </xf>
    <xf numFmtId="10" fontId="111" fillId="0" borderId="108" xfId="20961" applyNumberFormat="1" applyFont="1" applyFill="1" applyBorder="1" applyAlignment="1">
      <alignment horizontal="left" vertical="center" wrapText="1"/>
    </xf>
    <xf numFmtId="10" fontId="6" fillId="36" borderId="108" xfId="20961" applyNumberFormat="1" applyFont="1" applyFill="1" applyBorder="1" applyAlignment="1">
      <alignment horizontal="left" vertical="center" wrapText="1"/>
    </xf>
    <xf numFmtId="10" fontId="6" fillId="36" borderId="108" xfId="0" applyNumberFormat="1" applyFont="1" applyFill="1" applyBorder="1" applyAlignment="1">
      <alignment horizontal="center" vertical="center" wrapText="1"/>
    </xf>
    <xf numFmtId="10" fontId="113" fillId="0" borderId="26" xfId="20961" applyNumberFormat="1" applyFont="1" applyFill="1" applyBorder="1" applyAlignment="1" applyProtection="1">
      <alignment horizontal="left" vertical="center"/>
    </xf>
    <xf numFmtId="43" fontId="7" fillId="0" borderId="0" xfId="7" applyFont="1"/>
    <xf numFmtId="0" fontId="109" fillId="0" borderId="0" xfId="0" applyFont="1" applyAlignment="1">
      <alignment wrapText="1"/>
    </xf>
    <xf numFmtId="0" fontId="10" fillId="0" borderId="30" xfId="0" applyFont="1" applyBorder="1" applyAlignment="1">
      <alignment horizontal="center" wrapText="1"/>
    </xf>
    <xf numFmtId="0" fontId="10" fillId="0" borderId="8" xfId="0" applyFont="1" applyBorder="1" applyAlignment="1">
      <alignment horizontal="center" vertical="center" wrapText="1"/>
    </xf>
    <xf numFmtId="0" fontId="9" fillId="0" borderId="125" xfId="0" applyFont="1" applyBorder="1" applyAlignment="1">
      <alignment horizontal="right" vertical="center" wrapText="1"/>
    </xf>
    <xf numFmtId="0" fontId="9" fillId="0" borderId="125" xfId="0" applyFont="1" applyFill="1" applyBorder="1" applyAlignment="1">
      <alignment horizontal="right" vertical="center" wrapText="1"/>
    </xf>
    <xf numFmtId="0" fontId="7" fillId="0" borderId="108" xfId="0" applyFont="1" applyFill="1" applyBorder="1" applyAlignment="1">
      <alignment vertical="center" wrapText="1"/>
    </xf>
    <xf numFmtId="0" fontId="4" fillId="0" borderId="108" xfId="0" applyFont="1" applyBorder="1" applyAlignment="1">
      <alignment vertical="center" wrapText="1"/>
    </xf>
    <xf numFmtId="0" fontId="4" fillId="0" borderId="108" xfId="0" applyFont="1" applyFill="1" applyBorder="1" applyAlignment="1">
      <alignment horizontal="left" vertical="center" wrapText="1" indent="2"/>
    </xf>
    <xf numFmtId="0" fontId="4" fillId="0" borderId="108" xfId="0" applyFont="1" applyFill="1" applyBorder="1" applyAlignment="1">
      <alignment vertical="center" wrapText="1"/>
    </xf>
    <xf numFmtId="3" fontId="23" fillId="36" borderId="109" xfId="0" applyNumberFormat="1" applyFont="1" applyFill="1" applyBorder="1" applyAlignment="1">
      <alignment vertical="center" wrapText="1"/>
    </xf>
    <xf numFmtId="3" fontId="23" fillId="36" borderId="24" xfId="0" applyNumberFormat="1" applyFont="1" applyFill="1" applyBorder="1" applyAlignment="1">
      <alignment vertical="center" wrapText="1"/>
    </xf>
    <xf numFmtId="3" fontId="23" fillId="0" borderId="109" xfId="0" applyNumberFormat="1" applyFont="1" applyBorder="1" applyAlignment="1">
      <alignment vertical="center" wrapText="1"/>
    </xf>
    <xf numFmtId="3" fontId="23" fillId="36" borderId="28" xfId="0" applyNumberFormat="1" applyFont="1" applyFill="1" applyBorder="1" applyAlignment="1">
      <alignment vertical="center" wrapText="1"/>
    </xf>
    <xf numFmtId="3" fontId="23" fillId="36" borderId="43" xfId="0" applyNumberFormat="1" applyFont="1" applyFill="1" applyBorder="1" applyAlignment="1">
      <alignment vertical="center" wrapText="1"/>
    </xf>
    <xf numFmtId="0" fontId="6" fillId="0" borderId="26" xfId="0" applyFont="1" applyBorder="1" applyAlignment="1">
      <alignment vertical="center" wrapText="1"/>
    </xf>
    <xf numFmtId="0" fontId="4" fillId="0" borderId="123" xfId="0" applyFont="1" applyBorder="1" applyAlignment="1"/>
    <xf numFmtId="0" fontId="4" fillId="0" borderId="27" xfId="0" applyFont="1" applyBorder="1" applyAlignment="1"/>
    <xf numFmtId="0" fontId="9" fillId="0" borderId="123" xfId="0" applyFont="1" applyBorder="1" applyAlignment="1"/>
    <xf numFmtId="0" fontId="9" fillId="0" borderId="123" xfId="0" applyFont="1" applyBorder="1" applyAlignment="1">
      <alignment wrapText="1"/>
    </xf>
    <xf numFmtId="0" fontId="10" fillId="0" borderId="21" xfId="0" applyFont="1" applyBorder="1" applyAlignment="1">
      <alignment horizontal="center"/>
    </xf>
    <xf numFmtId="0" fontId="10" fillId="0" borderId="123" xfId="0" applyFont="1" applyBorder="1" applyAlignment="1">
      <alignment horizontal="center" vertical="center" wrapText="1"/>
    </xf>
    <xf numFmtId="0" fontId="2" fillId="0" borderId="20" xfId="0" applyNumberFormat="1" applyFont="1" applyFill="1" applyBorder="1" applyAlignment="1">
      <alignment horizontal="left" vertical="center" wrapText="1" indent="1"/>
    </xf>
    <xf numFmtId="0" fontId="2" fillId="0" borderId="21" xfId="0" applyNumberFormat="1" applyFont="1" applyFill="1" applyBorder="1" applyAlignment="1">
      <alignment horizontal="left" vertical="center" wrapText="1" indent="1"/>
    </xf>
    <xf numFmtId="0" fontId="9" fillId="0" borderId="125" xfId="0" applyFont="1" applyFill="1" applyBorder="1" applyAlignment="1">
      <alignment horizontal="center" vertical="center" wrapText="1"/>
    </xf>
    <xf numFmtId="0" fontId="15" fillId="0" borderId="108" xfId="0" applyFont="1" applyFill="1" applyBorder="1" applyAlignment="1">
      <alignment horizontal="center" vertical="center" wrapText="1"/>
    </xf>
    <xf numFmtId="0" fontId="16" fillId="0" borderId="108" xfId="0" applyFont="1" applyFill="1" applyBorder="1" applyAlignment="1">
      <alignment horizontal="left" vertical="center" wrapText="1"/>
    </xf>
    <xf numFmtId="193" fontId="7" fillId="0" borderId="108" xfId="0" applyNumberFormat="1" applyFont="1" applyFill="1" applyBorder="1" applyAlignment="1" applyProtection="1">
      <alignment vertical="center" wrapText="1"/>
      <protection locked="0"/>
    </xf>
    <xf numFmtId="193" fontId="4" fillId="0" borderId="108" xfId="0" applyNumberFormat="1" applyFont="1" applyFill="1" applyBorder="1" applyAlignment="1" applyProtection="1">
      <alignment vertical="center" wrapText="1"/>
      <protection locked="0"/>
    </xf>
    <xf numFmtId="193" fontId="4" fillId="0" borderId="123" xfId="0" applyNumberFormat="1" applyFont="1" applyFill="1" applyBorder="1" applyAlignment="1" applyProtection="1">
      <alignment vertical="center" wrapText="1"/>
      <protection locked="0"/>
    </xf>
    <xf numFmtId="193" fontId="7" fillId="0" borderId="108" xfId="0" applyNumberFormat="1" applyFont="1" applyFill="1" applyBorder="1" applyAlignment="1" applyProtection="1">
      <alignment horizontal="right" vertical="center" wrapText="1"/>
      <protection locked="0"/>
    </xf>
    <xf numFmtId="0" fontId="7" fillId="0" borderId="108" xfId="0" applyFont="1" applyBorder="1" applyAlignment="1">
      <alignment vertical="center" wrapText="1"/>
    </xf>
    <xf numFmtId="0" fontId="9" fillId="2" borderId="125" xfId="0" applyFont="1" applyFill="1" applyBorder="1" applyAlignment="1">
      <alignment horizontal="right" vertical="center"/>
    </xf>
    <xf numFmtId="0" fontId="9" fillId="2" borderId="108" xfId="0" applyFont="1" applyFill="1" applyBorder="1" applyAlignment="1">
      <alignment vertical="center"/>
    </xf>
    <xf numFmtId="193" fontId="9" fillId="2" borderId="108" xfId="0" applyNumberFormat="1" applyFont="1" applyFill="1" applyBorder="1" applyAlignment="1" applyProtection="1">
      <alignment vertical="center"/>
      <protection locked="0"/>
    </xf>
    <xf numFmtId="193" fontId="17" fillId="2" borderId="108" xfId="0" applyNumberFormat="1" applyFont="1" applyFill="1" applyBorder="1" applyAlignment="1" applyProtection="1">
      <alignment vertical="center"/>
      <protection locked="0"/>
    </xf>
    <xf numFmtId="193" fontId="17" fillId="2" borderId="123" xfId="0" applyNumberFormat="1" applyFont="1" applyFill="1" applyBorder="1" applyAlignment="1" applyProtection="1">
      <alignment vertical="center"/>
      <protection locked="0"/>
    </xf>
    <xf numFmtId="193" fontId="9" fillId="2" borderId="123" xfId="0" applyNumberFormat="1" applyFont="1" applyFill="1" applyBorder="1" applyAlignment="1" applyProtection="1">
      <alignment vertical="center"/>
      <protection locked="0"/>
    </xf>
    <xf numFmtId="0" fontId="15" fillId="0" borderId="125" xfId="0" applyFont="1" applyFill="1" applyBorder="1" applyAlignment="1">
      <alignment horizontal="center" vertical="center" wrapText="1"/>
    </xf>
    <xf numFmtId="14" fontId="4" fillId="0" borderId="0" xfId="0" applyNumberFormat="1" applyFont="1"/>
    <xf numFmtId="10" fontId="4" fillId="0" borderId="108" xfId="20961" applyNumberFormat="1" applyFont="1" applyFill="1" applyBorder="1" applyAlignment="1" applyProtection="1">
      <alignment horizontal="right" vertical="center" wrapText="1"/>
      <protection locked="0"/>
    </xf>
    <xf numFmtId="10" fontId="4" fillId="0" borderId="108" xfId="20961" applyNumberFormat="1" applyFont="1" applyBorder="1" applyAlignment="1" applyProtection="1">
      <alignment vertical="center" wrapText="1"/>
      <protection locked="0"/>
    </xf>
    <xf numFmtId="10" fontId="4" fillId="0" borderId="123" xfId="20961" applyNumberFormat="1" applyFont="1" applyBorder="1" applyAlignment="1" applyProtection="1">
      <alignment vertical="center" wrapText="1"/>
      <protection locked="0"/>
    </xf>
    <xf numFmtId="0" fontId="6" fillId="0" borderId="0" xfId="0" applyFont="1" applyAlignment="1">
      <alignment horizontal="center" wrapText="1"/>
    </xf>
    <xf numFmtId="0" fontId="4" fillId="3" borderId="60" xfId="0" applyFont="1" applyFill="1" applyBorder="1"/>
    <xf numFmtId="0" fontId="4" fillId="3" borderId="128" xfId="0" applyFont="1" applyFill="1" applyBorder="1" applyAlignment="1">
      <alignment wrapText="1"/>
    </xf>
    <xf numFmtId="0" fontId="4" fillId="3" borderId="129" xfId="0" applyFont="1" applyFill="1" applyBorder="1"/>
    <xf numFmtId="0" fontId="6" fillId="3" borderId="11" xfId="0" applyFont="1" applyFill="1" applyBorder="1" applyAlignment="1">
      <alignment horizontal="center" wrapText="1"/>
    </xf>
    <xf numFmtId="0" fontId="4" fillId="0" borderId="108" xfId="0" applyFont="1" applyFill="1" applyBorder="1" applyAlignment="1">
      <alignment horizontal="center"/>
    </xf>
    <xf numFmtId="0" fontId="4" fillId="0" borderId="108" xfId="0" applyFont="1" applyBorder="1" applyAlignment="1">
      <alignment horizontal="center"/>
    </xf>
    <xf numFmtId="0" fontId="4" fillId="3" borderId="72"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101" xfId="0" applyFont="1" applyFill="1" applyBorder="1" applyAlignment="1">
      <alignment horizontal="center" vertical="center" wrapText="1"/>
    </xf>
    <xf numFmtId="0" fontId="4" fillId="0" borderId="125" xfId="0" applyFont="1" applyBorder="1"/>
    <xf numFmtId="0" fontId="4" fillId="0" borderId="108" xfId="0" applyFont="1" applyBorder="1" applyAlignment="1">
      <alignment wrapText="1"/>
    </xf>
    <xf numFmtId="164" fontId="4" fillId="0" borderId="108" xfId="7" applyNumberFormat="1" applyFont="1" applyBorder="1"/>
    <xf numFmtId="164" fontId="4" fillId="0" borderId="123" xfId="7" applyNumberFormat="1" applyFont="1" applyBorder="1"/>
    <xf numFmtId="0" fontId="14" fillId="0" borderId="108" xfId="0" applyFont="1" applyBorder="1" applyAlignment="1">
      <alignment horizontal="left" wrapText="1" indent="2"/>
    </xf>
    <xf numFmtId="169" fontId="28" fillId="37" borderId="108" xfId="20" applyBorder="1"/>
    <xf numFmtId="164" fontId="4" fillId="0" borderId="108" xfId="7" applyNumberFormat="1" applyFont="1" applyBorder="1" applyAlignment="1">
      <alignment vertical="center"/>
    </xf>
    <xf numFmtId="0" fontId="6" fillId="0" borderId="125" xfId="0" applyFont="1" applyBorder="1"/>
    <xf numFmtId="0" fontId="6" fillId="0" borderId="108" xfId="0" applyFont="1" applyBorder="1" applyAlignment="1">
      <alignment wrapText="1"/>
    </xf>
    <xf numFmtId="164" fontId="6" fillId="0" borderId="123" xfId="7" applyNumberFormat="1" applyFont="1" applyBorder="1"/>
    <xf numFmtId="0" fontId="3" fillId="3" borderId="72"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101" xfId="7" applyNumberFormat="1" applyFont="1" applyFill="1" applyBorder="1"/>
    <xf numFmtId="164" fontId="4" fillId="0" borderId="108" xfId="7" applyNumberFormat="1" applyFont="1" applyFill="1" applyBorder="1"/>
    <xf numFmtId="164" fontId="4" fillId="0" borderId="108" xfId="7" applyNumberFormat="1" applyFont="1" applyFill="1" applyBorder="1" applyAlignment="1">
      <alignment vertical="center"/>
    </xf>
    <xf numFmtId="0" fontId="14" fillId="0" borderId="108"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101" xfId="0" applyFont="1" applyFill="1" applyBorder="1"/>
    <xf numFmtId="0" fontId="6" fillId="0" borderId="25" xfId="0" applyFont="1" applyBorder="1"/>
    <xf numFmtId="0" fontId="6" fillId="0" borderId="26" xfId="0" applyFont="1" applyBorder="1" applyAlignment="1">
      <alignment wrapText="1"/>
    </xf>
    <xf numFmtId="169" fontId="28" fillId="37" borderId="126" xfId="20" applyBorder="1"/>
    <xf numFmtId="10" fontId="6" fillId="0" borderId="27" xfId="20961" applyNumberFormat="1" applyFont="1" applyBorder="1"/>
    <xf numFmtId="0" fontId="9" fillId="2" borderId="116" xfId="0" applyFont="1" applyFill="1" applyBorder="1" applyAlignment="1">
      <alignment horizontal="right" vertical="center"/>
    </xf>
    <xf numFmtId="0" fontId="9" fillId="2" borderId="103" xfId="0" applyFont="1" applyFill="1" applyBorder="1" applyAlignment="1">
      <alignment vertical="center"/>
    </xf>
    <xf numFmtId="193" fontId="9" fillId="2" borderId="103" xfId="0" applyNumberFormat="1" applyFont="1" applyFill="1" applyBorder="1" applyAlignment="1" applyProtection="1">
      <alignment vertical="center"/>
      <protection locked="0"/>
    </xf>
    <xf numFmtId="193" fontId="17" fillId="2" borderId="103" xfId="0" applyNumberFormat="1" applyFont="1" applyFill="1" applyBorder="1" applyAlignment="1" applyProtection="1">
      <alignment vertical="center"/>
      <protection locked="0"/>
    </xf>
    <xf numFmtId="193" fontId="17" fillId="2" borderId="117" xfId="0" applyNumberFormat="1" applyFont="1" applyFill="1" applyBorder="1" applyAlignment="1" applyProtection="1">
      <alignment vertical="center"/>
      <protection locked="0"/>
    </xf>
    <xf numFmtId="0" fontId="9" fillId="0" borderId="108" xfId="0" applyFont="1" applyFill="1" applyBorder="1" applyAlignment="1">
      <alignment horizontal="left" vertical="center" wrapText="1"/>
    </xf>
    <xf numFmtId="0" fontId="6" fillId="3" borderId="0" xfId="0" applyFont="1" applyFill="1" applyBorder="1" applyAlignment="1">
      <alignment horizontal="center"/>
    </xf>
    <xf numFmtId="0" fontId="108" fillId="0" borderId="95" xfId="0" applyFont="1" applyFill="1" applyBorder="1" applyAlignment="1">
      <alignment horizontal="left" vertical="center"/>
    </xf>
    <xf numFmtId="0" fontId="108" fillId="0" borderId="93" xfId="0" applyFont="1" applyFill="1" applyBorder="1" applyAlignment="1">
      <alignment vertical="center" wrapText="1"/>
    </xf>
    <xf numFmtId="0" fontId="108" fillId="0" borderId="93" xfId="0" applyFont="1" applyFill="1" applyBorder="1" applyAlignment="1">
      <alignment horizontal="left" vertical="center" wrapText="1"/>
    </xf>
    <xf numFmtId="0" fontId="118" fillId="0" borderId="0" xfId="11" applyFont="1" applyFill="1" applyBorder="1" applyProtection="1"/>
    <xf numFmtId="0" fontId="119" fillId="0" borderId="0" xfId="0" applyFont="1"/>
    <xf numFmtId="0" fontId="118" fillId="0" borderId="0" xfId="11" applyFont="1" applyFill="1" applyBorder="1" applyAlignment="1" applyProtection="1"/>
    <xf numFmtId="0" fontId="120" fillId="0" borderId="0" xfId="11" applyFont="1" applyFill="1" applyBorder="1" applyAlignment="1" applyProtection="1"/>
    <xf numFmtId="14" fontId="119" fillId="0" borderId="0" xfId="0" applyNumberFormat="1" applyFont="1"/>
    <xf numFmtId="0" fontId="122" fillId="0" borderId="108" xfId="0" applyFont="1" applyBorder="1" applyAlignment="1">
      <alignment horizontal="center" vertical="center" wrapText="1"/>
    </xf>
    <xf numFmtId="49" fontId="123" fillId="3" borderId="108" xfId="5" applyNumberFormat="1" applyFont="1" applyFill="1" applyBorder="1" applyAlignment="1" applyProtection="1">
      <alignment horizontal="right" vertical="center"/>
      <protection locked="0"/>
    </xf>
    <xf numFmtId="0" fontId="123" fillId="3" borderId="108" xfId="13" applyFont="1" applyFill="1" applyBorder="1" applyAlignment="1" applyProtection="1">
      <alignment horizontal="left" vertical="center" wrapText="1"/>
      <protection locked="0"/>
    </xf>
    <xf numFmtId="0" fontId="122" fillId="0" borderId="108" xfId="0" applyFont="1" applyBorder="1"/>
    <xf numFmtId="0" fontId="123" fillId="0" borderId="108" xfId="13" applyFont="1" applyFill="1" applyBorder="1" applyAlignment="1" applyProtection="1">
      <alignment horizontal="left" vertical="center" wrapText="1"/>
      <protection locked="0"/>
    </xf>
    <xf numFmtId="49" fontId="123" fillId="0" borderId="108" xfId="5" applyNumberFormat="1" applyFont="1" applyFill="1" applyBorder="1" applyAlignment="1" applyProtection="1">
      <alignment horizontal="right" vertical="center"/>
      <protection locked="0"/>
    </xf>
    <xf numFmtId="49" fontId="124" fillId="0" borderId="108" xfId="5" applyNumberFormat="1" applyFont="1" applyFill="1" applyBorder="1" applyAlignment="1" applyProtection="1">
      <alignment horizontal="right" vertical="center"/>
      <protection locked="0"/>
    </xf>
    <xf numFmtId="0" fontId="119" fillId="0" borderId="0" xfId="0" applyFont="1" applyAlignment="1">
      <alignment wrapText="1"/>
    </xf>
    <xf numFmtId="0" fontId="119" fillId="0" borderId="108" xfId="0" applyFont="1" applyBorder="1" applyAlignment="1">
      <alignment horizontal="center" vertical="center"/>
    </xf>
    <xf numFmtId="0" fontId="119" fillId="0" borderId="108" xfId="0" applyFont="1" applyBorder="1" applyAlignment="1">
      <alignment horizontal="center" vertical="center" wrapText="1"/>
    </xf>
    <xf numFmtId="49" fontId="123" fillId="3" borderId="108" xfId="5" applyNumberFormat="1" applyFont="1" applyFill="1" applyBorder="1" applyAlignment="1" applyProtection="1">
      <alignment horizontal="right" vertical="center" wrapText="1"/>
      <protection locked="0"/>
    </xf>
    <xf numFmtId="0" fontId="119" fillId="0" borderId="108" xfId="0" applyFont="1" applyBorder="1"/>
    <xf numFmtId="0" fontId="119" fillId="0" borderId="108" xfId="0" applyFont="1" applyFill="1" applyBorder="1"/>
    <xf numFmtId="166" fontId="118" fillId="36" borderId="108" xfId="21413" applyFont="1" applyFill="1" applyBorder="1"/>
    <xf numFmtId="49" fontId="123" fillId="0" borderId="108" xfId="5" applyNumberFormat="1" applyFont="1" applyFill="1" applyBorder="1" applyAlignment="1" applyProtection="1">
      <alignment horizontal="right" vertical="center" wrapText="1"/>
      <protection locked="0"/>
    </xf>
    <xf numFmtId="49" fontId="124" fillId="0" borderId="108" xfId="5" applyNumberFormat="1" applyFont="1" applyFill="1" applyBorder="1" applyAlignment="1" applyProtection="1">
      <alignment horizontal="right" vertical="center" wrapText="1"/>
      <protection locked="0"/>
    </xf>
    <xf numFmtId="0" fontId="122" fillId="0" borderId="0" xfId="0" applyFont="1"/>
    <xf numFmtId="0" fontId="119" fillId="0" borderId="108" xfId="0" applyFont="1" applyBorder="1" applyAlignment="1">
      <alignment wrapText="1"/>
    </xf>
    <xf numFmtId="0" fontId="119" fillId="0" borderId="108" xfId="0" applyFont="1" applyBorder="1" applyAlignment="1">
      <alignment horizontal="left" indent="8"/>
    </xf>
    <xf numFmtId="0" fontId="119" fillId="0" borderId="0" xfId="0" applyFont="1" applyFill="1"/>
    <xf numFmtId="0" fontId="118" fillId="0" borderId="108" xfId="0" applyNumberFormat="1" applyFont="1" applyFill="1" applyBorder="1" applyAlignment="1">
      <alignment horizontal="left" vertical="center" wrapText="1"/>
    </xf>
    <xf numFmtId="0" fontId="119" fillId="0" borderId="0" xfId="0" applyFont="1" applyBorder="1"/>
    <xf numFmtId="0" fontId="122" fillId="0" borderId="108" xfId="0" applyFont="1" applyFill="1" applyBorder="1"/>
    <xf numFmtId="0" fontId="119" fillId="0" borderId="0" xfId="0" applyFont="1" applyBorder="1" applyAlignment="1">
      <alignment horizontal="left"/>
    </xf>
    <xf numFmtId="0" fontId="122" fillId="0" borderId="0" xfId="0" applyFont="1" applyBorder="1"/>
    <xf numFmtId="0" fontId="119" fillId="0" borderId="0" xfId="0" applyFont="1" applyFill="1" applyBorder="1"/>
    <xf numFmtId="0" fontId="122" fillId="0" borderId="108" xfId="0" applyFont="1" applyFill="1" applyBorder="1" applyAlignment="1">
      <alignment horizontal="center" vertical="center" wrapText="1"/>
    </xf>
    <xf numFmtId="0" fontId="121" fillId="0" borderId="108" xfId="0" applyFont="1" applyFill="1" applyBorder="1" applyAlignment="1">
      <alignment horizontal="left" indent="1"/>
    </xf>
    <xf numFmtId="0" fontId="121" fillId="0" borderId="108" xfId="0" applyFont="1" applyFill="1" applyBorder="1" applyAlignment="1">
      <alignment horizontal="left" wrapText="1" indent="1"/>
    </xf>
    <xf numFmtId="0" fontId="118" fillId="0" borderId="108" xfId="0" applyFont="1" applyFill="1" applyBorder="1" applyAlignment="1">
      <alignment horizontal="left" indent="1"/>
    </xf>
    <xf numFmtId="0" fontId="118" fillId="0" borderId="108" xfId="0" applyNumberFormat="1" applyFont="1" applyFill="1" applyBorder="1" applyAlignment="1">
      <alignment horizontal="left" indent="1"/>
    </xf>
    <xf numFmtId="0" fontId="118" fillId="0" borderId="108" xfId="0" applyFont="1" applyFill="1" applyBorder="1" applyAlignment="1">
      <alignment horizontal="left" wrapText="1" indent="2"/>
    </xf>
    <xf numFmtId="0" fontId="121" fillId="0" borderId="108" xfId="0" applyFont="1" applyFill="1" applyBorder="1" applyAlignment="1">
      <alignment horizontal="left" vertical="center" indent="1"/>
    </xf>
    <xf numFmtId="0" fontId="119" fillId="82" borderId="108" xfId="0" applyFont="1" applyFill="1" applyBorder="1"/>
    <xf numFmtId="0" fontId="119" fillId="0" borderId="108" xfId="0" applyFont="1" applyFill="1" applyBorder="1" applyAlignment="1">
      <alignment horizontal="left" wrapText="1"/>
    </xf>
    <xf numFmtId="0" fontId="119" fillId="0" borderId="108" xfId="0" applyFont="1" applyFill="1" applyBorder="1" applyAlignment="1">
      <alignment horizontal="left" wrapText="1" indent="2"/>
    </xf>
    <xf numFmtId="0" fontId="122" fillId="0" borderId="7" xfId="0" applyFont="1" applyBorder="1"/>
    <xf numFmtId="0" fontId="122" fillId="82" borderId="108" xfId="0" applyFont="1" applyFill="1" applyBorder="1"/>
    <xf numFmtId="0" fontId="119" fillId="0" borderId="0" xfId="0" applyFont="1" applyBorder="1" applyAlignment="1">
      <alignment horizontal="center" vertical="center"/>
    </xf>
    <xf numFmtId="0" fontId="119" fillId="0" borderId="0" xfId="0" applyFont="1" applyFill="1" applyBorder="1" applyAlignment="1">
      <alignment horizontal="center" vertical="center" wrapText="1"/>
    </xf>
    <xf numFmtId="0" fontId="119" fillId="0" borderId="0" xfId="0" applyFont="1" applyBorder="1" applyAlignment="1">
      <alignment horizontal="center" vertical="center" wrapText="1"/>
    </xf>
    <xf numFmtId="0" fontId="119" fillId="0" borderId="7" xfId="0" applyFont="1" applyBorder="1" applyAlignment="1">
      <alignment wrapText="1"/>
    </xf>
    <xf numFmtId="0" fontId="119" fillId="0" borderId="7" xfId="0" applyFont="1" applyBorder="1" applyAlignment="1">
      <alignment horizontal="center" vertical="center" wrapText="1"/>
    </xf>
    <xf numFmtId="49" fontId="119" fillId="0" borderId="108" xfId="0" applyNumberFormat="1" applyFont="1" applyBorder="1" applyAlignment="1">
      <alignment horizontal="center" vertical="center" wrapText="1"/>
    </xf>
    <xf numFmtId="0" fontId="119" fillId="0" borderId="108" xfId="0" applyFont="1" applyBorder="1" applyAlignment="1">
      <alignment horizontal="center"/>
    </xf>
    <xf numFmtId="0" fontId="119" fillId="0" borderId="108" xfId="0" applyFont="1" applyBorder="1" applyAlignment="1">
      <alignment horizontal="left" indent="1"/>
    </xf>
    <xf numFmtId="0" fontId="119" fillId="83" borderId="108" xfId="0" applyFont="1" applyFill="1" applyBorder="1"/>
    <xf numFmtId="0" fontId="119" fillId="0" borderId="7" xfId="0" applyFont="1" applyBorder="1"/>
    <xf numFmtId="0" fontId="119" fillId="0" borderId="108" xfId="0" applyFont="1" applyBorder="1" applyAlignment="1">
      <alignment horizontal="left" indent="2"/>
    </xf>
    <xf numFmtId="49" fontId="119" fillId="0" borderId="108" xfId="0" applyNumberFormat="1" applyFont="1" applyBorder="1" applyAlignment="1">
      <alignment horizontal="left" indent="3"/>
    </xf>
    <xf numFmtId="49" fontId="119" fillId="0" borderId="108" xfId="0" applyNumberFormat="1" applyFont="1" applyFill="1" applyBorder="1" applyAlignment="1">
      <alignment horizontal="left" indent="3"/>
    </xf>
    <xf numFmtId="49" fontId="119" fillId="0" borderId="108" xfId="0" applyNumberFormat="1" applyFont="1" applyBorder="1" applyAlignment="1">
      <alignment horizontal="left" indent="1"/>
    </xf>
    <xf numFmtId="49" fontId="119" fillId="0" borderId="108" xfId="0" applyNumberFormat="1" applyFont="1" applyFill="1" applyBorder="1" applyAlignment="1">
      <alignment horizontal="left" indent="1"/>
    </xf>
    <xf numFmtId="0" fontId="119" fillId="0" borderId="108" xfId="0" applyNumberFormat="1" applyFont="1" applyBorder="1" applyAlignment="1">
      <alignment horizontal="left" indent="1"/>
    </xf>
    <xf numFmtId="0" fontId="119" fillId="84" borderId="108" xfId="0" applyFont="1" applyFill="1" applyBorder="1"/>
    <xf numFmtId="49" fontId="119" fillId="0" borderId="108" xfId="0" applyNumberFormat="1" applyFont="1" applyBorder="1" applyAlignment="1">
      <alignment horizontal="left" wrapText="1" indent="2"/>
    </xf>
    <xf numFmtId="49" fontId="119" fillId="0" borderId="108" xfId="0" applyNumberFormat="1" applyFont="1" applyFill="1" applyBorder="1" applyAlignment="1">
      <alignment horizontal="left" vertical="top" wrapText="1" indent="2"/>
    </xf>
    <xf numFmtId="49" fontId="119" fillId="0" borderId="108" xfId="0" applyNumberFormat="1" applyFont="1" applyFill="1" applyBorder="1" applyAlignment="1">
      <alignment horizontal="left" wrapText="1" indent="3"/>
    </xf>
    <xf numFmtId="49" fontId="119" fillId="0" borderId="108" xfId="0" applyNumberFormat="1" applyFont="1" applyFill="1" applyBorder="1" applyAlignment="1">
      <alignment horizontal="left" wrapText="1" indent="2"/>
    </xf>
    <xf numFmtId="0" fontId="119" fillId="0" borderId="108" xfId="0" applyNumberFormat="1" applyFont="1" applyFill="1" applyBorder="1" applyAlignment="1">
      <alignment horizontal="left" wrapText="1" indent="1"/>
    </xf>
    <xf numFmtId="0" fontId="121" fillId="0" borderId="139" xfId="0" applyNumberFormat="1" applyFont="1" applyFill="1" applyBorder="1" applyAlignment="1">
      <alignment horizontal="left" vertical="center" wrapText="1"/>
    </xf>
    <xf numFmtId="0" fontId="119" fillId="0" borderId="103"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19" fillId="0" borderId="108" xfId="0" applyFont="1" applyBorder="1" applyAlignment="1">
      <alignment horizontal="center" vertical="center" textRotation="90" wrapText="1"/>
    </xf>
    <xf numFmtId="0" fontId="121" fillId="0" borderId="108" xfId="0" applyNumberFormat="1" applyFont="1" applyFill="1" applyBorder="1" applyAlignment="1">
      <alignment horizontal="left" vertical="center" wrapText="1"/>
    </xf>
    <xf numFmtId="0" fontId="119" fillId="0" borderId="0" xfId="0" applyFont="1" applyAlignment="1">
      <alignment horizontal="center" vertical="center"/>
    </xf>
    <xf numFmtId="0" fontId="127" fillId="0" borderId="0" xfId="0" applyFont="1"/>
    <xf numFmtId="0" fontId="127" fillId="0" borderId="0" xfId="0" applyFont="1" applyAlignment="1">
      <alignment horizontal="center" vertical="center"/>
    </xf>
    <xf numFmtId="0" fontId="119" fillId="0" borderId="108" xfId="0" applyFont="1" applyFill="1" applyBorder="1" applyAlignment="1">
      <alignment horizontal="left" indent="1"/>
    </xf>
    <xf numFmtId="49" fontId="108" fillId="0" borderId="108" xfId="0" applyNumberFormat="1" applyFont="1" applyFill="1" applyBorder="1" applyAlignment="1">
      <alignment horizontal="right" vertical="center"/>
    </xf>
    <xf numFmtId="0" fontId="108" fillId="3" borderId="108" xfId="5" applyNumberFormat="1" applyFont="1" applyFill="1" applyBorder="1" applyAlignment="1" applyProtection="1">
      <alignment horizontal="right" vertical="center"/>
      <protection locked="0"/>
    </xf>
    <xf numFmtId="0" fontId="108" fillId="0" borderId="108" xfId="0" applyNumberFormat="1" applyFont="1" applyFill="1" applyBorder="1" applyAlignment="1">
      <alignment vertical="center" wrapText="1"/>
    </xf>
    <xf numFmtId="0" fontId="108" fillId="81" borderId="108" xfId="0" applyNumberFormat="1" applyFont="1" applyFill="1" applyBorder="1" applyAlignment="1">
      <alignment horizontal="left" vertical="center" wrapText="1"/>
    </xf>
    <xf numFmtId="0" fontId="128" fillId="0" borderId="108" xfId="0" applyNumberFormat="1" applyFont="1" applyFill="1" applyBorder="1" applyAlignment="1">
      <alignment horizontal="left" vertical="center" wrapText="1"/>
    </xf>
    <xf numFmtId="0" fontId="108" fillId="0" borderId="108" xfId="0" applyNumberFormat="1" applyFont="1" applyFill="1" applyBorder="1" applyAlignment="1">
      <alignment vertical="center"/>
    </xf>
    <xf numFmtId="0" fontId="128" fillId="0" borderId="108" xfId="0" applyNumberFormat="1" applyFont="1" applyFill="1" applyBorder="1" applyAlignment="1">
      <alignment vertical="center" wrapText="1"/>
    </xf>
    <xf numFmtId="2" fontId="108" fillId="3" borderId="108" xfId="5" applyNumberFormat="1" applyFont="1" applyFill="1" applyBorder="1" applyAlignment="1" applyProtection="1">
      <alignment horizontal="right" vertical="center"/>
      <protection locked="0"/>
    </xf>
    <xf numFmtId="0" fontId="108" fillId="0" borderId="108" xfId="0" applyNumberFormat="1" applyFont="1" applyFill="1" applyBorder="1" applyAlignment="1">
      <alignment horizontal="left" vertical="center" wrapText="1"/>
    </xf>
    <xf numFmtId="0" fontId="108" fillId="0" borderId="108" xfId="0" applyNumberFormat="1" applyFont="1" applyFill="1" applyBorder="1" applyAlignment="1">
      <alignment horizontal="right" vertical="center"/>
    </xf>
    <xf numFmtId="0" fontId="129" fillId="0" borderId="0" xfId="0" applyFont="1" applyFill="1" applyBorder="1" applyAlignment="1"/>
    <xf numFmtId="0" fontId="108" fillId="0" borderId="108" xfId="12672" applyFont="1" applyFill="1" applyBorder="1" applyAlignment="1">
      <alignment horizontal="left" vertical="center" wrapText="1"/>
    </xf>
    <xf numFmtId="0" fontId="108" fillId="0" borderId="103" xfId="0" applyNumberFormat="1" applyFont="1" applyFill="1" applyBorder="1" applyAlignment="1">
      <alignment horizontal="left" vertical="top" wrapText="1"/>
    </xf>
    <xf numFmtId="0" fontId="130" fillId="0" borderId="108" xfId="0" applyFont="1" applyBorder="1"/>
    <xf numFmtId="0" fontId="128" fillId="0" borderId="108" xfId="0" applyFont="1" applyBorder="1" applyAlignment="1">
      <alignment horizontal="left" vertical="top" wrapText="1"/>
    </xf>
    <xf numFmtId="0" fontId="128" fillId="0" borderId="108" xfId="0" applyFont="1" applyBorder="1"/>
    <xf numFmtId="0" fontId="128" fillId="0" borderId="108" xfId="0" applyFont="1" applyBorder="1" applyAlignment="1">
      <alignment horizontal="left" wrapText="1" indent="2"/>
    </xf>
    <xf numFmtId="0" fontId="108" fillId="0" borderId="108" xfId="12672" applyFont="1" applyFill="1" applyBorder="1" applyAlignment="1">
      <alignment horizontal="left" vertical="center" wrapText="1" indent="2"/>
    </xf>
    <xf numFmtId="0" fontId="128" fillId="0" borderId="108" xfId="0" applyFont="1" applyBorder="1" applyAlignment="1">
      <alignment horizontal="left" vertical="top" wrapText="1" indent="2"/>
    </xf>
    <xf numFmtId="0" fontId="130" fillId="0" borderId="7" xfId="0" applyFont="1" applyBorder="1"/>
    <xf numFmtId="0" fontId="128" fillId="0" borderId="108" xfId="0" applyFont="1" applyFill="1" applyBorder="1" applyAlignment="1">
      <alignment horizontal="left" wrapText="1" indent="2"/>
    </xf>
    <xf numFmtId="0" fontId="128" fillId="0" borderId="108" xfId="0" applyFont="1" applyBorder="1" applyAlignment="1">
      <alignment horizontal="left" indent="1"/>
    </xf>
    <xf numFmtId="0" fontId="128" fillId="0" borderId="108" xfId="0" applyFont="1" applyBorder="1" applyAlignment="1">
      <alignment horizontal="left" indent="2"/>
    </xf>
    <xf numFmtId="49" fontId="128" fillId="0" borderId="108" xfId="0" applyNumberFormat="1" applyFont="1" applyFill="1" applyBorder="1" applyAlignment="1">
      <alignment horizontal="left" indent="3"/>
    </xf>
    <xf numFmtId="49" fontId="128" fillId="0" borderId="108" xfId="0" applyNumberFormat="1" applyFont="1" applyFill="1" applyBorder="1" applyAlignment="1">
      <alignment horizontal="left" vertical="center" indent="1"/>
    </xf>
    <xf numFmtId="0" fontId="108" fillId="0" borderId="108" xfId="0" applyFont="1" applyFill="1" applyBorder="1" applyAlignment="1">
      <alignment vertical="center" wrapText="1"/>
    </xf>
    <xf numFmtId="49" fontId="128" fillId="0" borderId="108" xfId="0" applyNumberFormat="1" applyFont="1" applyFill="1" applyBorder="1" applyAlignment="1">
      <alignment horizontal="left" vertical="top" wrapText="1" indent="2"/>
    </xf>
    <xf numFmtId="49" fontId="128" fillId="0" borderId="108" xfId="0" applyNumberFormat="1" applyFont="1" applyFill="1" applyBorder="1" applyAlignment="1">
      <alignment horizontal="left" vertical="top" wrapText="1"/>
    </xf>
    <xf numFmtId="49" fontId="128" fillId="0" borderId="108" xfId="0" applyNumberFormat="1" applyFont="1" applyFill="1" applyBorder="1" applyAlignment="1">
      <alignment horizontal="left" wrapText="1" indent="3"/>
    </xf>
    <xf numFmtId="49" fontId="128" fillId="0" borderId="108" xfId="0" applyNumberFormat="1" applyFont="1" applyFill="1" applyBorder="1" applyAlignment="1">
      <alignment horizontal="left" wrapText="1" indent="2"/>
    </xf>
    <xf numFmtId="49" fontId="128" fillId="0" borderId="108" xfId="0" applyNumberFormat="1" applyFont="1" applyFill="1" applyBorder="1" applyAlignment="1">
      <alignment vertical="top" wrapText="1"/>
    </xf>
    <xf numFmtId="0" fontId="11" fillId="0" borderId="108" xfId="17" applyFill="1" applyBorder="1" applyAlignment="1" applyProtection="1">
      <alignment wrapText="1"/>
    </xf>
    <xf numFmtId="49" fontId="128" fillId="0" borderId="108" xfId="0" applyNumberFormat="1" applyFont="1" applyFill="1" applyBorder="1" applyAlignment="1">
      <alignment horizontal="left" vertical="center" wrapText="1" indent="3"/>
    </xf>
    <xf numFmtId="49" fontId="119" fillId="0" borderId="108" xfId="0" applyNumberFormat="1" applyFont="1" applyFill="1" applyBorder="1" applyAlignment="1">
      <alignment horizontal="left" wrapText="1" indent="1"/>
    </xf>
    <xf numFmtId="0" fontId="128" fillId="0" borderId="108" xfId="0" applyFont="1" applyBorder="1" applyAlignment="1">
      <alignment horizontal="left" vertical="center" wrapText="1" indent="2"/>
    </xf>
    <xf numFmtId="0" fontId="108" fillId="0" borderId="108" xfId="0" applyFont="1" applyFill="1" applyBorder="1" applyAlignment="1">
      <alignment horizontal="left" vertical="center" wrapText="1"/>
    </xf>
    <xf numFmtId="0" fontId="119" fillId="0" borderId="0" xfId="0" applyFont="1" applyBorder="1" applyAlignment="1">
      <alignment horizontal="left" indent="1"/>
    </xf>
    <xf numFmtId="0" fontId="119" fillId="0" borderId="0" xfId="0" applyFont="1" applyBorder="1" applyAlignment="1">
      <alignment horizontal="left" indent="2"/>
    </xf>
    <xf numFmtId="49" fontId="119" fillId="0" borderId="0" xfId="0" applyNumberFormat="1" applyFont="1" applyBorder="1" applyAlignment="1">
      <alignment horizontal="left" indent="3"/>
    </xf>
    <xf numFmtId="49" fontId="119" fillId="0" borderId="0" xfId="0" applyNumberFormat="1" applyFont="1" applyBorder="1" applyAlignment="1">
      <alignment horizontal="left" indent="1"/>
    </xf>
    <xf numFmtId="49" fontId="119" fillId="0" borderId="0" xfId="0" applyNumberFormat="1" applyFont="1" applyBorder="1" applyAlignment="1">
      <alignment horizontal="left" wrapText="1" indent="2"/>
    </xf>
    <xf numFmtId="49" fontId="119" fillId="0" borderId="0" xfId="0" applyNumberFormat="1" applyFont="1" applyFill="1" applyBorder="1" applyAlignment="1">
      <alignment horizontal="left" wrapText="1" indent="3"/>
    </xf>
    <xf numFmtId="0" fontId="119" fillId="0" borderId="0" xfId="0" applyNumberFormat="1" applyFont="1" applyFill="1" applyBorder="1" applyAlignment="1">
      <alignment horizontal="left" wrapText="1" indent="1"/>
    </xf>
    <xf numFmtId="0" fontId="108" fillId="81" borderId="108" xfId="0" applyFont="1" applyFill="1" applyBorder="1" applyAlignment="1">
      <alignment horizontal="left" vertical="center" wrapText="1"/>
    </xf>
    <xf numFmtId="49" fontId="107" fillId="0" borderId="108" xfId="0" applyNumberFormat="1" applyFont="1" applyFill="1" applyBorder="1" applyAlignment="1">
      <alignment horizontal="right" vertical="center"/>
    </xf>
    <xf numFmtId="0" fontId="108" fillId="0" borderId="108" xfId="0" applyFont="1" applyFill="1" applyBorder="1" applyAlignment="1">
      <alignment horizontal="left" vertical="center" wrapText="1"/>
    </xf>
    <xf numFmtId="0" fontId="122" fillId="0" borderId="108" xfId="0" applyFont="1" applyFill="1" applyBorder="1" applyAlignment="1">
      <alignment horizontal="center" vertical="center" wrapText="1"/>
    </xf>
    <xf numFmtId="0" fontId="119" fillId="0" borderId="0" xfId="0" applyFont="1" applyFill="1" applyBorder="1" applyAlignment="1">
      <alignment horizontal="center" vertical="center" wrapText="1"/>
    </xf>
    <xf numFmtId="0" fontId="108" fillId="0" borderId="107" xfId="0" applyNumberFormat="1" applyFont="1" applyFill="1" applyBorder="1" applyAlignment="1">
      <alignment horizontal="left" vertical="center" wrapText="1"/>
    </xf>
    <xf numFmtId="0" fontId="119" fillId="0" borderId="0" xfId="0" applyFont="1" applyFill="1" applyAlignment="1">
      <alignment horizontal="left" vertical="top" wrapText="1"/>
    </xf>
    <xf numFmtId="0" fontId="125" fillId="0" borderId="108" xfId="13" applyFont="1" applyFill="1" applyBorder="1" applyAlignment="1" applyProtection="1">
      <alignment horizontal="left" vertical="center" wrapText="1"/>
      <protection locked="0"/>
    </xf>
    <xf numFmtId="0" fontId="119" fillId="0" borderId="108" xfId="0" applyFont="1" applyFill="1" applyBorder="1" applyAlignment="1">
      <alignment horizontal="center" vertical="center" wrapText="1"/>
    </xf>
    <xf numFmtId="0" fontId="119" fillId="0" borderId="0" xfId="0" applyFont="1" applyFill="1" applyBorder="1" applyAlignment="1">
      <alignment horizontal="center" vertical="center"/>
    </xf>
    <xf numFmtId="0" fontId="119" fillId="0" borderId="7" xfId="0" applyFont="1" applyFill="1" applyBorder="1"/>
    <xf numFmtId="49" fontId="119" fillId="0" borderId="108" xfId="0" applyNumberFormat="1" applyFont="1" applyFill="1" applyBorder="1" applyAlignment="1">
      <alignment horizontal="center" vertical="center" wrapText="1"/>
    </xf>
    <xf numFmtId="0" fontId="106" fillId="0" borderId="75" xfId="0" applyFont="1" applyBorder="1" applyAlignment="1">
      <alignment horizontal="left" vertical="center" wrapText="1"/>
    </xf>
    <xf numFmtId="0" fontId="106" fillId="0" borderId="74"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8"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8" xfId="0" applyFont="1" applyFill="1" applyBorder="1" applyAlignment="1">
      <alignment horizontal="center" vertical="center" wrapText="1"/>
    </xf>
    <xf numFmtId="0" fontId="4" fillId="0" borderId="109" xfId="0" applyFont="1" applyFill="1" applyBorder="1" applyAlignment="1">
      <alignment horizontal="center"/>
    </xf>
    <xf numFmtId="0" fontId="4" fillId="0" borderId="24" xfId="0" applyFont="1" applyFill="1" applyBorder="1" applyAlignment="1">
      <alignment horizontal="center"/>
    </xf>
    <xf numFmtId="0" fontId="6" fillId="36" borderId="127"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4" xfId="0" applyFont="1" applyFill="1" applyBorder="1" applyAlignment="1">
      <alignment horizontal="center" vertical="center" wrapText="1"/>
    </xf>
    <xf numFmtId="0" fontId="6" fillId="36" borderId="107" xfId="0" applyFont="1" applyFill="1" applyBorder="1" applyAlignment="1">
      <alignment horizontal="center" vertical="center" wrapText="1"/>
    </xf>
    <xf numFmtId="0" fontId="103" fillId="3" borderId="76" xfId="13" applyFont="1" applyFill="1" applyBorder="1" applyAlignment="1" applyProtection="1">
      <alignment horizontal="center" vertical="center" wrapText="1"/>
      <protection locked="0"/>
    </xf>
    <xf numFmtId="0" fontId="103" fillId="3" borderId="7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99" xfId="1" applyNumberFormat="1" applyFont="1" applyFill="1" applyBorder="1" applyAlignment="1" applyProtection="1">
      <alignment horizontal="center" vertical="center" wrapText="1"/>
      <protection locked="0"/>
    </xf>
    <xf numFmtId="164" fontId="15" fillId="0" borderId="100"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15"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23" xfId="0" applyFont="1" applyBorder="1" applyAlignment="1">
      <alignment horizontal="center" vertical="center" wrapText="1"/>
    </xf>
    <xf numFmtId="0" fontId="121" fillId="0" borderId="130" xfId="0" applyNumberFormat="1" applyFont="1" applyFill="1" applyBorder="1" applyAlignment="1">
      <alignment horizontal="left" vertical="center" wrapText="1"/>
    </xf>
    <xf numFmtId="0" fontId="121" fillId="0" borderId="131" xfId="0" applyNumberFormat="1" applyFont="1" applyFill="1" applyBorder="1" applyAlignment="1">
      <alignment horizontal="left" vertical="center" wrapText="1"/>
    </xf>
    <xf numFmtId="0" fontId="121" fillId="0" borderId="133" xfId="0" applyNumberFormat="1" applyFont="1" applyFill="1" applyBorder="1" applyAlignment="1">
      <alignment horizontal="left" vertical="center" wrapText="1"/>
    </xf>
    <xf numFmtId="0" fontId="121" fillId="0" borderId="134" xfId="0" applyNumberFormat="1" applyFont="1" applyFill="1" applyBorder="1" applyAlignment="1">
      <alignment horizontal="left" vertical="center" wrapText="1"/>
    </xf>
    <xf numFmtId="0" fontId="121" fillId="0" borderId="136" xfId="0" applyNumberFormat="1" applyFont="1" applyFill="1" applyBorder="1" applyAlignment="1">
      <alignment horizontal="left" vertical="center" wrapText="1"/>
    </xf>
    <xf numFmtId="0" fontId="121" fillId="0" borderId="137" xfId="0" applyNumberFormat="1" applyFont="1" applyFill="1" applyBorder="1" applyAlignment="1">
      <alignment horizontal="left" vertical="center" wrapText="1"/>
    </xf>
    <xf numFmtId="0" fontId="122" fillId="0" borderId="104" xfId="0" applyFont="1" applyFill="1" applyBorder="1" applyAlignment="1">
      <alignment horizontal="center" vertical="center" wrapText="1"/>
    </xf>
    <xf numFmtId="0" fontId="122" fillId="0" borderId="122" xfId="0" applyFont="1" applyFill="1" applyBorder="1" applyAlignment="1">
      <alignment horizontal="center" vertical="center" wrapText="1"/>
    </xf>
    <xf numFmtId="0" fontId="122" fillId="0" borderId="132" xfId="0" applyFont="1" applyFill="1" applyBorder="1" applyAlignment="1">
      <alignment horizontal="center" vertical="center" wrapText="1"/>
    </xf>
    <xf numFmtId="0" fontId="122" fillId="0" borderId="59" xfId="0" applyFont="1" applyFill="1" applyBorder="1" applyAlignment="1">
      <alignment horizontal="center" vertical="center" wrapText="1"/>
    </xf>
    <xf numFmtId="0" fontId="122" fillId="0" borderId="135" xfId="0" applyFont="1" applyFill="1" applyBorder="1" applyAlignment="1">
      <alignment horizontal="center" vertical="center" wrapText="1"/>
    </xf>
    <xf numFmtId="0" fontId="122" fillId="0" borderId="11" xfId="0" applyFont="1" applyFill="1" applyBorder="1" applyAlignment="1">
      <alignment horizontal="center" vertical="center" wrapText="1"/>
    </xf>
    <xf numFmtId="0" fontId="119" fillId="0" borderId="103" xfId="0" applyFont="1" applyBorder="1" applyAlignment="1">
      <alignment horizontal="center" vertical="center" wrapText="1"/>
    </xf>
    <xf numFmtId="0" fontId="119" fillId="0" borderId="7" xfId="0" applyFont="1" applyBorder="1" applyAlignment="1">
      <alignment horizontal="center" vertical="center" wrapText="1"/>
    </xf>
    <xf numFmtId="0" fontId="119" fillId="0" borderId="108" xfId="0" applyFont="1" applyBorder="1" applyAlignment="1">
      <alignment horizontal="center" vertical="center" wrapText="1"/>
    </xf>
    <xf numFmtId="0" fontId="126" fillId="0" borderId="108" xfId="0" applyFont="1" applyFill="1" applyBorder="1" applyAlignment="1">
      <alignment horizontal="center" vertical="center"/>
    </xf>
    <xf numFmtId="0" fontId="126" fillId="0" borderId="104" xfId="0" applyFont="1" applyFill="1" applyBorder="1" applyAlignment="1">
      <alignment horizontal="center" vertical="center"/>
    </xf>
    <xf numFmtId="0" fontId="126" fillId="0" borderId="132" xfId="0" applyFont="1" applyFill="1" applyBorder="1" applyAlignment="1">
      <alignment horizontal="center" vertical="center"/>
    </xf>
    <xf numFmtId="0" fontId="126" fillId="0" borderId="59" xfId="0" applyFont="1" applyFill="1" applyBorder="1" applyAlignment="1">
      <alignment horizontal="center" vertical="center"/>
    </xf>
    <xf numFmtId="0" fontId="126" fillId="0" borderId="11" xfId="0" applyFont="1" applyFill="1" applyBorder="1" applyAlignment="1">
      <alignment horizontal="center" vertical="center"/>
    </xf>
    <xf numFmtId="0" fontId="122" fillId="0" borderId="108" xfId="0" applyFont="1" applyFill="1" applyBorder="1" applyAlignment="1">
      <alignment horizontal="center" vertical="center" wrapText="1"/>
    </xf>
    <xf numFmtId="0" fontId="122" fillId="0" borderId="138" xfId="0" applyFont="1" applyFill="1" applyBorder="1" applyAlignment="1">
      <alignment horizontal="center" vertical="center" wrapText="1"/>
    </xf>
    <xf numFmtId="0" fontId="122" fillId="0" borderId="139" xfId="0" applyFont="1" applyFill="1" applyBorder="1" applyAlignment="1">
      <alignment horizontal="center" vertical="center" wrapText="1"/>
    </xf>
    <xf numFmtId="0" fontId="119" fillId="0" borderId="109" xfId="0" applyFont="1" applyFill="1" applyBorder="1" applyAlignment="1">
      <alignment horizontal="center" vertical="center" wrapText="1"/>
    </xf>
    <xf numFmtId="0" fontId="119" fillId="0" borderId="106" xfId="0" applyFont="1" applyFill="1" applyBorder="1" applyAlignment="1">
      <alignment horizontal="center" vertical="center" wrapText="1"/>
    </xf>
    <xf numFmtId="0" fontId="119" fillId="0" borderId="107" xfId="0" applyFont="1" applyFill="1" applyBorder="1" applyAlignment="1">
      <alignment horizontal="center" vertical="center" wrapText="1"/>
    </xf>
    <xf numFmtId="0" fontId="122" fillId="0" borderId="140" xfId="0" applyFont="1" applyFill="1" applyBorder="1" applyAlignment="1">
      <alignment horizontal="center" vertical="center" wrapText="1"/>
    </xf>
    <xf numFmtId="0" fontId="122" fillId="0" borderId="7" xfId="0" applyFont="1" applyFill="1" applyBorder="1" applyAlignment="1">
      <alignment horizontal="center" vertical="center" wrapText="1"/>
    </xf>
    <xf numFmtId="0" fontId="119" fillId="0" borderId="140"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19" fillId="0" borderId="138" xfId="0" applyFont="1" applyFill="1" applyBorder="1" applyAlignment="1">
      <alignment horizontal="center" vertical="center" wrapText="1"/>
    </xf>
    <xf numFmtId="0" fontId="119" fillId="0" borderId="0" xfId="0" applyFont="1" applyFill="1" applyBorder="1" applyAlignment="1">
      <alignment horizontal="center" vertical="center" wrapText="1"/>
    </xf>
    <xf numFmtId="0" fontId="119" fillId="0" borderId="139" xfId="0" applyFont="1" applyFill="1" applyBorder="1" applyAlignment="1">
      <alignment horizontal="center" vertical="center" wrapText="1"/>
    </xf>
    <xf numFmtId="0" fontId="119" fillId="0" borderId="11" xfId="0" applyFont="1" applyBorder="1" applyAlignment="1">
      <alignment horizontal="center" vertical="center" wrapText="1"/>
    </xf>
    <xf numFmtId="0" fontId="121" fillId="0" borderId="104" xfId="0" applyNumberFormat="1" applyFont="1" applyFill="1" applyBorder="1" applyAlignment="1">
      <alignment horizontal="left" vertical="top" wrapText="1"/>
    </xf>
    <xf numFmtId="0" fontId="121" fillId="0" borderId="132" xfId="0" applyNumberFormat="1" applyFont="1" applyFill="1" applyBorder="1" applyAlignment="1">
      <alignment horizontal="left" vertical="top" wrapText="1"/>
    </xf>
    <xf numFmtId="0" fontId="121" fillId="0" borderId="138" xfId="0" applyNumberFormat="1" applyFont="1" applyFill="1" applyBorder="1" applyAlignment="1">
      <alignment horizontal="left" vertical="top" wrapText="1"/>
    </xf>
    <xf numFmtId="0" fontId="121" fillId="0" borderId="139" xfId="0" applyNumberFormat="1" applyFont="1" applyFill="1" applyBorder="1" applyAlignment="1">
      <alignment horizontal="left" vertical="top" wrapText="1"/>
    </xf>
    <xf numFmtId="0" fontId="121" fillId="0" borderId="59" xfId="0" applyNumberFormat="1" applyFont="1" applyFill="1" applyBorder="1" applyAlignment="1">
      <alignment horizontal="left" vertical="top" wrapText="1"/>
    </xf>
    <xf numFmtId="0" fontId="121" fillId="0" borderId="11" xfId="0" applyNumberFormat="1" applyFont="1" applyFill="1" applyBorder="1" applyAlignment="1">
      <alignment horizontal="left" vertical="top" wrapText="1"/>
    </xf>
    <xf numFmtId="0" fontId="119" fillId="0" borderId="104" xfId="0" applyFont="1" applyFill="1" applyBorder="1" applyAlignment="1">
      <alignment horizontal="center" vertical="center"/>
    </xf>
    <xf numFmtId="0" fontId="119" fillId="0" borderId="122" xfId="0" applyFont="1" applyFill="1" applyBorder="1" applyAlignment="1">
      <alignment horizontal="center" vertical="center"/>
    </xf>
    <xf numFmtId="0" fontId="119" fillId="0" borderId="132" xfId="0" applyFont="1" applyFill="1" applyBorder="1" applyAlignment="1">
      <alignment horizontal="center" vertical="center"/>
    </xf>
    <xf numFmtId="0" fontId="119" fillId="0" borderId="104" xfId="0" applyFont="1" applyFill="1" applyBorder="1" applyAlignment="1">
      <alignment horizontal="center" vertical="center" wrapText="1"/>
    </xf>
    <xf numFmtId="0" fontId="119" fillId="0" borderId="122" xfId="0" applyFont="1" applyFill="1" applyBorder="1" applyAlignment="1">
      <alignment horizontal="center" vertical="center" wrapText="1"/>
    </xf>
    <xf numFmtId="0" fontId="119" fillId="0" borderId="132" xfId="0" applyFont="1" applyFill="1" applyBorder="1" applyAlignment="1">
      <alignment horizontal="center" vertical="center" wrapText="1"/>
    </xf>
    <xf numFmtId="0" fontId="119" fillId="0" borderId="104" xfId="0" applyFont="1" applyBorder="1" applyAlignment="1">
      <alignment horizontal="center" vertical="top" wrapText="1"/>
    </xf>
    <xf numFmtId="0" fontId="119" fillId="0" borderId="122" xfId="0" applyFont="1" applyBorder="1" applyAlignment="1">
      <alignment horizontal="center" vertical="top" wrapText="1"/>
    </xf>
    <xf numFmtId="0" fontId="119" fillId="0" borderId="132" xfId="0" applyFont="1" applyBorder="1" applyAlignment="1">
      <alignment horizontal="center" vertical="top" wrapText="1"/>
    </xf>
    <xf numFmtId="0" fontId="119" fillId="0" borderId="104" xfId="0" applyFont="1" applyFill="1" applyBorder="1" applyAlignment="1">
      <alignment horizontal="center" vertical="top" wrapText="1"/>
    </xf>
    <xf numFmtId="0" fontId="119" fillId="0" borderId="106" xfId="0" applyFont="1" applyFill="1" applyBorder="1" applyAlignment="1">
      <alignment horizontal="center" vertical="top" wrapText="1"/>
    </xf>
    <xf numFmtId="0" fontId="119" fillId="0" borderId="107" xfId="0" applyFont="1" applyFill="1" applyBorder="1" applyAlignment="1">
      <alignment horizontal="center" vertical="top" wrapText="1"/>
    </xf>
    <xf numFmtId="0" fontId="119" fillId="0" borderId="103" xfId="0" applyFont="1" applyBorder="1" applyAlignment="1">
      <alignment horizontal="center" vertical="top" wrapText="1"/>
    </xf>
    <xf numFmtId="0" fontId="119" fillId="0" borderId="7" xfId="0" applyFont="1" applyBorder="1" applyAlignment="1">
      <alignment horizontal="center" vertical="top" wrapText="1"/>
    </xf>
    <xf numFmtId="0" fontId="121" fillId="0" borderId="141" xfId="0" applyNumberFormat="1" applyFont="1" applyFill="1" applyBorder="1" applyAlignment="1">
      <alignment horizontal="left" vertical="top" wrapText="1"/>
    </xf>
    <xf numFmtId="0" fontId="121" fillId="0" borderId="142" xfId="0" applyNumberFormat="1" applyFont="1" applyFill="1" applyBorder="1" applyAlignment="1">
      <alignment horizontal="left" vertical="top" wrapText="1"/>
    </xf>
    <xf numFmtId="0" fontId="108" fillId="0" borderId="108" xfId="0" applyFont="1" applyFill="1" applyBorder="1" applyAlignment="1">
      <alignment horizontal="left" vertical="center" wrapText="1"/>
    </xf>
    <xf numFmtId="0" fontId="107" fillId="76" borderId="108" xfId="0" applyFont="1" applyFill="1" applyBorder="1" applyAlignment="1">
      <alignment horizontal="center" vertical="center" wrapText="1"/>
    </xf>
    <xf numFmtId="0" fontId="108" fillId="0" borderId="108" xfId="0" applyFont="1" applyFill="1" applyBorder="1" applyAlignment="1">
      <alignment horizontal="left" vertical="top" wrapText="1"/>
    </xf>
    <xf numFmtId="0" fontId="108" fillId="0" borderId="108" xfId="0" applyNumberFormat="1" applyFont="1" applyFill="1" applyBorder="1" applyAlignment="1">
      <alignment horizontal="left" vertical="top" wrapText="1"/>
    </xf>
    <xf numFmtId="0" fontId="107" fillId="76" borderId="109" xfId="0" applyFont="1" applyFill="1" applyBorder="1" applyAlignment="1">
      <alignment horizontal="center" vertical="center" wrapText="1"/>
    </xf>
    <xf numFmtId="0" fontId="107" fillId="76" borderId="107" xfId="0" applyFont="1" applyFill="1" applyBorder="1" applyAlignment="1">
      <alignment horizontal="center" vertical="center" wrapText="1"/>
    </xf>
    <xf numFmtId="0" fontId="108" fillId="0" borderId="109" xfId="0" applyFont="1" applyFill="1" applyBorder="1" applyAlignment="1">
      <alignment horizontal="left" vertical="center" wrapText="1"/>
    </xf>
    <xf numFmtId="0" fontId="108" fillId="0" borderId="107" xfId="0" applyFont="1" applyFill="1" applyBorder="1" applyAlignment="1">
      <alignment horizontal="left" vertical="center" wrapText="1"/>
    </xf>
    <xf numFmtId="0" fontId="108" fillId="81" borderId="109" xfId="0" applyNumberFormat="1" applyFont="1" applyFill="1" applyBorder="1" applyAlignment="1">
      <alignment horizontal="left" vertical="center" wrapText="1"/>
    </xf>
    <xf numFmtId="0" fontId="108" fillId="81" borderId="107" xfId="0" applyNumberFormat="1" applyFont="1" applyFill="1" applyBorder="1" applyAlignment="1">
      <alignment horizontal="left" vertical="center" wrapText="1"/>
    </xf>
    <xf numFmtId="0" fontId="108" fillId="0" borderId="109" xfId="0" applyFont="1" applyFill="1" applyBorder="1" applyAlignment="1">
      <alignment horizontal="left" vertical="top" wrapText="1"/>
    </xf>
    <xf numFmtId="0" fontId="108" fillId="0" borderId="109" xfId="0" applyNumberFormat="1" applyFont="1" applyFill="1" applyBorder="1" applyAlignment="1">
      <alignment horizontal="left" vertical="center" wrapText="1"/>
    </xf>
    <xf numFmtId="0" fontId="108" fillId="0" borderId="107" xfId="0" applyNumberFormat="1" applyFont="1" applyFill="1" applyBorder="1" applyAlignment="1">
      <alignment horizontal="left" vertical="center" wrapText="1"/>
    </xf>
    <xf numFmtId="0" fontId="108" fillId="81" borderId="109" xfId="0" applyNumberFormat="1" applyFont="1" applyFill="1" applyBorder="1" applyAlignment="1">
      <alignment horizontal="left" vertical="top" wrapText="1"/>
    </xf>
    <xf numFmtId="0" fontId="108" fillId="81" borderId="107" xfId="0" applyNumberFormat="1" applyFont="1" applyFill="1" applyBorder="1" applyAlignment="1">
      <alignment horizontal="left" vertical="top" wrapText="1"/>
    </xf>
    <xf numFmtId="0" fontId="108" fillId="0" borderId="109" xfId="13" applyFont="1" applyFill="1" applyBorder="1" applyAlignment="1" applyProtection="1">
      <alignment horizontal="left" vertical="top" wrapText="1"/>
      <protection locked="0"/>
    </xf>
    <xf numFmtId="0" fontId="108" fillId="0" borderId="107" xfId="13" applyFont="1" applyFill="1" applyBorder="1" applyAlignment="1" applyProtection="1">
      <alignment horizontal="left" vertical="top" wrapText="1"/>
      <protection locked="0"/>
    </xf>
    <xf numFmtId="0" fontId="108" fillId="0" borderId="103" xfId="12672" applyFont="1" applyFill="1" applyBorder="1" applyAlignment="1">
      <alignment horizontal="left" vertical="center" wrapText="1"/>
    </xf>
    <xf numFmtId="0" fontId="108" fillId="0" borderId="140" xfId="12672" applyFont="1" applyFill="1" applyBorder="1" applyAlignment="1">
      <alignment horizontal="left" vertical="center" wrapText="1"/>
    </xf>
    <xf numFmtId="0" fontId="108" fillId="0" borderId="7" xfId="12672" applyFont="1" applyFill="1" applyBorder="1" applyAlignment="1">
      <alignment horizontal="left" vertical="center" wrapText="1"/>
    </xf>
    <xf numFmtId="0" fontId="107" fillId="0" borderId="108" xfId="0" applyFont="1" applyFill="1" applyBorder="1" applyAlignment="1">
      <alignment horizontal="center" vertical="center"/>
    </xf>
    <xf numFmtId="0" fontId="108" fillId="3" borderId="109" xfId="13" applyFont="1" applyFill="1" applyBorder="1" applyAlignment="1" applyProtection="1">
      <alignment horizontal="left" vertical="top" wrapText="1"/>
      <protection locked="0"/>
    </xf>
    <xf numFmtId="0" fontId="108" fillId="3" borderId="107" xfId="13" applyFont="1" applyFill="1" applyBorder="1" applyAlignment="1" applyProtection="1">
      <alignment horizontal="left" vertical="top" wrapText="1"/>
      <protection locked="0"/>
    </xf>
    <xf numFmtId="0" fontId="107" fillId="0" borderId="94" xfId="0" applyFont="1" applyFill="1" applyBorder="1" applyAlignment="1">
      <alignment horizontal="center" vertical="center"/>
    </xf>
    <xf numFmtId="0" fontId="107" fillId="76" borderId="91"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2" xfId="0" applyFont="1" applyFill="1" applyBorder="1" applyAlignment="1">
      <alignment horizontal="center" vertical="center" wrapText="1"/>
    </xf>
    <xf numFmtId="0" fontId="108" fillId="78" borderId="109" xfId="0" applyFont="1" applyFill="1" applyBorder="1" applyAlignment="1">
      <alignment vertical="center" wrapText="1"/>
    </xf>
    <xf numFmtId="0" fontId="108" fillId="78" borderId="107" xfId="0" applyFont="1" applyFill="1" applyBorder="1" applyAlignment="1">
      <alignment vertical="center" wrapText="1"/>
    </xf>
    <xf numFmtId="0" fontId="108" fillId="0" borderId="109" xfId="0" applyFont="1" applyFill="1" applyBorder="1" applyAlignment="1">
      <alignment vertical="center" wrapText="1"/>
    </xf>
    <xf numFmtId="0" fontId="108" fillId="0" borderId="107" xfId="0" applyFont="1" applyFill="1" applyBorder="1" applyAlignment="1">
      <alignment vertical="center" wrapText="1"/>
    </xf>
    <xf numFmtId="0" fontId="107" fillId="76" borderId="96" xfId="0" applyFont="1" applyFill="1" applyBorder="1" applyAlignment="1">
      <alignment horizontal="center" vertical="center"/>
    </xf>
    <xf numFmtId="0" fontId="107" fillId="76" borderId="97" xfId="0" applyFont="1" applyFill="1" applyBorder="1" applyAlignment="1">
      <alignment horizontal="center" vertical="center"/>
    </xf>
    <xf numFmtId="0" fontId="107" fillId="76" borderId="98" xfId="0" applyFont="1" applyFill="1" applyBorder="1" applyAlignment="1">
      <alignment horizontal="center" vertical="center"/>
    </xf>
    <xf numFmtId="0" fontId="108" fillId="3" borderId="109" xfId="0" applyFont="1" applyFill="1" applyBorder="1" applyAlignment="1">
      <alignment horizontal="left" vertical="center" wrapText="1"/>
    </xf>
    <xf numFmtId="0" fontId="108" fillId="3" borderId="107" xfId="0" applyFont="1" applyFill="1" applyBorder="1" applyAlignment="1">
      <alignment horizontal="left" vertical="center" wrapText="1"/>
    </xf>
    <xf numFmtId="0" fontId="108" fillId="0" borderId="86" xfId="0" applyFont="1" applyFill="1" applyBorder="1" applyAlignment="1">
      <alignment horizontal="left" vertical="center" wrapText="1"/>
    </xf>
    <xf numFmtId="0" fontId="108" fillId="0" borderId="87" xfId="0" applyFont="1" applyFill="1" applyBorder="1" applyAlignment="1">
      <alignment horizontal="left"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7" fillId="76" borderId="84" xfId="0" applyFont="1" applyFill="1" applyBorder="1" applyAlignment="1">
      <alignment horizontal="center" vertical="center" wrapText="1"/>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3" borderId="109" xfId="0" applyFont="1" applyFill="1" applyBorder="1" applyAlignment="1">
      <alignment vertical="center" wrapText="1"/>
    </xf>
    <xf numFmtId="0" fontId="108" fillId="3" borderId="107" xfId="0" applyFont="1" applyFill="1" applyBorder="1" applyAlignment="1">
      <alignment vertical="center" wrapText="1"/>
    </xf>
    <xf numFmtId="0" fontId="108" fillId="0" borderId="86" xfId="0" applyFont="1" applyFill="1" applyBorder="1" applyAlignment="1">
      <alignment vertical="center" wrapText="1"/>
    </xf>
    <xf numFmtId="0" fontId="108" fillId="0" borderId="87" xfId="0" applyFont="1" applyFill="1" applyBorder="1" applyAlignment="1">
      <alignment vertical="center" wrapText="1"/>
    </xf>
    <xf numFmtId="0" fontId="108" fillId="3" borderId="86" xfId="0" applyFont="1" applyFill="1" applyBorder="1" applyAlignment="1">
      <alignment horizontal="left" vertical="center" wrapText="1"/>
    </xf>
    <xf numFmtId="0" fontId="108" fillId="3" borderId="87" xfId="0" applyFont="1" applyFill="1" applyBorder="1" applyAlignment="1">
      <alignment horizontal="left" vertical="center" wrapText="1"/>
    </xf>
    <xf numFmtId="0" fontId="108" fillId="0" borderId="89" xfId="0" applyFont="1" applyFill="1" applyBorder="1" applyAlignment="1">
      <alignment horizontal="left" vertical="center" wrapText="1"/>
    </xf>
    <xf numFmtId="0" fontId="108" fillId="0" borderId="90" xfId="0" applyFont="1" applyFill="1" applyBorder="1" applyAlignment="1">
      <alignment horizontal="lef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0" borderId="109" xfId="0" applyFont="1" applyFill="1" applyBorder="1" applyAlignment="1">
      <alignment horizontal="left"/>
    </xf>
    <xf numFmtId="0" fontId="108" fillId="0" borderId="107" xfId="0" applyFont="1" applyFill="1" applyBorder="1" applyAlignment="1">
      <alignment horizontal="left"/>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0" fontId="107" fillId="0" borderId="81" xfId="0" applyFont="1" applyFill="1" applyBorder="1" applyAlignment="1">
      <alignment horizontal="center" vertical="center"/>
    </xf>
    <xf numFmtId="14" fontId="7" fillId="0" borderId="0" xfId="0" applyNumberFormat="1" applyFont="1" applyAlignment="1">
      <alignment horizontal="left"/>
    </xf>
    <xf numFmtId="9" fontId="9" fillId="2" borderId="108" xfId="20961" applyFont="1" applyFill="1" applyBorder="1" applyAlignment="1" applyProtection="1">
      <alignment vertical="center"/>
      <protection locked="0"/>
    </xf>
    <xf numFmtId="9" fontId="17" fillId="2" borderId="108" xfId="20961" applyFont="1" applyFill="1" applyBorder="1" applyAlignment="1" applyProtection="1">
      <alignment vertical="center"/>
      <protection locked="0"/>
    </xf>
    <xf numFmtId="9" fontId="17" fillId="2" borderId="123" xfId="20961" applyFont="1" applyFill="1" applyBorder="1" applyAlignment="1" applyProtection="1">
      <alignment vertical="center"/>
      <protection locked="0"/>
    </xf>
    <xf numFmtId="9" fontId="28" fillId="37" borderId="0" xfId="20961" applyFont="1" applyFill="1" applyBorder="1"/>
    <xf numFmtId="9" fontId="28" fillId="37" borderId="101" xfId="20961" applyFont="1" applyFill="1" applyBorder="1"/>
    <xf numFmtId="10" fontId="9" fillId="2" borderId="108" xfId="20961" applyNumberFormat="1" applyFont="1" applyFill="1" applyBorder="1" applyAlignment="1" applyProtection="1">
      <alignment vertical="center"/>
      <protection locked="0"/>
    </xf>
    <xf numFmtId="10" fontId="17" fillId="2" borderId="108" xfId="20961" applyNumberFormat="1" applyFont="1" applyFill="1" applyBorder="1" applyAlignment="1" applyProtection="1">
      <alignment vertical="center"/>
      <protection locked="0"/>
    </xf>
    <xf numFmtId="10" fontId="17" fillId="2" borderId="123" xfId="20961" applyNumberFormat="1" applyFont="1" applyFill="1" applyBorder="1" applyAlignment="1" applyProtection="1">
      <alignment vertical="center"/>
      <protection locked="0"/>
    </xf>
    <xf numFmtId="10" fontId="28" fillId="37" borderId="0" xfId="20961" applyNumberFormat="1" applyFont="1" applyFill="1" applyBorder="1"/>
    <xf numFmtId="10" fontId="28" fillId="37" borderId="101" xfId="20961" applyNumberFormat="1" applyFont="1" applyFill="1" applyBorder="1"/>
    <xf numFmtId="10" fontId="9" fillId="2" borderId="123" xfId="20961" applyNumberFormat="1" applyFont="1" applyFill="1" applyBorder="1" applyAlignment="1" applyProtection="1">
      <alignment vertical="center"/>
      <protection locked="0"/>
    </xf>
    <xf numFmtId="14" fontId="4" fillId="0" borderId="0" xfId="0" applyNumberFormat="1" applyFont="1" applyAlignment="1">
      <alignment horizontal="left"/>
    </xf>
    <xf numFmtId="164" fontId="7" fillId="0" borderId="27" xfId="7" applyNumberFormat="1" applyFont="1" applyFill="1" applyBorder="1" applyAlignment="1" applyProtection="1">
      <alignment horizontal="right" vertical="center"/>
    </xf>
    <xf numFmtId="164" fontId="6" fillId="36" borderId="123" xfId="7" applyNumberFormat="1" applyFont="1" applyFill="1" applyBorder="1" applyAlignment="1">
      <alignment horizontal="center" vertical="center" wrapText="1"/>
    </xf>
    <xf numFmtId="164" fontId="111" fillId="0" borderId="123" xfId="7" applyNumberFormat="1" applyFont="1" applyFill="1" applyBorder="1" applyAlignment="1">
      <alignment horizontal="right" vertical="center" wrapText="1"/>
    </xf>
    <xf numFmtId="164" fontId="6" fillId="36" borderId="123" xfId="7" applyNumberFormat="1" applyFont="1" applyFill="1" applyBorder="1" applyAlignment="1">
      <alignment horizontal="right" vertical="center" wrapText="1"/>
    </xf>
    <xf numFmtId="164" fontId="4" fillId="0" borderId="123" xfId="7" applyNumberFormat="1" applyFont="1" applyFill="1" applyBorder="1" applyAlignment="1">
      <alignment horizontal="right" vertical="center" wrapText="1"/>
    </xf>
    <xf numFmtId="43" fontId="121" fillId="0" borderId="108" xfId="7" applyFont="1" applyFill="1" applyBorder="1" applyAlignment="1">
      <alignment horizontal="left" vertical="center" wrapText="1"/>
    </xf>
    <xf numFmtId="164" fontId="119" fillId="0" borderId="0" xfId="7" applyNumberFormat="1" applyFont="1"/>
    <xf numFmtId="164" fontId="119" fillId="0" borderId="0" xfId="7" applyNumberFormat="1" applyFont="1" applyBorder="1"/>
    <xf numFmtId="164" fontId="119" fillId="83" borderId="108" xfId="7" applyNumberFormat="1" applyFont="1" applyFill="1" applyBorder="1"/>
    <xf numFmtId="43" fontId="119" fillId="0" borderId="108" xfId="7" applyFont="1" applyBorder="1" applyAlignment="1">
      <alignment horizontal="center"/>
    </xf>
    <xf numFmtId="43" fontId="122" fillId="0" borderId="108" xfId="7" applyFont="1" applyBorder="1" applyAlignment="1">
      <alignment horizontal="center"/>
    </xf>
    <xf numFmtId="164" fontId="119" fillId="0" borderId="108" xfId="7" applyNumberFormat="1" applyFont="1" applyBorder="1" applyAlignment="1">
      <alignment horizontal="center"/>
    </xf>
    <xf numFmtId="164" fontId="122" fillId="0" borderId="108" xfId="7" applyNumberFormat="1" applyFont="1" applyBorder="1" applyAlignment="1">
      <alignment horizontal="center"/>
    </xf>
    <xf numFmtId="164" fontId="118" fillId="36" borderId="108" xfId="7" applyNumberFormat="1" applyFont="1" applyFill="1" applyBorder="1"/>
    <xf numFmtId="164" fontId="119" fillId="0" borderId="108" xfId="7" applyNumberFormat="1" applyFont="1" applyFill="1" applyBorder="1"/>
    <xf numFmtId="164" fontId="119" fillId="0" borderId="108" xfId="7" applyNumberFormat="1" applyFont="1" applyBorder="1"/>
    <xf numFmtId="43" fontId="118" fillId="36" borderId="108" xfId="7" applyFont="1" applyFill="1" applyBorder="1"/>
    <xf numFmtId="43" fontId="119" fillId="0" borderId="108" xfId="7" applyFont="1" applyBorder="1"/>
    <xf numFmtId="164" fontId="122" fillId="0" borderId="108" xfId="7" applyNumberFormat="1" applyFont="1" applyBorder="1"/>
    <xf numFmtId="43" fontId="122" fillId="0" borderId="108" xfId="7" applyFont="1" applyBorder="1"/>
    <xf numFmtId="164" fontId="6" fillId="0" borderId="123" xfId="7" applyNumberFormat="1" applyFont="1" applyBorder="1" applyAlignment="1">
      <alignment horizontal="center"/>
    </xf>
    <xf numFmtId="10" fontId="115" fillId="80" borderId="108" xfId="20961" applyNumberFormat="1" applyFont="1" applyFill="1" applyBorder="1" applyAlignment="1" applyProtection="1">
      <alignment horizontal="right" vertical="center"/>
    </xf>
    <xf numFmtId="164" fontId="115" fillId="80" borderId="108" xfId="7" applyNumberFormat="1" applyFont="1" applyFill="1" applyBorder="1" applyAlignment="1" applyProtection="1">
      <alignment horizontal="center" vertical="center"/>
    </xf>
    <xf numFmtId="164" fontId="4" fillId="3" borderId="106" xfId="7" applyNumberFormat="1" applyFont="1" applyFill="1" applyBorder="1" applyAlignment="1">
      <alignment vertical="center"/>
    </xf>
    <xf numFmtId="10" fontId="4" fillId="0" borderId="0" xfId="20961" applyNumberFormat="1" applyFont="1"/>
    <xf numFmtId="10" fontId="4" fillId="0" borderId="119" xfId="20961" applyNumberFormat="1" applyFont="1" applyFill="1" applyBorder="1" applyAlignment="1">
      <alignment vertical="center"/>
    </xf>
    <xf numFmtId="10" fontId="4" fillId="0" borderId="102" xfId="20961" applyNumberFormat="1" applyFont="1" applyFill="1" applyBorder="1" applyAlignment="1">
      <alignment vertical="center"/>
    </xf>
    <xf numFmtId="3" fontId="4" fillId="36" borderId="27" xfId="0" applyNumberFormat="1" applyFont="1" applyFill="1" applyBorder="1" applyAlignment="1">
      <alignment horizontal="center"/>
    </xf>
    <xf numFmtId="167" fontId="4" fillId="0" borderId="23" xfId="0" applyNumberFormat="1" applyFont="1" applyBorder="1" applyAlignment="1">
      <alignment horizontal="center"/>
    </xf>
    <xf numFmtId="193" fontId="4" fillId="0" borderId="8" xfId="0" applyNumberFormat="1" applyFont="1" applyBorder="1" applyAlignment="1">
      <alignment horizontal="center"/>
    </xf>
    <xf numFmtId="193" fontId="4" fillId="0" borderId="3" xfId="0" applyNumberFormat="1" applyFont="1" applyBorder="1" applyAlignment="1">
      <alignment horizontal="center"/>
    </xf>
    <xf numFmtId="193" fontId="4" fillId="36" borderId="26" xfId="0" applyNumberFormat="1" applyFont="1" applyFill="1" applyBorder="1" applyAlignment="1">
      <alignment horizontal="center"/>
    </xf>
    <xf numFmtId="193" fontId="24" fillId="36" borderId="64" xfId="0" applyNumberFormat="1" applyFont="1" applyFill="1" applyBorder="1" applyAlignment="1">
      <alignment horizontal="center" vertical="center"/>
    </xf>
    <xf numFmtId="193" fontId="19" fillId="0" borderId="15" xfId="0" applyNumberFormat="1" applyFont="1" applyBorder="1" applyAlignment="1">
      <alignment horizontal="center" vertical="center"/>
    </xf>
    <xf numFmtId="193" fontId="25" fillId="0" borderId="18" xfId="0" applyNumberFormat="1" applyFont="1" applyBorder="1" applyAlignment="1">
      <alignment horizontal="center" vertical="center"/>
    </xf>
    <xf numFmtId="193" fontId="24" fillId="36" borderId="17" xfId="0" applyNumberFormat="1" applyFont="1" applyFill="1" applyBorder="1" applyAlignment="1">
      <alignment horizontal="center" vertical="center"/>
    </xf>
    <xf numFmtId="193" fontId="25" fillId="0" borderId="15" xfId="0" applyNumberFormat="1" applyFont="1" applyBorder="1" applyAlignment="1">
      <alignment horizontal="center" vertical="center"/>
    </xf>
    <xf numFmtId="193" fontId="25" fillId="36" borderId="14" xfId="0" applyNumberFormat="1" applyFont="1" applyFill="1" applyBorder="1" applyAlignment="1">
      <alignment horizontal="center" vertical="center"/>
    </xf>
    <xf numFmtId="193" fontId="19" fillId="0" borderId="14" xfId="0" applyNumberFormat="1" applyFont="1" applyBorder="1" applyAlignment="1">
      <alignment horizontal="center" vertical="center"/>
    </xf>
    <xf numFmtId="193" fontId="25" fillId="0" borderId="14" xfId="0" applyNumberFormat="1" applyFont="1" applyBorder="1" applyAlignment="1">
      <alignment horizontal="center" vertical="center"/>
    </xf>
    <xf numFmtId="193" fontId="25" fillId="0" borderId="35" xfId="0" applyNumberFormat="1" applyFont="1" applyBorder="1" applyAlignment="1">
      <alignment horizontal="center" vertical="center"/>
    </xf>
    <xf numFmtId="0" fontId="12" fillId="0" borderId="0" xfId="0" applyFont="1"/>
    <xf numFmtId="193" fontId="4" fillId="0" borderId="108" xfId="0" applyNumberFormat="1" applyFont="1" applyFill="1" applyBorder="1"/>
    <xf numFmtId="3" fontId="23" fillId="0" borderId="108" xfId="0" applyNumberFormat="1" applyFont="1" applyBorder="1" applyAlignment="1">
      <alignment vertical="center" wrapText="1"/>
    </xf>
    <xf numFmtId="3" fontId="23" fillId="0" borderId="108" xfId="0" applyNumberFormat="1" applyFont="1" applyFill="1" applyBorder="1" applyAlignment="1">
      <alignment vertical="center" wrapText="1"/>
    </xf>
    <xf numFmtId="3" fontId="23" fillId="0" borderId="109" xfId="0" applyNumberFormat="1" applyFont="1" applyBorder="1" applyAlignment="1">
      <alignment vertical="center" wrapText="1"/>
    </xf>
    <xf numFmtId="0" fontId="19" fillId="0" borderId="12" xfId="0" applyFont="1" applyBorder="1" applyAlignment="1">
      <alignment horizontal="left" wrapText="1"/>
    </xf>
    <xf numFmtId="164" fontId="28" fillId="37" borderId="0" xfId="7" applyNumberFormat="1" applyFont="1" applyFill="1" applyBorder="1"/>
    <xf numFmtId="164" fontId="4" fillId="0" borderId="59" xfId="7" applyNumberFormat="1" applyFont="1" applyFill="1" applyBorder="1" applyAlignment="1">
      <alignment vertical="center"/>
    </xf>
    <xf numFmtId="164" fontId="4" fillId="0" borderId="73"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108" xfId="7" applyNumberFormat="1" applyFont="1" applyFill="1" applyBorder="1" applyAlignment="1">
      <alignment vertical="center"/>
    </xf>
    <xf numFmtId="164" fontId="4" fillId="0" borderId="109" xfId="7" applyNumberFormat="1" applyFont="1" applyFill="1" applyBorder="1" applyAlignment="1">
      <alignment vertical="center"/>
    </xf>
    <xf numFmtId="164" fontId="4" fillId="0" borderId="123"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cellXfs>
  <cellStyles count="22269">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2 3" xfId="21513"/>
    <cellStyle name="Calculation 2 10 2 4" xfId="21849"/>
    <cellStyle name="Calculation 2 10 3" xfId="724"/>
    <cellStyle name="Calculation 2 10 3 2" xfId="21407"/>
    <cellStyle name="Calculation 2 10 3 3" xfId="21514"/>
    <cellStyle name="Calculation 2 10 3 4" xfId="21848"/>
    <cellStyle name="Calculation 2 10 4" xfId="725"/>
    <cellStyle name="Calculation 2 10 4 2" xfId="21406"/>
    <cellStyle name="Calculation 2 10 4 3" xfId="21515"/>
    <cellStyle name="Calculation 2 10 4 4" xfId="21847"/>
    <cellStyle name="Calculation 2 10 5" xfId="726"/>
    <cellStyle name="Calculation 2 10 5 2" xfId="21405"/>
    <cellStyle name="Calculation 2 10 5 3" xfId="21516"/>
    <cellStyle name="Calculation 2 10 5 4" xfId="21846"/>
    <cellStyle name="Calculation 2 11" xfId="727"/>
    <cellStyle name="Calculation 2 11 2" xfId="728"/>
    <cellStyle name="Calculation 2 11 2 2" xfId="21403"/>
    <cellStyle name="Calculation 2 11 2 3" xfId="21518"/>
    <cellStyle name="Calculation 2 11 2 4" xfId="21844"/>
    <cellStyle name="Calculation 2 11 3" xfId="729"/>
    <cellStyle name="Calculation 2 11 3 2" xfId="21402"/>
    <cellStyle name="Calculation 2 11 3 3" xfId="21519"/>
    <cellStyle name="Calculation 2 11 3 4" xfId="21843"/>
    <cellStyle name="Calculation 2 11 4" xfId="730"/>
    <cellStyle name="Calculation 2 11 4 2" xfId="21401"/>
    <cellStyle name="Calculation 2 11 4 3" xfId="21520"/>
    <cellStyle name="Calculation 2 11 4 4" xfId="21842"/>
    <cellStyle name="Calculation 2 11 5" xfId="731"/>
    <cellStyle name="Calculation 2 11 5 2" xfId="21400"/>
    <cellStyle name="Calculation 2 11 5 3" xfId="21521"/>
    <cellStyle name="Calculation 2 11 5 4" xfId="21841"/>
    <cellStyle name="Calculation 2 11 6" xfId="21404"/>
    <cellStyle name="Calculation 2 11 7" xfId="21517"/>
    <cellStyle name="Calculation 2 11 8" xfId="21845"/>
    <cellStyle name="Calculation 2 12" xfId="732"/>
    <cellStyle name="Calculation 2 12 2" xfId="733"/>
    <cellStyle name="Calculation 2 12 2 2" xfId="21398"/>
    <cellStyle name="Calculation 2 12 2 3" xfId="21523"/>
    <cellStyle name="Calculation 2 12 2 4" xfId="21839"/>
    <cellStyle name="Calculation 2 12 3" xfId="734"/>
    <cellStyle name="Calculation 2 12 3 2" xfId="21397"/>
    <cellStyle name="Calculation 2 12 3 3" xfId="21524"/>
    <cellStyle name="Calculation 2 12 3 4" xfId="21838"/>
    <cellStyle name="Calculation 2 12 4" xfId="735"/>
    <cellStyle name="Calculation 2 12 4 2" xfId="21396"/>
    <cellStyle name="Calculation 2 12 4 3" xfId="21525"/>
    <cellStyle name="Calculation 2 12 4 4" xfId="21837"/>
    <cellStyle name="Calculation 2 12 5" xfId="736"/>
    <cellStyle name="Calculation 2 12 5 2" xfId="21395"/>
    <cellStyle name="Calculation 2 12 5 3" xfId="21526"/>
    <cellStyle name="Calculation 2 12 5 4" xfId="21836"/>
    <cellStyle name="Calculation 2 12 6" xfId="21399"/>
    <cellStyle name="Calculation 2 12 7" xfId="21522"/>
    <cellStyle name="Calculation 2 12 8" xfId="21840"/>
    <cellStyle name="Calculation 2 13" xfId="737"/>
    <cellStyle name="Calculation 2 13 2" xfId="738"/>
    <cellStyle name="Calculation 2 13 2 2" xfId="21393"/>
    <cellStyle name="Calculation 2 13 2 3" xfId="21528"/>
    <cellStyle name="Calculation 2 13 2 4" xfId="21834"/>
    <cellStyle name="Calculation 2 13 3" xfId="739"/>
    <cellStyle name="Calculation 2 13 3 2" xfId="21392"/>
    <cellStyle name="Calculation 2 13 3 3" xfId="21529"/>
    <cellStyle name="Calculation 2 13 3 4" xfId="21833"/>
    <cellStyle name="Calculation 2 13 4" xfId="740"/>
    <cellStyle name="Calculation 2 13 4 2" xfId="21391"/>
    <cellStyle name="Calculation 2 13 4 3" xfId="21530"/>
    <cellStyle name="Calculation 2 13 4 4" xfId="21832"/>
    <cellStyle name="Calculation 2 13 5" xfId="21394"/>
    <cellStyle name="Calculation 2 13 6" xfId="21527"/>
    <cellStyle name="Calculation 2 13 7" xfId="21835"/>
    <cellStyle name="Calculation 2 14" xfId="741"/>
    <cellStyle name="Calculation 2 14 2" xfId="21390"/>
    <cellStyle name="Calculation 2 14 3" xfId="21531"/>
    <cellStyle name="Calculation 2 14 4" xfId="21831"/>
    <cellStyle name="Calculation 2 15" xfId="742"/>
    <cellStyle name="Calculation 2 15 2" xfId="21389"/>
    <cellStyle name="Calculation 2 15 3" xfId="21532"/>
    <cellStyle name="Calculation 2 15 4" xfId="21830"/>
    <cellStyle name="Calculation 2 16" xfId="743"/>
    <cellStyle name="Calculation 2 16 2" xfId="21388"/>
    <cellStyle name="Calculation 2 16 3" xfId="21533"/>
    <cellStyle name="Calculation 2 16 4" xfId="21829"/>
    <cellStyle name="Calculation 2 17" xfId="21409"/>
    <cellStyle name="Calculation 2 18" xfId="21512"/>
    <cellStyle name="Calculation 2 19" xfId="21850"/>
    <cellStyle name="Calculation 2 2" xfId="744"/>
    <cellStyle name="Calculation 2 2 10" xfId="21387"/>
    <cellStyle name="Calculation 2 2 11" xfId="21534"/>
    <cellStyle name="Calculation 2 2 12" xfId="21828"/>
    <cellStyle name="Calculation 2 2 2" xfId="745"/>
    <cellStyle name="Calculation 2 2 2 2" xfId="746"/>
    <cellStyle name="Calculation 2 2 2 2 2" xfId="21385"/>
    <cellStyle name="Calculation 2 2 2 2 3" xfId="21536"/>
    <cellStyle name="Calculation 2 2 2 2 4" xfId="21826"/>
    <cellStyle name="Calculation 2 2 2 3" xfId="747"/>
    <cellStyle name="Calculation 2 2 2 3 2" xfId="21384"/>
    <cellStyle name="Calculation 2 2 2 3 3" xfId="21537"/>
    <cellStyle name="Calculation 2 2 2 3 4" xfId="21825"/>
    <cellStyle name="Calculation 2 2 2 4" xfId="748"/>
    <cellStyle name="Calculation 2 2 2 4 2" xfId="21383"/>
    <cellStyle name="Calculation 2 2 2 4 3" xfId="21538"/>
    <cellStyle name="Calculation 2 2 2 4 4" xfId="21824"/>
    <cellStyle name="Calculation 2 2 2 5" xfId="21386"/>
    <cellStyle name="Calculation 2 2 2 6" xfId="21535"/>
    <cellStyle name="Calculation 2 2 2 7" xfId="21827"/>
    <cellStyle name="Calculation 2 2 3" xfId="749"/>
    <cellStyle name="Calculation 2 2 3 2" xfId="750"/>
    <cellStyle name="Calculation 2 2 3 2 2" xfId="21381"/>
    <cellStyle name="Calculation 2 2 3 2 3" xfId="21540"/>
    <cellStyle name="Calculation 2 2 3 2 4" xfId="21822"/>
    <cellStyle name="Calculation 2 2 3 3" xfId="751"/>
    <cellStyle name="Calculation 2 2 3 3 2" xfId="21380"/>
    <cellStyle name="Calculation 2 2 3 3 3" xfId="21541"/>
    <cellStyle name="Calculation 2 2 3 3 4" xfId="21821"/>
    <cellStyle name="Calculation 2 2 3 4" xfId="752"/>
    <cellStyle name="Calculation 2 2 3 4 2" xfId="21379"/>
    <cellStyle name="Calculation 2 2 3 4 3" xfId="21542"/>
    <cellStyle name="Calculation 2 2 3 4 4" xfId="21820"/>
    <cellStyle name="Calculation 2 2 3 5" xfId="21382"/>
    <cellStyle name="Calculation 2 2 3 6" xfId="21539"/>
    <cellStyle name="Calculation 2 2 3 7" xfId="21823"/>
    <cellStyle name="Calculation 2 2 4" xfId="753"/>
    <cellStyle name="Calculation 2 2 4 2" xfId="754"/>
    <cellStyle name="Calculation 2 2 4 2 2" xfId="21377"/>
    <cellStyle name="Calculation 2 2 4 2 3" xfId="21544"/>
    <cellStyle name="Calculation 2 2 4 2 4" xfId="21818"/>
    <cellStyle name="Calculation 2 2 4 3" xfId="755"/>
    <cellStyle name="Calculation 2 2 4 3 2" xfId="21376"/>
    <cellStyle name="Calculation 2 2 4 3 3" xfId="21545"/>
    <cellStyle name="Calculation 2 2 4 3 4" xfId="21817"/>
    <cellStyle name="Calculation 2 2 4 4" xfId="756"/>
    <cellStyle name="Calculation 2 2 4 4 2" xfId="21375"/>
    <cellStyle name="Calculation 2 2 4 4 3" xfId="21546"/>
    <cellStyle name="Calculation 2 2 4 4 4" xfId="21816"/>
    <cellStyle name="Calculation 2 2 4 5" xfId="21378"/>
    <cellStyle name="Calculation 2 2 4 6" xfId="21543"/>
    <cellStyle name="Calculation 2 2 4 7" xfId="21819"/>
    <cellStyle name="Calculation 2 2 5" xfId="757"/>
    <cellStyle name="Calculation 2 2 5 2" xfId="758"/>
    <cellStyle name="Calculation 2 2 5 2 2" xfId="21373"/>
    <cellStyle name="Calculation 2 2 5 2 3" xfId="21548"/>
    <cellStyle name="Calculation 2 2 5 2 4" xfId="21814"/>
    <cellStyle name="Calculation 2 2 5 3" xfId="759"/>
    <cellStyle name="Calculation 2 2 5 3 2" xfId="21372"/>
    <cellStyle name="Calculation 2 2 5 3 3" xfId="21549"/>
    <cellStyle name="Calculation 2 2 5 3 4" xfId="21813"/>
    <cellStyle name="Calculation 2 2 5 4" xfId="760"/>
    <cellStyle name="Calculation 2 2 5 4 2" xfId="21371"/>
    <cellStyle name="Calculation 2 2 5 4 3" xfId="21550"/>
    <cellStyle name="Calculation 2 2 5 4 4" xfId="21812"/>
    <cellStyle name="Calculation 2 2 5 5" xfId="21374"/>
    <cellStyle name="Calculation 2 2 5 6" xfId="21547"/>
    <cellStyle name="Calculation 2 2 5 7" xfId="21815"/>
    <cellStyle name="Calculation 2 2 6" xfId="761"/>
    <cellStyle name="Calculation 2 2 6 2" xfId="21370"/>
    <cellStyle name="Calculation 2 2 6 3" xfId="21551"/>
    <cellStyle name="Calculation 2 2 6 4" xfId="21811"/>
    <cellStyle name="Calculation 2 2 7" xfId="762"/>
    <cellStyle name="Calculation 2 2 7 2" xfId="21369"/>
    <cellStyle name="Calculation 2 2 7 3" xfId="21552"/>
    <cellStyle name="Calculation 2 2 7 4" xfId="21810"/>
    <cellStyle name="Calculation 2 2 8" xfId="763"/>
    <cellStyle name="Calculation 2 2 8 2" xfId="21368"/>
    <cellStyle name="Calculation 2 2 8 3" xfId="21553"/>
    <cellStyle name="Calculation 2 2 8 4" xfId="21809"/>
    <cellStyle name="Calculation 2 2 9" xfId="764"/>
    <cellStyle name="Calculation 2 2 9 2" xfId="21367"/>
    <cellStyle name="Calculation 2 2 9 3" xfId="21554"/>
    <cellStyle name="Calculation 2 2 9 4" xfId="21808"/>
    <cellStyle name="Calculation 2 3" xfId="765"/>
    <cellStyle name="Calculation 2 3 2" xfId="766"/>
    <cellStyle name="Calculation 2 3 2 2" xfId="21366"/>
    <cellStyle name="Calculation 2 3 2 3" xfId="21555"/>
    <cellStyle name="Calculation 2 3 2 4" xfId="21807"/>
    <cellStyle name="Calculation 2 3 3" xfId="767"/>
    <cellStyle name="Calculation 2 3 3 2" xfId="21365"/>
    <cellStyle name="Calculation 2 3 3 3" xfId="21556"/>
    <cellStyle name="Calculation 2 3 3 4" xfId="21806"/>
    <cellStyle name="Calculation 2 3 4" xfId="768"/>
    <cellStyle name="Calculation 2 3 4 2" xfId="21364"/>
    <cellStyle name="Calculation 2 3 4 3" xfId="21557"/>
    <cellStyle name="Calculation 2 3 4 4" xfId="21805"/>
    <cellStyle name="Calculation 2 3 5" xfId="769"/>
    <cellStyle name="Calculation 2 3 5 2" xfId="21363"/>
    <cellStyle name="Calculation 2 3 5 3" xfId="21558"/>
    <cellStyle name="Calculation 2 3 5 4" xfId="21804"/>
    <cellStyle name="Calculation 2 4" xfId="770"/>
    <cellStyle name="Calculation 2 4 2" xfId="771"/>
    <cellStyle name="Calculation 2 4 2 2" xfId="21362"/>
    <cellStyle name="Calculation 2 4 2 3" xfId="21559"/>
    <cellStyle name="Calculation 2 4 2 4" xfId="21803"/>
    <cellStyle name="Calculation 2 4 3" xfId="772"/>
    <cellStyle name="Calculation 2 4 3 2" xfId="21361"/>
    <cellStyle name="Calculation 2 4 3 3" xfId="21560"/>
    <cellStyle name="Calculation 2 4 3 4" xfId="21802"/>
    <cellStyle name="Calculation 2 4 4" xfId="773"/>
    <cellStyle name="Calculation 2 4 4 2" xfId="21360"/>
    <cellStyle name="Calculation 2 4 4 3" xfId="21561"/>
    <cellStyle name="Calculation 2 4 4 4" xfId="21801"/>
    <cellStyle name="Calculation 2 4 5" xfId="774"/>
    <cellStyle name="Calculation 2 4 5 2" xfId="21359"/>
    <cellStyle name="Calculation 2 4 5 3" xfId="21562"/>
    <cellStyle name="Calculation 2 4 5 4" xfId="21800"/>
    <cellStyle name="Calculation 2 5" xfId="775"/>
    <cellStyle name="Calculation 2 5 2" xfId="776"/>
    <cellStyle name="Calculation 2 5 2 2" xfId="21358"/>
    <cellStyle name="Calculation 2 5 2 3" xfId="21563"/>
    <cellStyle name="Calculation 2 5 2 4" xfId="21799"/>
    <cellStyle name="Calculation 2 5 3" xfId="777"/>
    <cellStyle name="Calculation 2 5 3 2" xfId="21357"/>
    <cellStyle name="Calculation 2 5 3 3" xfId="21564"/>
    <cellStyle name="Calculation 2 5 3 4" xfId="21798"/>
    <cellStyle name="Calculation 2 5 4" xfId="778"/>
    <cellStyle name="Calculation 2 5 4 2" xfId="21356"/>
    <cellStyle name="Calculation 2 5 4 3" xfId="21565"/>
    <cellStyle name="Calculation 2 5 4 4" xfId="21797"/>
    <cellStyle name="Calculation 2 5 5" xfId="779"/>
    <cellStyle name="Calculation 2 5 5 2" xfId="21355"/>
    <cellStyle name="Calculation 2 5 5 3" xfId="21566"/>
    <cellStyle name="Calculation 2 5 5 4" xfId="21796"/>
    <cellStyle name="Calculation 2 6" xfId="780"/>
    <cellStyle name="Calculation 2 6 2" xfId="781"/>
    <cellStyle name="Calculation 2 6 2 2" xfId="21354"/>
    <cellStyle name="Calculation 2 6 2 3" xfId="21567"/>
    <cellStyle name="Calculation 2 6 2 4" xfId="21795"/>
    <cellStyle name="Calculation 2 6 3" xfId="782"/>
    <cellStyle name="Calculation 2 6 3 2" xfId="21353"/>
    <cellStyle name="Calculation 2 6 3 3" xfId="21568"/>
    <cellStyle name="Calculation 2 6 3 4" xfId="21794"/>
    <cellStyle name="Calculation 2 6 4" xfId="783"/>
    <cellStyle name="Calculation 2 6 4 2" xfId="21352"/>
    <cellStyle name="Calculation 2 6 4 3" xfId="21569"/>
    <cellStyle name="Calculation 2 6 4 4" xfId="21793"/>
    <cellStyle name="Calculation 2 6 5" xfId="784"/>
    <cellStyle name="Calculation 2 6 5 2" xfId="21351"/>
    <cellStyle name="Calculation 2 6 5 3" xfId="21570"/>
    <cellStyle name="Calculation 2 6 5 4" xfId="21792"/>
    <cellStyle name="Calculation 2 7" xfId="785"/>
    <cellStyle name="Calculation 2 7 2" xfId="786"/>
    <cellStyle name="Calculation 2 7 2 2" xfId="21350"/>
    <cellStyle name="Calculation 2 7 2 3" xfId="21571"/>
    <cellStyle name="Calculation 2 7 2 4" xfId="21791"/>
    <cellStyle name="Calculation 2 7 3" xfId="787"/>
    <cellStyle name="Calculation 2 7 3 2" xfId="21349"/>
    <cellStyle name="Calculation 2 7 3 3" xfId="21572"/>
    <cellStyle name="Calculation 2 7 3 4" xfId="21790"/>
    <cellStyle name="Calculation 2 7 4" xfId="788"/>
    <cellStyle name="Calculation 2 7 4 2" xfId="21348"/>
    <cellStyle name="Calculation 2 7 4 3" xfId="21573"/>
    <cellStyle name="Calculation 2 7 4 4" xfId="21789"/>
    <cellStyle name="Calculation 2 7 5" xfId="789"/>
    <cellStyle name="Calculation 2 7 5 2" xfId="21347"/>
    <cellStyle name="Calculation 2 7 5 3" xfId="21574"/>
    <cellStyle name="Calculation 2 7 5 4" xfId="21788"/>
    <cellStyle name="Calculation 2 8" xfId="790"/>
    <cellStyle name="Calculation 2 8 2" xfId="791"/>
    <cellStyle name="Calculation 2 8 2 2" xfId="21346"/>
    <cellStyle name="Calculation 2 8 2 3" xfId="21575"/>
    <cellStyle name="Calculation 2 8 2 4" xfId="21787"/>
    <cellStyle name="Calculation 2 8 3" xfId="792"/>
    <cellStyle name="Calculation 2 8 3 2" xfId="21345"/>
    <cellStyle name="Calculation 2 8 3 3" xfId="21576"/>
    <cellStyle name="Calculation 2 8 3 4" xfId="21786"/>
    <cellStyle name="Calculation 2 8 4" xfId="793"/>
    <cellStyle name="Calculation 2 8 4 2" xfId="21344"/>
    <cellStyle name="Calculation 2 8 4 3" xfId="21577"/>
    <cellStyle name="Calculation 2 8 4 4" xfId="21785"/>
    <cellStyle name="Calculation 2 8 5" xfId="794"/>
    <cellStyle name="Calculation 2 8 5 2" xfId="21343"/>
    <cellStyle name="Calculation 2 8 5 3" xfId="21578"/>
    <cellStyle name="Calculation 2 8 5 4" xfId="21784"/>
    <cellStyle name="Calculation 2 9" xfId="795"/>
    <cellStyle name="Calculation 2 9 2" xfId="796"/>
    <cellStyle name="Calculation 2 9 2 2" xfId="21342"/>
    <cellStyle name="Calculation 2 9 2 3" xfId="21579"/>
    <cellStyle name="Calculation 2 9 2 4" xfId="21783"/>
    <cellStyle name="Calculation 2 9 3" xfId="797"/>
    <cellStyle name="Calculation 2 9 3 2" xfId="21341"/>
    <cellStyle name="Calculation 2 9 3 3" xfId="21580"/>
    <cellStyle name="Calculation 2 9 3 4" xfId="21782"/>
    <cellStyle name="Calculation 2 9 4" xfId="798"/>
    <cellStyle name="Calculation 2 9 4 2" xfId="21340"/>
    <cellStyle name="Calculation 2 9 4 3" xfId="21581"/>
    <cellStyle name="Calculation 2 9 4 4" xfId="21781"/>
    <cellStyle name="Calculation 2 9 5" xfId="799"/>
    <cellStyle name="Calculation 2 9 5 2" xfId="21339"/>
    <cellStyle name="Calculation 2 9 5 3" xfId="21582"/>
    <cellStyle name="Calculation 2 9 5 4" xfId="21780"/>
    <cellStyle name="Calculation 3" xfId="800"/>
    <cellStyle name="Calculation 3 2" xfId="801"/>
    <cellStyle name="Calculation 3 2 2" xfId="21337"/>
    <cellStyle name="Calculation 3 2 3" xfId="21584"/>
    <cellStyle name="Calculation 3 2 4" xfId="21778"/>
    <cellStyle name="Calculation 3 3" xfId="802"/>
    <cellStyle name="Calculation 3 3 2" xfId="21336"/>
    <cellStyle name="Calculation 3 3 3" xfId="21585"/>
    <cellStyle name="Calculation 3 3 4" xfId="21777"/>
    <cellStyle name="Calculation 3 4" xfId="21338"/>
    <cellStyle name="Calculation 3 5" xfId="21583"/>
    <cellStyle name="Calculation 3 6" xfId="21779"/>
    <cellStyle name="Calculation 4" xfId="803"/>
    <cellStyle name="Calculation 4 2" xfId="804"/>
    <cellStyle name="Calculation 4 2 2" xfId="21334"/>
    <cellStyle name="Calculation 4 2 3" xfId="21587"/>
    <cellStyle name="Calculation 4 2 4" xfId="21775"/>
    <cellStyle name="Calculation 4 3" xfId="805"/>
    <cellStyle name="Calculation 4 3 2" xfId="21333"/>
    <cellStyle name="Calculation 4 3 3" xfId="21588"/>
    <cellStyle name="Calculation 4 3 4" xfId="21774"/>
    <cellStyle name="Calculation 4 4" xfId="21335"/>
    <cellStyle name="Calculation 4 5" xfId="21586"/>
    <cellStyle name="Calculation 4 6" xfId="21776"/>
    <cellStyle name="Calculation 5" xfId="806"/>
    <cellStyle name="Calculation 5 2" xfId="807"/>
    <cellStyle name="Calculation 5 2 2" xfId="21331"/>
    <cellStyle name="Calculation 5 2 3" xfId="21590"/>
    <cellStyle name="Calculation 5 2 4" xfId="21772"/>
    <cellStyle name="Calculation 5 3" xfId="808"/>
    <cellStyle name="Calculation 5 3 2" xfId="21330"/>
    <cellStyle name="Calculation 5 3 3" xfId="21591"/>
    <cellStyle name="Calculation 5 3 4" xfId="21771"/>
    <cellStyle name="Calculation 5 4" xfId="21332"/>
    <cellStyle name="Calculation 5 5" xfId="21589"/>
    <cellStyle name="Calculation 5 6" xfId="21773"/>
    <cellStyle name="Calculation 6" xfId="809"/>
    <cellStyle name="Calculation 6 2" xfId="810"/>
    <cellStyle name="Calculation 6 2 2" xfId="21328"/>
    <cellStyle name="Calculation 6 2 3" xfId="21593"/>
    <cellStyle name="Calculation 6 2 4" xfId="21769"/>
    <cellStyle name="Calculation 6 3" xfId="811"/>
    <cellStyle name="Calculation 6 3 2" xfId="21327"/>
    <cellStyle name="Calculation 6 3 3" xfId="21594"/>
    <cellStyle name="Calculation 6 3 4" xfId="21768"/>
    <cellStyle name="Calculation 6 4" xfId="21329"/>
    <cellStyle name="Calculation 6 5" xfId="21592"/>
    <cellStyle name="Calculation 6 6" xfId="21770"/>
    <cellStyle name="Calculation 7" xfId="812"/>
    <cellStyle name="Calculation 7 2" xfId="21326"/>
    <cellStyle name="Calculation 7 3" xfId="21595"/>
    <cellStyle name="Calculation 7 4" xfId="21767"/>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2 3" xfId="21765"/>
    <cellStyle name="Header2 3" xfId="9227"/>
    <cellStyle name="Header2 3 2" xfId="21312"/>
    <cellStyle name="Header2 3 3" xfId="21764"/>
    <cellStyle name="Header2 4" xfId="21314"/>
    <cellStyle name="Header2 5" xfId="21766"/>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2 3" xfId="21597"/>
    <cellStyle name="Input 2 10 2 4" xfId="21762"/>
    <cellStyle name="Input 2 10 3" xfId="9336"/>
    <cellStyle name="Input 2 10 3 2" xfId="21305"/>
    <cellStyle name="Input 2 10 3 3" xfId="21598"/>
    <cellStyle name="Input 2 10 3 4" xfId="21761"/>
    <cellStyle name="Input 2 10 4" xfId="9337"/>
    <cellStyle name="Input 2 10 4 2" xfId="21304"/>
    <cellStyle name="Input 2 10 4 3" xfId="21599"/>
    <cellStyle name="Input 2 10 4 4" xfId="21760"/>
    <cellStyle name="Input 2 10 5" xfId="9338"/>
    <cellStyle name="Input 2 10 5 2" xfId="21303"/>
    <cellStyle name="Input 2 10 5 3" xfId="21600"/>
    <cellStyle name="Input 2 10 5 4" xfId="21759"/>
    <cellStyle name="Input 2 11" xfId="9339"/>
    <cellStyle name="Input 2 11 2" xfId="9340"/>
    <cellStyle name="Input 2 11 2 2" xfId="21301"/>
    <cellStyle name="Input 2 11 2 3" xfId="21602"/>
    <cellStyle name="Input 2 11 2 4" xfId="21757"/>
    <cellStyle name="Input 2 11 3" xfId="9341"/>
    <cellStyle name="Input 2 11 3 2" xfId="21300"/>
    <cellStyle name="Input 2 11 3 3" xfId="21603"/>
    <cellStyle name="Input 2 11 3 4" xfId="21756"/>
    <cellStyle name="Input 2 11 4" xfId="9342"/>
    <cellStyle name="Input 2 11 4 2" xfId="21299"/>
    <cellStyle name="Input 2 11 4 3" xfId="21604"/>
    <cellStyle name="Input 2 11 4 4" xfId="21755"/>
    <cellStyle name="Input 2 11 5" xfId="9343"/>
    <cellStyle name="Input 2 11 5 2" xfId="21298"/>
    <cellStyle name="Input 2 11 5 3" xfId="21605"/>
    <cellStyle name="Input 2 11 5 4" xfId="21754"/>
    <cellStyle name="Input 2 11 6" xfId="21302"/>
    <cellStyle name="Input 2 11 7" xfId="21601"/>
    <cellStyle name="Input 2 11 8" xfId="21758"/>
    <cellStyle name="Input 2 12" xfId="9344"/>
    <cellStyle name="Input 2 12 2" xfId="9345"/>
    <cellStyle name="Input 2 12 2 2" xfId="21296"/>
    <cellStyle name="Input 2 12 2 3" xfId="21607"/>
    <cellStyle name="Input 2 12 2 4" xfId="21752"/>
    <cellStyle name="Input 2 12 3" xfId="9346"/>
    <cellStyle name="Input 2 12 3 2" xfId="21295"/>
    <cellStyle name="Input 2 12 3 3" xfId="21608"/>
    <cellStyle name="Input 2 12 3 4" xfId="21751"/>
    <cellStyle name="Input 2 12 4" xfId="9347"/>
    <cellStyle name="Input 2 12 4 2" xfId="21294"/>
    <cellStyle name="Input 2 12 4 3" xfId="21609"/>
    <cellStyle name="Input 2 12 4 4" xfId="21750"/>
    <cellStyle name="Input 2 12 5" xfId="9348"/>
    <cellStyle name="Input 2 12 5 2" xfId="21293"/>
    <cellStyle name="Input 2 12 5 3" xfId="21610"/>
    <cellStyle name="Input 2 12 5 4" xfId="21749"/>
    <cellStyle name="Input 2 12 6" xfId="21297"/>
    <cellStyle name="Input 2 12 7" xfId="21606"/>
    <cellStyle name="Input 2 12 8" xfId="21753"/>
    <cellStyle name="Input 2 13" xfId="9349"/>
    <cellStyle name="Input 2 13 2" xfId="9350"/>
    <cellStyle name="Input 2 13 2 2" xfId="21291"/>
    <cellStyle name="Input 2 13 2 3" xfId="21612"/>
    <cellStyle name="Input 2 13 2 4" xfId="21747"/>
    <cellStyle name="Input 2 13 3" xfId="9351"/>
    <cellStyle name="Input 2 13 3 2" xfId="21290"/>
    <cellStyle name="Input 2 13 3 3" xfId="21613"/>
    <cellStyle name="Input 2 13 3 4" xfId="21746"/>
    <cellStyle name="Input 2 13 4" xfId="9352"/>
    <cellStyle name="Input 2 13 4 2" xfId="21289"/>
    <cellStyle name="Input 2 13 4 3" xfId="21614"/>
    <cellStyle name="Input 2 13 4 4" xfId="21745"/>
    <cellStyle name="Input 2 13 5" xfId="21292"/>
    <cellStyle name="Input 2 13 6" xfId="21611"/>
    <cellStyle name="Input 2 13 7" xfId="21748"/>
    <cellStyle name="Input 2 14" xfId="9353"/>
    <cellStyle name="Input 2 14 2" xfId="21288"/>
    <cellStyle name="Input 2 14 3" xfId="21615"/>
    <cellStyle name="Input 2 14 4" xfId="21744"/>
    <cellStyle name="Input 2 15" xfId="9354"/>
    <cellStyle name="Input 2 15 2" xfId="21287"/>
    <cellStyle name="Input 2 15 3" xfId="21616"/>
    <cellStyle name="Input 2 15 4" xfId="21743"/>
    <cellStyle name="Input 2 16" xfId="9355"/>
    <cellStyle name="Input 2 16 2" xfId="21286"/>
    <cellStyle name="Input 2 16 3" xfId="21617"/>
    <cellStyle name="Input 2 16 4" xfId="21742"/>
    <cellStyle name="Input 2 17" xfId="21307"/>
    <cellStyle name="Input 2 18" xfId="21596"/>
    <cellStyle name="Input 2 19" xfId="21763"/>
    <cellStyle name="Input 2 2" xfId="9356"/>
    <cellStyle name="Input 2 2 10" xfId="21285"/>
    <cellStyle name="Input 2 2 11" xfId="21618"/>
    <cellStyle name="Input 2 2 12" xfId="21741"/>
    <cellStyle name="Input 2 2 2" xfId="9357"/>
    <cellStyle name="Input 2 2 2 2" xfId="9358"/>
    <cellStyle name="Input 2 2 2 2 2" xfId="21283"/>
    <cellStyle name="Input 2 2 2 2 3" xfId="21620"/>
    <cellStyle name="Input 2 2 2 2 4" xfId="21739"/>
    <cellStyle name="Input 2 2 2 3" xfId="9359"/>
    <cellStyle name="Input 2 2 2 3 2" xfId="21282"/>
    <cellStyle name="Input 2 2 2 3 3" xfId="21621"/>
    <cellStyle name="Input 2 2 2 3 4" xfId="21738"/>
    <cellStyle name="Input 2 2 2 4" xfId="9360"/>
    <cellStyle name="Input 2 2 2 4 2" xfId="21281"/>
    <cellStyle name="Input 2 2 2 4 3" xfId="21622"/>
    <cellStyle name="Input 2 2 2 4 4" xfId="21737"/>
    <cellStyle name="Input 2 2 2 5" xfId="21284"/>
    <cellStyle name="Input 2 2 2 6" xfId="21619"/>
    <cellStyle name="Input 2 2 2 7" xfId="21740"/>
    <cellStyle name="Input 2 2 3" xfId="9361"/>
    <cellStyle name="Input 2 2 3 2" xfId="9362"/>
    <cellStyle name="Input 2 2 3 2 2" xfId="21279"/>
    <cellStyle name="Input 2 2 3 2 3" xfId="21624"/>
    <cellStyle name="Input 2 2 3 2 4" xfId="21735"/>
    <cellStyle name="Input 2 2 3 3" xfId="9363"/>
    <cellStyle name="Input 2 2 3 3 2" xfId="21278"/>
    <cellStyle name="Input 2 2 3 3 3" xfId="21625"/>
    <cellStyle name="Input 2 2 3 3 4" xfId="21734"/>
    <cellStyle name="Input 2 2 3 4" xfId="9364"/>
    <cellStyle name="Input 2 2 3 4 2" xfId="21277"/>
    <cellStyle name="Input 2 2 3 4 3" xfId="21626"/>
    <cellStyle name="Input 2 2 3 4 4" xfId="21733"/>
    <cellStyle name="Input 2 2 3 5" xfId="21280"/>
    <cellStyle name="Input 2 2 3 6" xfId="21623"/>
    <cellStyle name="Input 2 2 3 7" xfId="21736"/>
    <cellStyle name="Input 2 2 4" xfId="9365"/>
    <cellStyle name="Input 2 2 4 2" xfId="9366"/>
    <cellStyle name="Input 2 2 4 2 2" xfId="21275"/>
    <cellStyle name="Input 2 2 4 2 3" xfId="21628"/>
    <cellStyle name="Input 2 2 4 2 4" xfId="21731"/>
    <cellStyle name="Input 2 2 4 3" xfId="9367"/>
    <cellStyle name="Input 2 2 4 3 2" xfId="21274"/>
    <cellStyle name="Input 2 2 4 3 3" xfId="21629"/>
    <cellStyle name="Input 2 2 4 3 4" xfId="21730"/>
    <cellStyle name="Input 2 2 4 4" xfId="9368"/>
    <cellStyle name="Input 2 2 4 4 2" xfId="21273"/>
    <cellStyle name="Input 2 2 4 4 3" xfId="21630"/>
    <cellStyle name="Input 2 2 4 4 4" xfId="21729"/>
    <cellStyle name="Input 2 2 4 5" xfId="21276"/>
    <cellStyle name="Input 2 2 4 6" xfId="21627"/>
    <cellStyle name="Input 2 2 4 7" xfId="21732"/>
    <cellStyle name="Input 2 2 5" xfId="9369"/>
    <cellStyle name="Input 2 2 5 2" xfId="9370"/>
    <cellStyle name="Input 2 2 5 2 2" xfId="21271"/>
    <cellStyle name="Input 2 2 5 2 3" xfId="21632"/>
    <cellStyle name="Input 2 2 5 2 4" xfId="21727"/>
    <cellStyle name="Input 2 2 5 3" xfId="9371"/>
    <cellStyle name="Input 2 2 5 3 2" xfId="21270"/>
    <cellStyle name="Input 2 2 5 3 3" xfId="21633"/>
    <cellStyle name="Input 2 2 5 3 4" xfId="21726"/>
    <cellStyle name="Input 2 2 5 4" xfId="9372"/>
    <cellStyle name="Input 2 2 5 4 2" xfId="21269"/>
    <cellStyle name="Input 2 2 5 4 3" xfId="21634"/>
    <cellStyle name="Input 2 2 5 4 4" xfId="21725"/>
    <cellStyle name="Input 2 2 5 5" xfId="21272"/>
    <cellStyle name="Input 2 2 5 6" xfId="21631"/>
    <cellStyle name="Input 2 2 5 7" xfId="21728"/>
    <cellStyle name="Input 2 2 6" xfId="9373"/>
    <cellStyle name="Input 2 2 6 2" xfId="21268"/>
    <cellStyle name="Input 2 2 6 3" xfId="21635"/>
    <cellStyle name="Input 2 2 6 4" xfId="21724"/>
    <cellStyle name="Input 2 2 7" xfId="9374"/>
    <cellStyle name="Input 2 2 7 2" xfId="21267"/>
    <cellStyle name="Input 2 2 7 3" xfId="21636"/>
    <cellStyle name="Input 2 2 7 4" xfId="21723"/>
    <cellStyle name="Input 2 2 8" xfId="9375"/>
    <cellStyle name="Input 2 2 8 2" xfId="21266"/>
    <cellStyle name="Input 2 2 8 3" xfId="21637"/>
    <cellStyle name="Input 2 2 8 4" xfId="21722"/>
    <cellStyle name="Input 2 2 9" xfId="9376"/>
    <cellStyle name="Input 2 2 9 2" xfId="21265"/>
    <cellStyle name="Input 2 2 9 3" xfId="21638"/>
    <cellStyle name="Input 2 2 9 4" xfId="21721"/>
    <cellStyle name="Input 2 3" xfId="9377"/>
    <cellStyle name="Input 2 3 2" xfId="9378"/>
    <cellStyle name="Input 2 3 2 2" xfId="21264"/>
    <cellStyle name="Input 2 3 2 3" xfId="21639"/>
    <cellStyle name="Input 2 3 2 4" xfId="21720"/>
    <cellStyle name="Input 2 3 3" xfId="9379"/>
    <cellStyle name="Input 2 3 3 2" xfId="21263"/>
    <cellStyle name="Input 2 3 3 3" xfId="21640"/>
    <cellStyle name="Input 2 3 3 4" xfId="21719"/>
    <cellStyle name="Input 2 3 4" xfId="9380"/>
    <cellStyle name="Input 2 3 4 2" xfId="21262"/>
    <cellStyle name="Input 2 3 4 3" xfId="21641"/>
    <cellStyle name="Input 2 3 4 4" xfId="21718"/>
    <cellStyle name="Input 2 3 5" xfId="9381"/>
    <cellStyle name="Input 2 3 5 2" xfId="21261"/>
    <cellStyle name="Input 2 3 5 3" xfId="21642"/>
    <cellStyle name="Input 2 3 5 4" xfId="21717"/>
    <cellStyle name="Input 2 4" xfId="9382"/>
    <cellStyle name="Input 2 4 2" xfId="9383"/>
    <cellStyle name="Input 2 4 2 2" xfId="21260"/>
    <cellStyle name="Input 2 4 2 3" xfId="21643"/>
    <cellStyle name="Input 2 4 2 4" xfId="21716"/>
    <cellStyle name="Input 2 4 3" xfId="9384"/>
    <cellStyle name="Input 2 4 3 2" xfId="21259"/>
    <cellStyle name="Input 2 4 3 3" xfId="21644"/>
    <cellStyle name="Input 2 4 3 4" xfId="21715"/>
    <cellStyle name="Input 2 4 4" xfId="9385"/>
    <cellStyle name="Input 2 4 4 2" xfId="21258"/>
    <cellStyle name="Input 2 4 4 3" xfId="21645"/>
    <cellStyle name="Input 2 4 4 4" xfId="21714"/>
    <cellStyle name="Input 2 4 5" xfId="9386"/>
    <cellStyle name="Input 2 4 5 2" xfId="21257"/>
    <cellStyle name="Input 2 4 5 3" xfId="21646"/>
    <cellStyle name="Input 2 4 5 4" xfId="21713"/>
    <cellStyle name="Input 2 5" xfId="9387"/>
    <cellStyle name="Input 2 5 2" xfId="9388"/>
    <cellStyle name="Input 2 5 2 2" xfId="21256"/>
    <cellStyle name="Input 2 5 2 3" xfId="21647"/>
    <cellStyle name="Input 2 5 2 4" xfId="21712"/>
    <cellStyle name="Input 2 5 3" xfId="9389"/>
    <cellStyle name="Input 2 5 3 2" xfId="21255"/>
    <cellStyle name="Input 2 5 3 3" xfId="21648"/>
    <cellStyle name="Input 2 5 3 4" xfId="21711"/>
    <cellStyle name="Input 2 5 4" xfId="9390"/>
    <cellStyle name="Input 2 5 4 2" xfId="21254"/>
    <cellStyle name="Input 2 5 4 3" xfId="21649"/>
    <cellStyle name="Input 2 5 4 4" xfId="21710"/>
    <cellStyle name="Input 2 5 5" xfId="9391"/>
    <cellStyle name="Input 2 5 5 2" xfId="21253"/>
    <cellStyle name="Input 2 5 5 3" xfId="21650"/>
    <cellStyle name="Input 2 5 5 4" xfId="21709"/>
    <cellStyle name="Input 2 6" xfId="9392"/>
    <cellStyle name="Input 2 6 2" xfId="9393"/>
    <cellStyle name="Input 2 6 2 2" xfId="21252"/>
    <cellStyle name="Input 2 6 2 3" xfId="21651"/>
    <cellStyle name="Input 2 6 2 4" xfId="21708"/>
    <cellStyle name="Input 2 6 3" xfId="9394"/>
    <cellStyle name="Input 2 6 3 2" xfId="21251"/>
    <cellStyle name="Input 2 6 3 3" xfId="21652"/>
    <cellStyle name="Input 2 6 3 4" xfId="21707"/>
    <cellStyle name="Input 2 6 4" xfId="9395"/>
    <cellStyle name="Input 2 6 4 2" xfId="21250"/>
    <cellStyle name="Input 2 6 4 3" xfId="21653"/>
    <cellStyle name="Input 2 6 4 4" xfId="21706"/>
    <cellStyle name="Input 2 6 5" xfId="9396"/>
    <cellStyle name="Input 2 6 5 2" xfId="21249"/>
    <cellStyle name="Input 2 6 5 3" xfId="21654"/>
    <cellStyle name="Input 2 6 5 4" xfId="21705"/>
    <cellStyle name="Input 2 7" xfId="9397"/>
    <cellStyle name="Input 2 7 2" xfId="9398"/>
    <cellStyle name="Input 2 7 2 2" xfId="21248"/>
    <cellStyle name="Input 2 7 2 3" xfId="21655"/>
    <cellStyle name="Input 2 7 2 4" xfId="21704"/>
    <cellStyle name="Input 2 7 3" xfId="9399"/>
    <cellStyle name="Input 2 7 3 2" xfId="21247"/>
    <cellStyle name="Input 2 7 3 3" xfId="21656"/>
    <cellStyle name="Input 2 7 3 4" xfId="21703"/>
    <cellStyle name="Input 2 7 4" xfId="9400"/>
    <cellStyle name="Input 2 7 4 2" xfId="21246"/>
    <cellStyle name="Input 2 7 4 3" xfId="21657"/>
    <cellStyle name="Input 2 7 4 4" xfId="21702"/>
    <cellStyle name="Input 2 7 5" xfId="9401"/>
    <cellStyle name="Input 2 7 5 2" xfId="21245"/>
    <cellStyle name="Input 2 7 5 3" xfId="21658"/>
    <cellStyle name="Input 2 7 5 4" xfId="21701"/>
    <cellStyle name="Input 2 8" xfId="9402"/>
    <cellStyle name="Input 2 8 2" xfId="9403"/>
    <cellStyle name="Input 2 8 2 2" xfId="21244"/>
    <cellStyle name="Input 2 8 2 3" xfId="21659"/>
    <cellStyle name="Input 2 8 2 4" xfId="21700"/>
    <cellStyle name="Input 2 8 3" xfId="9404"/>
    <cellStyle name="Input 2 8 3 2" xfId="21243"/>
    <cellStyle name="Input 2 8 3 3" xfId="21660"/>
    <cellStyle name="Input 2 8 3 4" xfId="21699"/>
    <cellStyle name="Input 2 8 4" xfId="9405"/>
    <cellStyle name="Input 2 8 4 2" xfId="21242"/>
    <cellStyle name="Input 2 8 4 3" xfId="21661"/>
    <cellStyle name="Input 2 8 4 4" xfId="21698"/>
    <cellStyle name="Input 2 8 5" xfId="9406"/>
    <cellStyle name="Input 2 8 5 2" xfId="21241"/>
    <cellStyle name="Input 2 8 5 3" xfId="21662"/>
    <cellStyle name="Input 2 8 5 4" xfId="21697"/>
    <cellStyle name="Input 2 9" xfId="9407"/>
    <cellStyle name="Input 2 9 2" xfId="9408"/>
    <cellStyle name="Input 2 9 2 2" xfId="21240"/>
    <cellStyle name="Input 2 9 2 3" xfId="21663"/>
    <cellStyle name="Input 2 9 2 4" xfId="21696"/>
    <cellStyle name="Input 2 9 3" xfId="9409"/>
    <cellStyle name="Input 2 9 3 2" xfId="21239"/>
    <cellStyle name="Input 2 9 3 3" xfId="21664"/>
    <cellStyle name="Input 2 9 3 4" xfId="21695"/>
    <cellStyle name="Input 2 9 4" xfId="9410"/>
    <cellStyle name="Input 2 9 4 2" xfId="21238"/>
    <cellStyle name="Input 2 9 4 3" xfId="21665"/>
    <cellStyle name="Input 2 9 4 4" xfId="21694"/>
    <cellStyle name="Input 2 9 5" xfId="9411"/>
    <cellStyle name="Input 2 9 5 2" xfId="21237"/>
    <cellStyle name="Input 2 9 5 3" xfId="21666"/>
    <cellStyle name="Input 2 9 5 4" xfId="21693"/>
    <cellStyle name="Input 3" xfId="9412"/>
    <cellStyle name="Input 3 2" xfId="9413"/>
    <cellStyle name="Input 3 2 2" xfId="21235"/>
    <cellStyle name="Input 3 2 3" xfId="21668"/>
    <cellStyle name="Input 3 2 4" xfId="21691"/>
    <cellStyle name="Input 3 3" xfId="9414"/>
    <cellStyle name="Input 3 3 2" xfId="21234"/>
    <cellStyle name="Input 3 3 3" xfId="21669"/>
    <cellStyle name="Input 3 3 4" xfId="21690"/>
    <cellStyle name="Input 3 4" xfId="21236"/>
    <cellStyle name="Input 3 5" xfId="21667"/>
    <cellStyle name="Input 3 6" xfId="21692"/>
    <cellStyle name="Input 4" xfId="9415"/>
    <cellStyle name="Input 4 2" xfId="9416"/>
    <cellStyle name="Input 4 2 2" xfId="21232"/>
    <cellStyle name="Input 4 2 3" xfId="21671"/>
    <cellStyle name="Input 4 2 4" xfId="21688"/>
    <cellStyle name="Input 4 3" xfId="9417"/>
    <cellStyle name="Input 4 3 2" xfId="21231"/>
    <cellStyle name="Input 4 3 3" xfId="21672"/>
    <cellStyle name="Input 4 3 4" xfId="21687"/>
    <cellStyle name="Input 4 4" xfId="21233"/>
    <cellStyle name="Input 4 5" xfId="21670"/>
    <cellStyle name="Input 4 6" xfId="21689"/>
    <cellStyle name="Input 5" xfId="9418"/>
    <cellStyle name="Input 5 2" xfId="9419"/>
    <cellStyle name="Input 5 2 2" xfId="21229"/>
    <cellStyle name="Input 5 2 3" xfId="21674"/>
    <cellStyle name="Input 5 2 4" xfId="21685"/>
    <cellStyle name="Input 5 3" xfId="9420"/>
    <cellStyle name="Input 5 3 2" xfId="21228"/>
    <cellStyle name="Input 5 3 3" xfId="21675"/>
    <cellStyle name="Input 5 3 4" xfId="21684"/>
    <cellStyle name="Input 5 4" xfId="21230"/>
    <cellStyle name="Input 5 5" xfId="21673"/>
    <cellStyle name="Input 5 6" xfId="21686"/>
    <cellStyle name="Input 6" xfId="9421"/>
    <cellStyle name="Input 6 2" xfId="9422"/>
    <cellStyle name="Input 6 2 2" xfId="21226"/>
    <cellStyle name="Input 6 2 3" xfId="21677"/>
    <cellStyle name="Input 6 2 4" xfId="21682"/>
    <cellStyle name="Input 6 3" xfId="9423"/>
    <cellStyle name="Input 6 3 2" xfId="21225"/>
    <cellStyle name="Input 6 3 3" xfId="21678"/>
    <cellStyle name="Input 6 3 4" xfId="21681"/>
    <cellStyle name="Input 6 4" xfId="21227"/>
    <cellStyle name="Input 6 5" xfId="21676"/>
    <cellStyle name="Input 6 6" xfId="21683"/>
    <cellStyle name="Input 7" xfId="9424"/>
    <cellStyle name="Input 7 2" xfId="21224"/>
    <cellStyle name="Input 7 3" xfId="21679"/>
    <cellStyle name="Input 7 4" xfId="21680"/>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2 3" xfId="21852"/>
    <cellStyle name="Note 2 10 2 4" xfId="21510"/>
    <cellStyle name="Note 2 10 3" xfId="20386"/>
    <cellStyle name="Note 2 10 3 2" xfId="21220"/>
    <cellStyle name="Note 2 10 3 3" xfId="21853"/>
    <cellStyle name="Note 2 10 3 4" xfId="21509"/>
    <cellStyle name="Note 2 10 4" xfId="20387"/>
    <cellStyle name="Note 2 10 4 2" xfId="21219"/>
    <cellStyle name="Note 2 10 4 3" xfId="21854"/>
    <cellStyle name="Note 2 10 4 4" xfId="21508"/>
    <cellStyle name="Note 2 10 5" xfId="20388"/>
    <cellStyle name="Note 2 10 5 2" xfId="21218"/>
    <cellStyle name="Note 2 10 5 3" xfId="21855"/>
    <cellStyle name="Note 2 10 5 4" xfId="21507"/>
    <cellStyle name="Note 2 11" xfId="20389"/>
    <cellStyle name="Note 2 11 2" xfId="20390"/>
    <cellStyle name="Note 2 11 2 2" xfId="21217"/>
    <cellStyle name="Note 2 11 2 3" xfId="21856"/>
    <cellStyle name="Note 2 11 2 4" xfId="21506"/>
    <cellStyle name="Note 2 11 3" xfId="20391"/>
    <cellStyle name="Note 2 11 3 2" xfId="21216"/>
    <cellStyle name="Note 2 11 3 3" xfId="21857"/>
    <cellStyle name="Note 2 11 3 4" xfId="21505"/>
    <cellStyle name="Note 2 11 4" xfId="20392"/>
    <cellStyle name="Note 2 11 4 2" xfId="21215"/>
    <cellStyle name="Note 2 11 4 3" xfId="21858"/>
    <cellStyle name="Note 2 11 4 4" xfId="21504"/>
    <cellStyle name="Note 2 11 5" xfId="20393"/>
    <cellStyle name="Note 2 11 5 2" xfId="21214"/>
    <cellStyle name="Note 2 11 5 3" xfId="21859"/>
    <cellStyle name="Note 2 11 5 4" xfId="21503"/>
    <cellStyle name="Note 2 12" xfId="20394"/>
    <cellStyle name="Note 2 12 2" xfId="20395"/>
    <cellStyle name="Note 2 12 2 2" xfId="21213"/>
    <cellStyle name="Note 2 12 2 3" xfId="21860"/>
    <cellStyle name="Note 2 12 2 4" xfId="21502"/>
    <cellStyle name="Note 2 12 3" xfId="20396"/>
    <cellStyle name="Note 2 12 3 2" xfId="21212"/>
    <cellStyle name="Note 2 12 3 3" xfId="21861"/>
    <cellStyle name="Note 2 12 3 4" xfId="21501"/>
    <cellStyle name="Note 2 12 4" xfId="20397"/>
    <cellStyle name="Note 2 12 4 2" xfId="21211"/>
    <cellStyle name="Note 2 12 4 3" xfId="21862"/>
    <cellStyle name="Note 2 12 4 4" xfId="21500"/>
    <cellStyle name="Note 2 12 5" xfId="20398"/>
    <cellStyle name="Note 2 12 5 2" xfId="21210"/>
    <cellStyle name="Note 2 12 5 3" xfId="21863"/>
    <cellStyle name="Note 2 12 5 4" xfId="21499"/>
    <cellStyle name="Note 2 13" xfId="20399"/>
    <cellStyle name="Note 2 13 2" xfId="20400"/>
    <cellStyle name="Note 2 13 2 2" xfId="21209"/>
    <cellStyle name="Note 2 13 2 3" xfId="21864"/>
    <cellStyle name="Note 2 13 2 4" xfId="21498"/>
    <cellStyle name="Note 2 13 3" xfId="20401"/>
    <cellStyle name="Note 2 13 3 2" xfId="21208"/>
    <cellStyle name="Note 2 13 3 3" xfId="21865"/>
    <cellStyle name="Note 2 13 3 4" xfId="21497"/>
    <cellStyle name="Note 2 13 4" xfId="20402"/>
    <cellStyle name="Note 2 13 4 2" xfId="21207"/>
    <cellStyle name="Note 2 13 4 3" xfId="21866"/>
    <cellStyle name="Note 2 13 4 4" xfId="21496"/>
    <cellStyle name="Note 2 13 5" xfId="20403"/>
    <cellStyle name="Note 2 13 5 2" xfId="21206"/>
    <cellStyle name="Note 2 13 5 3" xfId="21867"/>
    <cellStyle name="Note 2 13 5 4" xfId="21495"/>
    <cellStyle name="Note 2 14" xfId="20404"/>
    <cellStyle name="Note 2 14 2" xfId="20405"/>
    <cellStyle name="Note 2 14 2 2" xfId="21204"/>
    <cellStyle name="Note 2 14 2 3" xfId="21869"/>
    <cellStyle name="Note 2 14 2 4" xfId="21493"/>
    <cellStyle name="Note 2 14 3" xfId="21205"/>
    <cellStyle name="Note 2 14 4" xfId="21868"/>
    <cellStyle name="Note 2 14 5" xfId="21494"/>
    <cellStyle name="Note 2 15" xfId="20406"/>
    <cellStyle name="Note 2 15 2" xfId="20407"/>
    <cellStyle name="Note 2 15 2 2" xfId="21203"/>
    <cellStyle name="Note 2 15 2 3" xfId="21870"/>
    <cellStyle name="Note 2 15 2 4" xfId="21492"/>
    <cellStyle name="Note 2 16" xfId="20408"/>
    <cellStyle name="Note 2 16 2" xfId="21202"/>
    <cellStyle name="Note 2 16 3" xfId="21871"/>
    <cellStyle name="Note 2 16 4" xfId="21491"/>
    <cellStyle name="Note 2 17" xfId="20409"/>
    <cellStyle name="Note 2 17 2" xfId="21201"/>
    <cellStyle name="Note 2 17 3" xfId="21872"/>
    <cellStyle name="Note 2 17 4" xfId="21490"/>
    <cellStyle name="Note 2 18" xfId="21222"/>
    <cellStyle name="Note 2 19" xfId="21851"/>
    <cellStyle name="Note 2 2" xfId="20410"/>
    <cellStyle name="Note 2 2 10" xfId="20411"/>
    <cellStyle name="Note 2 2 10 2" xfId="21199"/>
    <cellStyle name="Note 2 2 10 3" xfId="21874"/>
    <cellStyle name="Note 2 2 10 4" xfId="21488"/>
    <cellStyle name="Note 2 2 11" xfId="21200"/>
    <cellStyle name="Note 2 2 12" xfId="21873"/>
    <cellStyle name="Note 2 2 13" xfId="21489"/>
    <cellStyle name="Note 2 2 2" xfId="20412"/>
    <cellStyle name="Note 2 2 2 2" xfId="20413"/>
    <cellStyle name="Note 2 2 2 2 2" xfId="21197"/>
    <cellStyle name="Note 2 2 2 2 3" xfId="21876"/>
    <cellStyle name="Note 2 2 2 2 4" xfId="21486"/>
    <cellStyle name="Note 2 2 2 3" xfId="20414"/>
    <cellStyle name="Note 2 2 2 3 2" xfId="21196"/>
    <cellStyle name="Note 2 2 2 3 3" xfId="21877"/>
    <cellStyle name="Note 2 2 2 3 4" xfId="21485"/>
    <cellStyle name="Note 2 2 2 4" xfId="20415"/>
    <cellStyle name="Note 2 2 2 4 2" xfId="21195"/>
    <cellStyle name="Note 2 2 2 4 3" xfId="21878"/>
    <cellStyle name="Note 2 2 2 4 4" xfId="21484"/>
    <cellStyle name="Note 2 2 2 5" xfId="20416"/>
    <cellStyle name="Note 2 2 2 5 2" xfId="21194"/>
    <cellStyle name="Note 2 2 2 5 3" xfId="21879"/>
    <cellStyle name="Note 2 2 2 5 4" xfId="21483"/>
    <cellStyle name="Note 2 2 2 6" xfId="21198"/>
    <cellStyle name="Note 2 2 2 7" xfId="21875"/>
    <cellStyle name="Note 2 2 2 8" xfId="21487"/>
    <cellStyle name="Note 2 2 3" xfId="20417"/>
    <cellStyle name="Note 2 2 3 2" xfId="20418"/>
    <cellStyle name="Note 2 2 3 2 2" xfId="21193"/>
    <cellStyle name="Note 2 2 3 2 3" xfId="21880"/>
    <cellStyle name="Note 2 2 3 2 4" xfId="21482"/>
    <cellStyle name="Note 2 2 3 3" xfId="20419"/>
    <cellStyle name="Note 2 2 3 3 2" xfId="21192"/>
    <cellStyle name="Note 2 2 3 3 3" xfId="21881"/>
    <cellStyle name="Note 2 2 3 3 4" xfId="21481"/>
    <cellStyle name="Note 2 2 3 4" xfId="20420"/>
    <cellStyle name="Note 2 2 3 4 2" xfId="21191"/>
    <cellStyle name="Note 2 2 3 4 3" xfId="21882"/>
    <cellStyle name="Note 2 2 3 4 4" xfId="21480"/>
    <cellStyle name="Note 2 2 3 5" xfId="20421"/>
    <cellStyle name="Note 2 2 3 5 2" xfId="21190"/>
    <cellStyle name="Note 2 2 3 5 3" xfId="21883"/>
    <cellStyle name="Note 2 2 3 5 4" xfId="21479"/>
    <cellStyle name="Note 2 2 4" xfId="20422"/>
    <cellStyle name="Note 2 2 4 2" xfId="20423"/>
    <cellStyle name="Note 2 2 4 2 2" xfId="21188"/>
    <cellStyle name="Note 2 2 4 2 3" xfId="21885"/>
    <cellStyle name="Note 2 2 4 2 4" xfId="21477"/>
    <cellStyle name="Note 2 2 4 3" xfId="20424"/>
    <cellStyle name="Note 2 2 4 3 2" xfId="21187"/>
    <cellStyle name="Note 2 2 4 3 3" xfId="21886"/>
    <cellStyle name="Note 2 2 4 3 4" xfId="21476"/>
    <cellStyle name="Note 2 2 4 4" xfId="20425"/>
    <cellStyle name="Note 2 2 4 4 2" xfId="21186"/>
    <cellStyle name="Note 2 2 4 4 3" xfId="21887"/>
    <cellStyle name="Note 2 2 4 4 4" xfId="21475"/>
    <cellStyle name="Note 2 2 4 5" xfId="21189"/>
    <cellStyle name="Note 2 2 4 6" xfId="21884"/>
    <cellStyle name="Note 2 2 4 7" xfId="21478"/>
    <cellStyle name="Note 2 2 5" xfId="20426"/>
    <cellStyle name="Note 2 2 5 2" xfId="20427"/>
    <cellStyle name="Note 2 2 5 2 2" xfId="21184"/>
    <cellStyle name="Note 2 2 5 2 3" xfId="21889"/>
    <cellStyle name="Note 2 2 5 2 4" xfId="21473"/>
    <cellStyle name="Note 2 2 5 3" xfId="20428"/>
    <cellStyle name="Note 2 2 5 3 2" xfId="21183"/>
    <cellStyle name="Note 2 2 5 3 3" xfId="21890"/>
    <cellStyle name="Note 2 2 5 3 4" xfId="21472"/>
    <cellStyle name="Note 2 2 5 4" xfId="20429"/>
    <cellStyle name="Note 2 2 5 4 2" xfId="21182"/>
    <cellStyle name="Note 2 2 5 4 3" xfId="21891"/>
    <cellStyle name="Note 2 2 5 4 4" xfId="21471"/>
    <cellStyle name="Note 2 2 5 5" xfId="21185"/>
    <cellStyle name="Note 2 2 5 6" xfId="21888"/>
    <cellStyle name="Note 2 2 5 7" xfId="21474"/>
    <cellStyle name="Note 2 2 6" xfId="20430"/>
    <cellStyle name="Note 2 2 6 2" xfId="21181"/>
    <cellStyle name="Note 2 2 6 3" xfId="21892"/>
    <cellStyle name="Note 2 2 6 4" xfId="21470"/>
    <cellStyle name="Note 2 2 7" xfId="20431"/>
    <cellStyle name="Note 2 2 7 2" xfId="21180"/>
    <cellStyle name="Note 2 2 7 3" xfId="21893"/>
    <cellStyle name="Note 2 2 7 4" xfId="21469"/>
    <cellStyle name="Note 2 2 8" xfId="20432"/>
    <cellStyle name="Note 2 2 8 2" xfId="21179"/>
    <cellStyle name="Note 2 2 8 3" xfId="21894"/>
    <cellStyle name="Note 2 2 8 4" xfId="21468"/>
    <cellStyle name="Note 2 2 9" xfId="20433"/>
    <cellStyle name="Note 2 2 9 2" xfId="21178"/>
    <cellStyle name="Note 2 2 9 3" xfId="21895"/>
    <cellStyle name="Note 2 2 9 4" xfId="21467"/>
    <cellStyle name="Note 2 20" xfId="21511"/>
    <cellStyle name="Note 2 3" xfId="20434"/>
    <cellStyle name="Note 2 3 2" xfId="20435"/>
    <cellStyle name="Note 2 3 2 2" xfId="21177"/>
    <cellStyle name="Note 2 3 2 3" xfId="21896"/>
    <cellStyle name="Note 2 3 2 4" xfId="21466"/>
    <cellStyle name="Note 2 3 3" xfId="20436"/>
    <cellStyle name="Note 2 3 3 2" xfId="21176"/>
    <cellStyle name="Note 2 3 3 3" xfId="21897"/>
    <cellStyle name="Note 2 3 3 4" xfId="21465"/>
    <cellStyle name="Note 2 3 4" xfId="20437"/>
    <cellStyle name="Note 2 3 4 2" xfId="21175"/>
    <cellStyle name="Note 2 3 4 3" xfId="21898"/>
    <cellStyle name="Note 2 3 4 4" xfId="21464"/>
    <cellStyle name="Note 2 3 5" xfId="20438"/>
    <cellStyle name="Note 2 3 5 2" xfId="21174"/>
    <cellStyle name="Note 2 3 5 3" xfId="21899"/>
    <cellStyle name="Note 2 3 5 4" xfId="21463"/>
    <cellStyle name="Note 2 4" xfId="20439"/>
    <cellStyle name="Note 2 4 2" xfId="20440"/>
    <cellStyle name="Note 2 4 2 2" xfId="20441"/>
    <cellStyle name="Note 2 4 2 2 2" xfId="21173"/>
    <cellStyle name="Note 2 4 2 2 3" xfId="21900"/>
    <cellStyle name="Note 2 4 2 2 4" xfId="21462"/>
    <cellStyle name="Note 2 4 3" xfId="20442"/>
    <cellStyle name="Note 2 4 3 2" xfId="20443"/>
    <cellStyle name="Note 2 4 3 2 2" xfId="21172"/>
    <cellStyle name="Note 2 4 3 2 3" xfId="21901"/>
    <cellStyle name="Note 2 4 3 2 4" xfId="21461"/>
    <cellStyle name="Note 2 4 4" xfId="20444"/>
    <cellStyle name="Note 2 4 4 2" xfId="20445"/>
    <cellStyle name="Note 2 4 4 2 2" xfId="21171"/>
    <cellStyle name="Note 2 4 4 2 3" xfId="21902"/>
    <cellStyle name="Note 2 4 4 2 4" xfId="21460"/>
    <cellStyle name="Note 2 4 5" xfId="20446"/>
    <cellStyle name="Note 2 4 6" xfId="20447"/>
    <cellStyle name="Note 2 4 7" xfId="20448"/>
    <cellStyle name="Note 2 4 7 2" xfId="21170"/>
    <cellStyle name="Note 2 4 7 3" xfId="21903"/>
    <cellStyle name="Note 2 4 7 4" xfId="21459"/>
    <cellStyle name="Note 2 5" xfId="20449"/>
    <cellStyle name="Note 2 5 2" xfId="20450"/>
    <cellStyle name="Note 2 5 2 2" xfId="20451"/>
    <cellStyle name="Note 2 5 2 2 2" xfId="21169"/>
    <cellStyle name="Note 2 5 2 2 3" xfId="21904"/>
    <cellStyle name="Note 2 5 2 2 4" xfId="21458"/>
    <cellStyle name="Note 2 5 3" xfId="20452"/>
    <cellStyle name="Note 2 5 3 2" xfId="20453"/>
    <cellStyle name="Note 2 5 3 2 2" xfId="21168"/>
    <cellStyle name="Note 2 5 3 2 3" xfId="21905"/>
    <cellStyle name="Note 2 5 3 2 4" xfId="21457"/>
    <cellStyle name="Note 2 5 4" xfId="20454"/>
    <cellStyle name="Note 2 5 4 2" xfId="20455"/>
    <cellStyle name="Note 2 5 4 2 2" xfId="21167"/>
    <cellStyle name="Note 2 5 4 2 3" xfId="21906"/>
    <cellStyle name="Note 2 5 4 2 4" xfId="21456"/>
    <cellStyle name="Note 2 5 5" xfId="20456"/>
    <cellStyle name="Note 2 5 6" xfId="20457"/>
    <cellStyle name="Note 2 5 7" xfId="20458"/>
    <cellStyle name="Note 2 5 7 2" xfId="21166"/>
    <cellStyle name="Note 2 5 7 3" xfId="21907"/>
    <cellStyle name="Note 2 5 7 4" xfId="21455"/>
    <cellStyle name="Note 2 6" xfId="20459"/>
    <cellStyle name="Note 2 6 2" xfId="20460"/>
    <cellStyle name="Note 2 6 2 2" xfId="20461"/>
    <cellStyle name="Note 2 6 2 2 2" xfId="21165"/>
    <cellStyle name="Note 2 6 2 2 3" xfId="21908"/>
    <cellStyle name="Note 2 6 2 2 4" xfId="21454"/>
    <cellStyle name="Note 2 6 3" xfId="20462"/>
    <cellStyle name="Note 2 6 3 2" xfId="20463"/>
    <cellStyle name="Note 2 6 3 2 2" xfId="21164"/>
    <cellStyle name="Note 2 6 3 2 3" xfId="21909"/>
    <cellStyle name="Note 2 6 3 2 4" xfId="21453"/>
    <cellStyle name="Note 2 6 4" xfId="20464"/>
    <cellStyle name="Note 2 6 4 2" xfId="20465"/>
    <cellStyle name="Note 2 6 4 2 2" xfId="21163"/>
    <cellStyle name="Note 2 6 4 2 3" xfId="21910"/>
    <cellStyle name="Note 2 6 4 2 4" xfId="21452"/>
    <cellStyle name="Note 2 6 5" xfId="20466"/>
    <cellStyle name="Note 2 6 6" xfId="20467"/>
    <cellStyle name="Note 2 6 7" xfId="20468"/>
    <cellStyle name="Note 2 6 7 2" xfId="21162"/>
    <cellStyle name="Note 2 6 7 3" xfId="21911"/>
    <cellStyle name="Note 2 6 7 4" xfId="21451"/>
    <cellStyle name="Note 2 7" xfId="20469"/>
    <cellStyle name="Note 2 7 2" xfId="20470"/>
    <cellStyle name="Note 2 7 2 2" xfId="20471"/>
    <cellStyle name="Note 2 7 2 2 2" xfId="21161"/>
    <cellStyle name="Note 2 7 2 2 3" xfId="21912"/>
    <cellStyle name="Note 2 7 2 2 4" xfId="21450"/>
    <cellStyle name="Note 2 7 3" xfId="20472"/>
    <cellStyle name="Note 2 7 3 2" xfId="20473"/>
    <cellStyle name="Note 2 7 3 2 2" xfId="21160"/>
    <cellStyle name="Note 2 7 3 2 3" xfId="21913"/>
    <cellStyle name="Note 2 7 3 2 4" xfId="21449"/>
    <cellStyle name="Note 2 7 4" xfId="20474"/>
    <cellStyle name="Note 2 7 4 2" xfId="20475"/>
    <cellStyle name="Note 2 7 4 2 2" xfId="21159"/>
    <cellStyle name="Note 2 7 4 2 3" xfId="21914"/>
    <cellStyle name="Note 2 7 4 2 4" xfId="21448"/>
    <cellStyle name="Note 2 7 5" xfId="20476"/>
    <cellStyle name="Note 2 7 6" xfId="20477"/>
    <cellStyle name="Note 2 7 7" xfId="20478"/>
    <cellStyle name="Note 2 7 7 2" xfId="21158"/>
    <cellStyle name="Note 2 7 7 3" xfId="21915"/>
    <cellStyle name="Note 2 7 7 4" xfId="21447"/>
    <cellStyle name="Note 2 8" xfId="20479"/>
    <cellStyle name="Note 2 8 2" xfId="20480"/>
    <cellStyle name="Note 2 8 2 2" xfId="21157"/>
    <cellStyle name="Note 2 8 2 3" xfId="21916"/>
    <cellStyle name="Note 2 8 2 4" xfId="21446"/>
    <cellStyle name="Note 2 8 3" xfId="20481"/>
    <cellStyle name="Note 2 8 3 2" xfId="21156"/>
    <cellStyle name="Note 2 8 3 3" xfId="21917"/>
    <cellStyle name="Note 2 8 3 4" xfId="21445"/>
    <cellStyle name="Note 2 8 4" xfId="20482"/>
    <cellStyle name="Note 2 8 4 2" xfId="21155"/>
    <cellStyle name="Note 2 8 4 3" xfId="21918"/>
    <cellStyle name="Note 2 8 4 4" xfId="21444"/>
    <cellStyle name="Note 2 8 5" xfId="20483"/>
    <cellStyle name="Note 2 8 5 2" xfId="21154"/>
    <cellStyle name="Note 2 8 5 3" xfId="21919"/>
    <cellStyle name="Note 2 8 5 4" xfId="21443"/>
    <cellStyle name="Note 2 9" xfId="20484"/>
    <cellStyle name="Note 2 9 2" xfId="20485"/>
    <cellStyle name="Note 2 9 2 2" xfId="21153"/>
    <cellStyle name="Note 2 9 2 3" xfId="21920"/>
    <cellStyle name="Note 2 9 2 4" xfId="21442"/>
    <cellStyle name="Note 2 9 3" xfId="20486"/>
    <cellStyle name="Note 2 9 3 2" xfId="21152"/>
    <cellStyle name="Note 2 9 3 3" xfId="21921"/>
    <cellStyle name="Note 2 9 3 4" xfId="21441"/>
    <cellStyle name="Note 2 9 4" xfId="20487"/>
    <cellStyle name="Note 2 9 4 2" xfId="21151"/>
    <cellStyle name="Note 2 9 4 3" xfId="21922"/>
    <cellStyle name="Note 2 9 4 4" xfId="21440"/>
    <cellStyle name="Note 2 9 5" xfId="20488"/>
    <cellStyle name="Note 2 9 5 2" xfId="21150"/>
    <cellStyle name="Note 2 9 5 3" xfId="21923"/>
    <cellStyle name="Note 2 9 5 4" xfId="21439"/>
    <cellStyle name="Note 3 2" xfId="20489"/>
    <cellStyle name="Note 3 2 2" xfId="20490"/>
    <cellStyle name="Note 3 2 2 2" xfId="21148"/>
    <cellStyle name="Note 3 2 2 3" xfId="21925"/>
    <cellStyle name="Note 3 2 2 4" xfId="21437"/>
    <cellStyle name="Note 3 2 3" xfId="20491"/>
    <cellStyle name="Note 3 2 4" xfId="21149"/>
    <cellStyle name="Note 3 2 5" xfId="21924"/>
    <cellStyle name="Note 3 2 6" xfId="21438"/>
    <cellStyle name="Note 3 3" xfId="20492"/>
    <cellStyle name="Note 3 3 2" xfId="20493"/>
    <cellStyle name="Note 3 3 3" xfId="21147"/>
    <cellStyle name="Note 3 3 4" xfId="21926"/>
    <cellStyle name="Note 3 3 5" xfId="21436"/>
    <cellStyle name="Note 3 4" xfId="20494"/>
    <cellStyle name="Note 3 4 2" xfId="21146"/>
    <cellStyle name="Note 3 4 3" xfId="21927"/>
    <cellStyle name="Note 3 4 4" xfId="21435"/>
    <cellStyle name="Note 3 5" xfId="20495"/>
    <cellStyle name="Note 4 2" xfId="20496"/>
    <cellStyle name="Note 4 2 2" xfId="20497"/>
    <cellStyle name="Note 4 2 2 2" xfId="21144"/>
    <cellStyle name="Note 4 2 2 3" xfId="21929"/>
    <cellStyle name="Note 4 2 2 4" xfId="21433"/>
    <cellStyle name="Note 4 2 3" xfId="20498"/>
    <cellStyle name="Note 4 2 4" xfId="21145"/>
    <cellStyle name="Note 4 2 5" xfId="21928"/>
    <cellStyle name="Note 4 2 6" xfId="21434"/>
    <cellStyle name="Note 4 3" xfId="20499"/>
    <cellStyle name="Note 4 4" xfId="20500"/>
    <cellStyle name="Note 4 4 2" xfId="21143"/>
    <cellStyle name="Note 4 4 3" xfId="21930"/>
    <cellStyle name="Note 4 4 4" xfId="21432"/>
    <cellStyle name="Note 4 5" xfId="20501"/>
    <cellStyle name="Note 5" xfId="20502"/>
    <cellStyle name="Note 5 2" xfId="20503"/>
    <cellStyle name="Note 5 2 2" xfId="20504"/>
    <cellStyle name="Note 5 2 3" xfId="21141"/>
    <cellStyle name="Note 5 2 4" xfId="21932"/>
    <cellStyle name="Note 5 2 5" xfId="21430"/>
    <cellStyle name="Note 5 3" xfId="20505"/>
    <cellStyle name="Note 5 3 2" xfId="20506"/>
    <cellStyle name="Note 5 3 3" xfId="21140"/>
    <cellStyle name="Note 5 3 4" xfId="21933"/>
    <cellStyle name="Note 5 3 5" xfId="21429"/>
    <cellStyle name="Note 5 4" xfId="20507"/>
    <cellStyle name="Note 5 4 2" xfId="21139"/>
    <cellStyle name="Note 5 4 3" xfId="21934"/>
    <cellStyle name="Note 5 4 4" xfId="21428"/>
    <cellStyle name="Note 5 5" xfId="20508"/>
    <cellStyle name="Note 5 6" xfId="21142"/>
    <cellStyle name="Note 5 7" xfId="21931"/>
    <cellStyle name="Note 5 8" xfId="21431"/>
    <cellStyle name="Note 6" xfId="20509"/>
    <cellStyle name="Note 6 2" xfId="20510"/>
    <cellStyle name="Note 6 2 2" xfId="20511"/>
    <cellStyle name="Note 6 2 3" xfId="21137"/>
    <cellStyle name="Note 6 2 4" xfId="21936"/>
    <cellStyle name="Note 6 2 5" xfId="21426"/>
    <cellStyle name="Note 6 3" xfId="20512"/>
    <cellStyle name="Note 6 4" xfId="20513"/>
    <cellStyle name="Note 6 5" xfId="21138"/>
    <cellStyle name="Note 6 6" xfId="21935"/>
    <cellStyle name="Note 6 7" xfId="21427"/>
    <cellStyle name="Note 7" xfId="20514"/>
    <cellStyle name="Note 7 2" xfId="21136"/>
    <cellStyle name="Note 7 3" xfId="21937"/>
    <cellStyle name="Note 7 4" xfId="21425"/>
    <cellStyle name="Note 8" xfId="20515"/>
    <cellStyle name="Note 8 2" xfId="20516"/>
    <cellStyle name="Note 8 2 2" xfId="21134"/>
    <cellStyle name="Note 8 2 3" xfId="21939"/>
    <cellStyle name="Note 8 2 4" xfId="21423"/>
    <cellStyle name="Note 8 3" xfId="21135"/>
    <cellStyle name="Note 8 4" xfId="21938"/>
    <cellStyle name="Note 8 5" xfId="21424"/>
    <cellStyle name="Note 9" xfId="20517"/>
    <cellStyle name="Note 9 2" xfId="21133"/>
    <cellStyle name="Note 9 3" xfId="21940"/>
    <cellStyle name="Note 9 4" xfId="21422"/>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2 3" xfId="21942"/>
    <cellStyle name="Output 2 10 2 4" xfId="21420"/>
    <cellStyle name="Output 2 10 3" xfId="20531"/>
    <cellStyle name="Output 2 10 3 2" xfId="21129"/>
    <cellStyle name="Output 2 10 3 3" xfId="21943"/>
    <cellStyle name="Output 2 10 3 4" xfId="21419"/>
    <cellStyle name="Output 2 10 4" xfId="20532"/>
    <cellStyle name="Output 2 10 4 2" xfId="21128"/>
    <cellStyle name="Output 2 10 4 3" xfId="21944"/>
    <cellStyle name="Output 2 10 4 4" xfId="21418"/>
    <cellStyle name="Output 2 10 5" xfId="20533"/>
    <cellStyle name="Output 2 10 5 2" xfId="21127"/>
    <cellStyle name="Output 2 10 5 3" xfId="21945"/>
    <cellStyle name="Output 2 10 5 4" xfId="21417"/>
    <cellStyle name="Output 2 11" xfId="20534"/>
    <cellStyle name="Output 2 11 2" xfId="20535"/>
    <cellStyle name="Output 2 11 2 2" xfId="21125"/>
    <cellStyle name="Output 2 11 2 3" xfId="21947"/>
    <cellStyle name="Output 2 11 2 4" xfId="21415"/>
    <cellStyle name="Output 2 11 3" xfId="20536"/>
    <cellStyle name="Output 2 11 3 2" xfId="21124"/>
    <cellStyle name="Output 2 11 3 3" xfId="21948"/>
    <cellStyle name="Output 2 11 3 4" xfId="22109"/>
    <cellStyle name="Output 2 11 4" xfId="20537"/>
    <cellStyle name="Output 2 11 4 2" xfId="21123"/>
    <cellStyle name="Output 2 11 4 3" xfId="21949"/>
    <cellStyle name="Output 2 11 4 4" xfId="21414"/>
    <cellStyle name="Output 2 11 5" xfId="20538"/>
    <cellStyle name="Output 2 11 5 2" xfId="21122"/>
    <cellStyle name="Output 2 11 5 3" xfId="21950"/>
    <cellStyle name="Output 2 11 5 4" xfId="22110"/>
    <cellStyle name="Output 2 11 6" xfId="21126"/>
    <cellStyle name="Output 2 11 7" xfId="21946"/>
    <cellStyle name="Output 2 11 8" xfId="21416"/>
    <cellStyle name="Output 2 12" xfId="20539"/>
    <cellStyle name="Output 2 12 2" xfId="20540"/>
    <cellStyle name="Output 2 12 2 2" xfId="21120"/>
    <cellStyle name="Output 2 12 2 3" xfId="21952"/>
    <cellStyle name="Output 2 12 2 4" xfId="22112"/>
    <cellStyle name="Output 2 12 3" xfId="20541"/>
    <cellStyle name="Output 2 12 3 2" xfId="21119"/>
    <cellStyle name="Output 2 12 3 3" xfId="21953"/>
    <cellStyle name="Output 2 12 3 4" xfId="22113"/>
    <cellStyle name="Output 2 12 4" xfId="20542"/>
    <cellStyle name="Output 2 12 4 2" xfId="21118"/>
    <cellStyle name="Output 2 12 4 3" xfId="21954"/>
    <cellStyle name="Output 2 12 4 4" xfId="22114"/>
    <cellStyle name="Output 2 12 5" xfId="20543"/>
    <cellStyle name="Output 2 12 5 2" xfId="21117"/>
    <cellStyle name="Output 2 12 5 3" xfId="21955"/>
    <cellStyle name="Output 2 12 5 4" xfId="22115"/>
    <cellStyle name="Output 2 12 6" xfId="21121"/>
    <cellStyle name="Output 2 12 7" xfId="21951"/>
    <cellStyle name="Output 2 12 8" xfId="22111"/>
    <cellStyle name="Output 2 13" xfId="20544"/>
    <cellStyle name="Output 2 13 2" xfId="20545"/>
    <cellStyle name="Output 2 13 2 2" xfId="21115"/>
    <cellStyle name="Output 2 13 2 3" xfId="21957"/>
    <cellStyle name="Output 2 13 2 4" xfId="22117"/>
    <cellStyle name="Output 2 13 3" xfId="20546"/>
    <cellStyle name="Output 2 13 3 2" xfId="21114"/>
    <cellStyle name="Output 2 13 3 3" xfId="21958"/>
    <cellStyle name="Output 2 13 3 4" xfId="22118"/>
    <cellStyle name="Output 2 13 4" xfId="20547"/>
    <cellStyle name="Output 2 13 4 2" xfId="21113"/>
    <cellStyle name="Output 2 13 4 3" xfId="21959"/>
    <cellStyle name="Output 2 13 4 4" xfId="22119"/>
    <cellStyle name="Output 2 13 5" xfId="21116"/>
    <cellStyle name="Output 2 13 6" xfId="21956"/>
    <cellStyle name="Output 2 13 7" xfId="22116"/>
    <cellStyle name="Output 2 14" xfId="20548"/>
    <cellStyle name="Output 2 14 2" xfId="21112"/>
    <cellStyle name="Output 2 14 3" xfId="21960"/>
    <cellStyle name="Output 2 14 4" xfId="22120"/>
    <cellStyle name="Output 2 15" xfId="20549"/>
    <cellStyle name="Output 2 15 2" xfId="21111"/>
    <cellStyle name="Output 2 15 3" xfId="21961"/>
    <cellStyle name="Output 2 15 4" xfId="22121"/>
    <cellStyle name="Output 2 16" xfId="20550"/>
    <cellStyle name="Output 2 16 2" xfId="21110"/>
    <cellStyle name="Output 2 16 3" xfId="21962"/>
    <cellStyle name="Output 2 16 4" xfId="22122"/>
    <cellStyle name="Output 2 17" xfId="21131"/>
    <cellStyle name="Output 2 18" xfId="21941"/>
    <cellStyle name="Output 2 19" xfId="21421"/>
    <cellStyle name="Output 2 2" xfId="20551"/>
    <cellStyle name="Output 2 2 10" xfId="21109"/>
    <cellStyle name="Output 2 2 11" xfId="21963"/>
    <cellStyle name="Output 2 2 12" xfId="22123"/>
    <cellStyle name="Output 2 2 2" xfId="20552"/>
    <cellStyle name="Output 2 2 2 2" xfId="20553"/>
    <cellStyle name="Output 2 2 2 2 2" xfId="21107"/>
    <cellStyle name="Output 2 2 2 2 3" xfId="21965"/>
    <cellStyle name="Output 2 2 2 2 4" xfId="22125"/>
    <cellStyle name="Output 2 2 2 3" xfId="20554"/>
    <cellStyle name="Output 2 2 2 3 2" xfId="21106"/>
    <cellStyle name="Output 2 2 2 3 3" xfId="21966"/>
    <cellStyle name="Output 2 2 2 3 4" xfId="22126"/>
    <cellStyle name="Output 2 2 2 4" xfId="20555"/>
    <cellStyle name="Output 2 2 2 4 2" xfId="21105"/>
    <cellStyle name="Output 2 2 2 4 3" xfId="21967"/>
    <cellStyle name="Output 2 2 2 4 4" xfId="22127"/>
    <cellStyle name="Output 2 2 2 5" xfId="21108"/>
    <cellStyle name="Output 2 2 2 6" xfId="21964"/>
    <cellStyle name="Output 2 2 2 7" xfId="22124"/>
    <cellStyle name="Output 2 2 3" xfId="20556"/>
    <cellStyle name="Output 2 2 3 2" xfId="20557"/>
    <cellStyle name="Output 2 2 3 2 2" xfId="21103"/>
    <cellStyle name="Output 2 2 3 2 3" xfId="21969"/>
    <cellStyle name="Output 2 2 3 2 4" xfId="22129"/>
    <cellStyle name="Output 2 2 3 3" xfId="20558"/>
    <cellStyle name="Output 2 2 3 3 2" xfId="21102"/>
    <cellStyle name="Output 2 2 3 3 3" xfId="21970"/>
    <cellStyle name="Output 2 2 3 3 4" xfId="22130"/>
    <cellStyle name="Output 2 2 3 4" xfId="20559"/>
    <cellStyle name="Output 2 2 3 4 2" xfId="21101"/>
    <cellStyle name="Output 2 2 3 4 3" xfId="21971"/>
    <cellStyle name="Output 2 2 3 4 4" xfId="22131"/>
    <cellStyle name="Output 2 2 3 5" xfId="21104"/>
    <cellStyle name="Output 2 2 3 6" xfId="21968"/>
    <cellStyle name="Output 2 2 3 7" xfId="22128"/>
    <cellStyle name="Output 2 2 4" xfId="20560"/>
    <cellStyle name="Output 2 2 4 2" xfId="20561"/>
    <cellStyle name="Output 2 2 4 2 2" xfId="21099"/>
    <cellStyle name="Output 2 2 4 2 3" xfId="21973"/>
    <cellStyle name="Output 2 2 4 2 4" xfId="22133"/>
    <cellStyle name="Output 2 2 4 3" xfId="20562"/>
    <cellStyle name="Output 2 2 4 3 2" xfId="21098"/>
    <cellStyle name="Output 2 2 4 3 3" xfId="21974"/>
    <cellStyle name="Output 2 2 4 3 4" xfId="22134"/>
    <cellStyle name="Output 2 2 4 4" xfId="20563"/>
    <cellStyle name="Output 2 2 4 4 2" xfId="21097"/>
    <cellStyle name="Output 2 2 4 4 3" xfId="21975"/>
    <cellStyle name="Output 2 2 4 4 4" xfId="22135"/>
    <cellStyle name="Output 2 2 4 5" xfId="21100"/>
    <cellStyle name="Output 2 2 4 6" xfId="21972"/>
    <cellStyle name="Output 2 2 4 7" xfId="22132"/>
    <cellStyle name="Output 2 2 5" xfId="20564"/>
    <cellStyle name="Output 2 2 5 2" xfId="20565"/>
    <cellStyle name="Output 2 2 5 2 2" xfId="21095"/>
    <cellStyle name="Output 2 2 5 2 3" xfId="21977"/>
    <cellStyle name="Output 2 2 5 2 4" xfId="22137"/>
    <cellStyle name="Output 2 2 5 3" xfId="20566"/>
    <cellStyle name="Output 2 2 5 3 2" xfId="21094"/>
    <cellStyle name="Output 2 2 5 3 3" xfId="21978"/>
    <cellStyle name="Output 2 2 5 3 4" xfId="22138"/>
    <cellStyle name="Output 2 2 5 4" xfId="20567"/>
    <cellStyle name="Output 2 2 5 4 2" xfId="21093"/>
    <cellStyle name="Output 2 2 5 4 3" xfId="21979"/>
    <cellStyle name="Output 2 2 5 4 4" xfId="22139"/>
    <cellStyle name="Output 2 2 5 5" xfId="21096"/>
    <cellStyle name="Output 2 2 5 6" xfId="21976"/>
    <cellStyle name="Output 2 2 5 7" xfId="22136"/>
    <cellStyle name="Output 2 2 6" xfId="20568"/>
    <cellStyle name="Output 2 2 6 2" xfId="21092"/>
    <cellStyle name="Output 2 2 6 3" xfId="21980"/>
    <cellStyle name="Output 2 2 6 4" xfId="22140"/>
    <cellStyle name="Output 2 2 7" xfId="20569"/>
    <cellStyle name="Output 2 2 7 2" xfId="21091"/>
    <cellStyle name="Output 2 2 7 3" xfId="21981"/>
    <cellStyle name="Output 2 2 7 4" xfId="22141"/>
    <cellStyle name="Output 2 2 8" xfId="20570"/>
    <cellStyle name="Output 2 2 8 2" xfId="21090"/>
    <cellStyle name="Output 2 2 8 3" xfId="21982"/>
    <cellStyle name="Output 2 2 8 4" xfId="22142"/>
    <cellStyle name="Output 2 2 9" xfId="20571"/>
    <cellStyle name="Output 2 2 9 2" xfId="21089"/>
    <cellStyle name="Output 2 2 9 3" xfId="21983"/>
    <cellStyle name="Output 2 2 9 4" xfId="22143"/>
    <cellStyle name="Output 2 3" xfId="20572"/>
    <cellStyle name="Output 2 3 2" xfId="20573"/>
    <cellStyle name="Output 2 3 2 2" xfId="21088"/>
    <cellStyle name="Output 2 3 2 3" xfId="21984"/>
    <cellStyle name="Output 2 3 2 4" xfId="22144"/>
    <cellStyle name="Output 2 3 3" xfId="20574"/>
    <cellStyle name="Output 2 3 3 2" xfId="21087"/>
    <cellStyle name="Output 2 3 3 3" xfId="21985"/>
    <cellStyle name="Output 2 3 3 4" xfId="22145"/>
    <cellStyle name="Output 2 3 4" xfId="20575"/>
    <cellStyle name="Output 2 3 4 2" xfId="21086"/>
    <cellStyle name="Output 2 3 4 3" xfId="21986"/>
    <cellStyle name="Output 2 3 4 4" xfId="22146"/>
    <cellStyle name="Output 2 3 5" xfId="20576"/>
    <cellStyle name="Output 2 3 5 2" xfId="21085"/>
    <cellStyle name="Output 2 3 5 3" xfId="21987"/>
    <cellStyle name="Output 2 3 5 4" xfId="22147"/>
    <cellStyle name="Output 2 4" xfId="20577"/>
    <cellStyle name="Output 2 4 2" xfId="20578"/>
    <cellStyle name="Output 2 4 2 2" xfId="21084"/>
    <cellStyle name="Output 2 4 2 3" xfId="21988"/>
    <cellStyle name="Output 2 4 2 4" xfId="22148"/>
    <cellStyle name="Output 2 4 3" xfId="20579"/>
    <cellStyle name="Output 2 4 3 2" xfId="21083"/>
    <cellStyle name="Output 2 4 3 3" xfId="21989"/>
    <cellStyle name="Output 2 4 3 4" xfId="22149"/>
    <cellStyle name="Output 2 4 4" xfId="20580"/>
    <cellStyle name="Output 2 4 4 2" xfId="21082"/>
    <cellStyle name="Output 2 4 4 3" xfId="21990"/>
    <cellStyle name="Output 2 4 4 4" xfId="22150"/>
    <cellStyle name="Output 2 4 5" xfId="20581"/>
    <cellStyle name="Output 2 4 5 2" xfId="21081"/>
    <cellStyle name="Output 2 4 5 3" xfId="21991"/>
    <cellStyle name="Output 2 4 5 4" xfId="22151"/>
    <cellStyle name="Output 2 5" xfId="20582"/>
    <cellStyle name="Output 2 5 2" xfId="20583"/>
    <cellStyle name="Output 2 5 2 2" xfId="21080"/>
    <cellStyle name="Output 2 5 2 3" xfId="21992"/>
    <cellStyle name="Output 2 5 2 4" xfId="22152"/>
    <cellStyle name="Output 2 5 3" xfId="20584"/>
    <cellStyle name="Output 2 5 3 2" xfId="21079"/>
    <cellStyle name="Output 2 5 3 3" xfId="21993"/>
    <cellStyle name="Output 2 5 3 4" xfId="22153"/>
    <cellStyle name="Output 2 5 4" xfId="20585"/>
    <cellStyle name="Output 2 5 4 2" xfId="21078"/>
    <cellStyle name="Output 2 5 4 3" xfId="21994"/>
    <cellStyle name="Output 2 5 4 4" xfId="22154"/>
    <cellStyle name="Output 2 5 5" xfId="20586"/>
    <cellStyle name="Output 2 5 5 2" xfId="21077"/>
    <cellStyle name="Output 2 5 5 3" xfId="21995"/>
    <cellStyle name="Output 2 5 5 4" xfId="22155"/>
    <cellStyle name="Output 2 6" xfId="20587"/>
    <cellStyle name="Output 2 6 2" xfId="20588"/>
    <cellStyle name="Output 2 6 2 2" xfId="21076"/>
    <cellStyle name="Output 2 6 2 3" xfId="21996"/>
    <cellStyle name="Output 2 6 2 4" xfId="22156"/>
    <cellStyle name="Output 2 6 3" xfId="20589"/>
    <cellStyle name="Output 2 6 3 2" xfId="21075"/>
    <cellStyle name="Output 2 6 3 3" xfId="21997"/>
    <cellStyle name="Output 2 6 3 4" xfId="22157"/>
    <cellStyle name="Output 2 6 4" xfId="20590"/>
    <cellStyle name="Output 2 6 4 2" xfId="21074"/>
    <cellStyle name="Output 2 6 4 3" xfId="21998"/>
    <cellStyle name="Output 2 6 4 4" xfId="22158"/>
    <cellStyle name="Output 2 6 5" xfId="20591"/>
    <cellStyle name="Output 2 6 5 2" xfId="21073"/>
    <cellStyle name="Output 2 6 5 3" xfId="21999"/>
    <cellStyle name="Output 2 6 5 4" xfId="22159"/>
    <cellStyle name="Output 2 7" xfId="20592"/>
    <cellStyle name="Output 2 7 2" xfId="20593"/>
    <cellStyle name="Output 2 7 2 2" xfId="21072"/>
    <cellStyle name="Output 2 7 2 3" xfId="22000"/>
    <cellStyle name="Output 2 7 2 4" xfId="22160"/>
    <cellStyle name="Output 2 7 3" xfId="20594"/>
    <cellStyle name="Output 2 7 3 2" xfId="21071"/>
    <cellStyle name="Output 2 7 3 3" xfId="22001"/>
    <cellStyle name="Output 2 7 3 4" xfId="22161"/>
    <cellStyle name="Output 2 7 4" xfId="20595"/>
    <cellStyle name="Output 2 7 4 2" xfId="21070"/>
    <cellStyle name="Output 2 7 4 3" xfId="22002"/>
    <cellStyle name="Output 2 7 4 4" xfId="22162"/>
    <cellStyle name="Output 2 7 5" xfId="20596"/>
    <cellStyle name="Output 2 7 5 2" xfId="21069"/>
    <cellStyle name="Output 2 7 5 3" xfId="22003"/>
    <cellStyle name="Output 2 7 5 4" xfId="22163"/>
    <cellStyle name="Output 2 8" xfId="20597"/>
    <cellStyle name="Output 2 8 2" xfId="20598"/>
    <cellStyle name="Output 2 8 2 2" xfId="21068"/>
    <cellStyle name="Output 2 8 2 3" xfId="22004"/>
    <cellStyle name="Output 2 8 2 4" xfId="22164"/>
    <cellStyle name="Output 2 8 3" xfId="20599"/>
    <cellStyle name="Output 2 8 3 2" xfId="21067"/>
    <cellStyle name="Output 2 8 3 3" xfId="22005"/>
    <cellStyle name="Output 2 8 3 4" xfId="22165"/>
    <cellStyle name="Output 2 8 4" xfId="20600"/>
    <cellStyle name="Output 2 8 4 2" xfId="21066"/>
    <cellStyle name="Output 2 8 4 3" xfId="22006"/>
    <cellStyle name="Output 2 8 4 4" xfId="22166"/>
    <cellStyle name="Output 2 8 5" xfId="20601"/>
    <cellStyle name="Output 2 8 5 2" xfId="21065"/>
    <cellStyle name="Output 2 8 5 3" xfId="22007"/>
    <cellStyle name="Output 2 8 5 4" xfId="22167"/>
    <cellStyle name="Output 2 9" xfId="20602"/>
    <cellStyle name="Output 2 9 2" xfId="20603"/>
    <cellStyle name="Output 2 9 2 2" xfId="21064"/>
    <cellStyle name="Output 2 9 2 3" xfId="22008"/>
    <cellStyle name="Output 2 9 2 4" xfId="22168"/>
    <cellStyle name="Output 2 9 3" xfId="20604"/>
    <cellStyle name="Output 2 9 3 2" xfId="21063"/>
    <cellStyle name="Output 2 9 3 3" xfId="22009"/>
    <cellStyle name="Output 2 9 3 4" xfId="22169"/>
    <cellStyle name="Output 2 9 4" xfId="20605"/>
    <cellStyle name="Output 2 9 4 2" xfId="21062"/>
    <cellStyle name="Output 2 9 4 3" xfId="22010"/>
    <cellStyle name="Output 2 9 4 4" xfId="22170"/>
    <cellStyle name="Output 2 9 5" xfId="20606"/>
    <cellStyle name="Output 2 9 5 2" xfId="21061"/>
    <cellStyle name="Output 2 9 5 3" xfId="22011"/>
    <cellStyle name="Output 2 9 5 4" xfId="22171"/>
    <cellStyle name="Output 3" xfId="20607"/>
    <cellStyle name="Output 3 2" xfId="20608"/>
    <cellStyle name="Output 3 2 2" xfId="21059"/>
    <cellStyle name="Output 3 2 3" xfId="22013"/>
    <cellStyle name="Output 3 2 4" xfId="22173"/>
    <cellStyle name="Output 3 3" xfId="20609"/>
    <cellStyle name="Output 3 3 2" xfId="21058"/>
    <cellStyle name="Output 3 3 3" xfId="22014"/>
    <cellStyle name="Output 3 3 4" xfId="22174"/>
    <cellStyle name="Output 3 4" xfId="21060"/>
    <cellStyle name="Output 3 5" xfId="22012"/>
    <cellStyle name="Output 3 6" xfId="22172"/>
    <cellStyle name="Output 4" xfId="20610"/>
    <cellStyle name="Output 4 2" xfId="20611"/>
    <cellStyle name="Output 4 2 2" xfId="21056"/>
    <cellStyle name="Output 4 2 3" xfId="22016"/>
    <cellStyle name="Output 4 2 4" xfId="22176"/>
    <cellStyle name="Output 4 3" xfId="20612"/>
    <cellStyle name="Output 4 3 2" xfId="21055"/>
    <cellStyle name="Output 4 3 3" xfId="22017"/>
    <cellStyle name="Output 4 3 4" xfId="22177"/>
    <cellStyle name="Output 4 4" xfId="21057"/>
    <cellStyle name="Output 4 5" xfId="22015"/>
    <cellStyle name="Output 4 6" xfId="22175"/>
    <cellStyle name="Output 5" xfId="20613"/>
    <cellStyle name="Output 5 2" xfId="20614"/>
    <cellStyle name="Output 5 2 2" xfId="21053"/>
    <cellStyle name="Output 5 2 3" xfId="22019"/>
    <cellStyle name="Output 5 2 4" xfId="22179"/>
    <cellStyle name="Output 5 3" xfId="20615"/>
    <cellStyle name="Output 5 3 2" xfId="21052"/>
    <cellStyle name="Output 5 3 3" xfId="22020"/>
    <cellStyle name="Output 5 3 4" xfId="22180"/>
    <cellStyle name="Output 5 4" xfId="21054"/>
    <cellStyle name="Output 5 5" xfId="22018"/>
    <cellStyle name="Output 5 6" xfId="22178"/>
    <cellStyle name="Output 6" xfId="20616"/>
    <cellStyle name="Output 6 2" xfId="20617"/>
    <cellStyle name="Output 6 2 2" xfId="21050"/>
    <cellStyle name="Output 6 2 3" xfId="22022"/>
    <cellStyle name="Output 6 2 4" xfId="22182"/>
    <cellStyle name="Output 6 3" xfId="20618"/>
    <cellStyle name="Output 6 3 2" xfId="21049"/>
    <cellStyle name="Output 6 3 3" xfId="22023"/>
    <cellStyle name="Output 6 3 4" xfId="22183"/>
    <cellStyle name="Output 6 4" xfId="21051"/>
    <cellStyle name="Output 6 5" xfId="22021"/>
    <cellStyle name="Output 6 6" xfId="22181"/>
    <cellStyle name="Output 7" xfId="20619"/>
    <cellStyle name="Output 7 2" xfId="21048"/>
    <cellStyle name="Output 7 3" xfId="22024"/>
    <cellStyle name="Output 7 4" xfId="22184"/>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2 3" xfId="22026"/>
    <cellStyle name="Total 2 10 2 4" xfId="22186"/>
    <cellStyle name="Total 2 10 3" xfId="20826"/>
    <cellStyle name="Total 2 10 3 2" xfId="21043"/>
    <cellStyle name="Total 2 10 3 3" xfId="22027"/>
    <cellStyle name="Total 2 10 3 4" xfId="22187"/>
    <cellStyle name="Total 2 10 4" xfId="20827"/>
    <cellStyle name="Total 2 10 4 2" xfId="21042"/>
    <cellStyle name="Total 2 10 4 3" xfId="22028"/>
    <cellStyle name="Total 2 10 4 4" xfId="22188"/>
    <cellStyle name="Total 2 10 5" xfId="20828"/>
    <cellStyle name="Total 2 10 5 2" xfId="21041"/>
    <cellStyle name="Total 2 10 5 3" xfId="22029"/>
    <cellStyle name="Total 2 10 5 4" xfId="22189"/>
    <cellStyle name="Total 2 11" xfId="20829"/>
    <cellStyle name="Total 2 11 2" xfId="20830"/>
    <cellStyle name="Total 2 11 2 2" xfId="21039"/>
    <cellStyle name="Total 2 11 2 3" xfId="22031"/>
    <cellStyle name="Total 2 11 2 4" xfId="22191"/>
    <cellStyle name="Total 2 11 3" xfId="20831"/>
    <cellStyle name="Total 2 11 3 2" xfId="21038"/>
    <cellStyle name="Total 2 11 3 3" xfId="22032"/>
    <cellStyle name="Total 2 11 3 4" xfId="22192"/>
    <cellStyle name="Total 2 11 4" xfId="20832"/>
    <cellStyle name="Total 2 11 4 2" xfId="21037"/>
    <cellStyle name="Total 2 11 4 3" xfId="22033"/>
    <cellStyle name="Total 2 11 4 4" xfId="22193"/>
    <cellStyle name="Total 2 11 5" xfId="20833"/>
    <cellStyle name="Total 2 11 5 2" xfId="21036"/>
    <cellStyle name="Total 2 11 5 3" xfId="22034"/>
    <cellStyle name="Total 2 11 5 4" xfId="22194"/>
    <cellStyle name="Total 2 11 6" xfId="21040"/>
    <cellStyle name="Total 2 11 7" xfId="22030"/>
    <cellStyle name="Total 2 11 8" xfId="22190"/>
    <cellStyle name="Total 2 12" xfId="20834"/>
    <cellStyle name="Total 2 12 2" xfId="20835"/>
    <cellStyle name="Total 2 12 2 2" xfId="21034"/>
    <cellStyle name="Total 2 12 2 3" xfId="22036"/>
    <cellStyle name="Total 2 12 2 4" xfId="22196"/>
    <cellStyle name="Total 2 12 3" xfId="20836"/>
    <cellStyle name="Total 2 12 3 2" xfId="21033"/>
    <cellStyle name="Total 2 12 3 3" xfId="22037"/>
    <cellStyle name="Total 2 12 3 4" xfId="22197"/>
    <cellStyle name="Total 2 12 4" xfId="20837"/>
    <cellStyle name="Total 2 12 4 2" xfId="21032"/>
    <cellStyle name="Total 2 12 4 3" xfId="22038"/>
    <cellStyle name="Total 2 12 4 4" xfId="22198"/>
    <cellStyle name="Total 2 12 5" xfId="20838"/>
    <cellStyle name="Total 2 12 5 2" xfId="21031"/>
    <cellStyle name="Total 2 12 5 3" xfId="22039"/>
    <cellStyle name="Total 2 12 5 4" xfId="22199"/>
    <cellStyle name="Total 2 12 6" xfId="21035"/>
    <cellStyle name="Total 2 12 7" xfId="22035"/>
    <cellStyle name="Total 2 12 8" xfId="22195"/>
    <cellStyle name="Total 2 13" xfId="20839"/>
    <cellStyle name="Total 2 13 2" xfId="20840"/>
    <cellStyle name="Total 2 13 2 2" xfId="21029"/>
    <cellStyle name="Total 2 13 2 3" xfId="22041"/>
    <cellStyle name="Total 2 13 2 4" xfId="22201"/>
    <cellStyle name="Total 2 13 3" xfId="20841"/>
    <cellStyle name="Total 2 13 3 2" xfId="21028"/>
    <cellStyle name="Total 2 13 3 3" xfId="22042"/>
    <cellStyle name="Total 2 13 3 4" xfId="22202"/>
    <cellStyle name="Total 2 13 4" xfId="20842"/>
    <cellStyle name="Total 2 13 4 2" xfId="21027"/>
    <cellStyle name="Total 2 13 4 3" xfId="22043"/>
    <cellStyle name="Total 2 13 4 4" xfId="22203"/>
    <cellStyle name="Total 2 13 5" xfId="21030"/>
    <cellStyle name="Total 2 13 6" xfId="22040"/>
    <cellStyle name="Total 2 13 7" xfId="22200"/>
    <cellStyle name="Total 2 14" xfId="20843"/>
    <cellStyle name="Total 2 14 2" xfId="21026"/>
    <cellStyle name="Total 2 14 3" xfId="22044"/>
    <cellStyle name="Total 2 14 4" xfId="22204"/>
    <cellStyle name="Total 2 15" xfId="20844"/>
    <cellStyle name="Total 2 15 2" xfId="21025"/>
    <cellStyle name="Total 2 15 3" xfId="22045"/>
    <cellStyle name="Total 2 15 4" xfId="22205"/>
    <cellStyle name="Total 2 16" xfId="20845"/>
    <cellStyle name="Total 2 16 2" xfId="21024"/>
    <cellStyle name="Total 2 16 3" xfId="22046"/>
    <cellStyle name="Total 2 16 4" xfId="22206"/>
    <cellStyle name="Total 2 17" xfId="21045"/>
    <cellStyle name="Total 2 18" xfId="22025"/>
    <cellStyle name="Total 2 19" xfId="22185"/>
    <cellStyle name="Total 2 2" xfId="20846"/>
    <cellStyle name="Total 2 2 10" xfId="21023"/>
    <cellStyle name="Total 2 2 11" xfId="22047"/>
    <cellStyle name="Total 2 2 12" xfId="22207"/>
    <cellStyle name="Total 2 2 2" xfId="20847"/>
    <cellStyle name="Total 2 2 2 2" xfId="20848"/>
    <cellStyle name="Total 2 2 2 2 2" xfId="21021"/>
    <cellStyle name="Total 2 2 2 2 3" xfId="22049"/>
    <cellStyle name="Total 2 2 2 2 4" xfId="22209"/>
    <cellStyle name="Total 2 2 2 3" xfId="20849"/>
    <cellStyle name="Total 2 2 2 3 2" xfId="21020"/>
    <cellStyle name="Total 2 2 2 3 3" xfId="22050"/>
    <cellStyle name="Total 2 2 2 3 4" xfId="22210"/>
    <cellStyle name="Total 2 2 2 4" xfId="20850"/>
    <cellStyle name="Total 2 2 2 4 2" xfId="21019"/>
    <cellStyle name="Total 2 2 2 4 3" xfId="22051"/>
    <cellStyle name="Total 2 2 2 4 4" xfId="22211"/>
    <cellStyle name="Total 2 2 2 5" xfId="21022"/>
    <cellStyle name="Total 2 2 2 6" xfId="22048"/>
    <cellStyle name="Total 2 2 2 7" xfId="22208"/>
    <cellStyle name="Total 2 2 3" xfId="20851"/>
    <cellStyle name="Total 2 2 3 2" xfId="20852"/>
    <cellStyle name="Total 2 2 3 2 2" xfId="21017"/>
    <cellStyle name="Total 2 2 3 2 3" xfId="22053"/>
    <cellStyle name="Total 2 2 3 2 4" xfId="22213"/>
    <cellStyle name="Total 2 2 3 3" xfId="20853"/>
    <cellStyle name="Total 2 2 3 3 2" xfId="21016"/>
    <cellStyle name="Total 2 2 3 3 3" xfId="22054"/>
    <cellStyle name="Total 2 2 3 3 4" xfId="22214"/>
    <cellStyle name="Total 2 2 3 4" xfId="20854"/>
    <cellStyle name="Total 2 2 3 4 2" xfId="21015"/>
    <cellStyle name="Total 2 2 3 4 3" xfId="22055"/>
    <cellStyle name="Total 2 2 3 4 4" xfId="22215"/>
    <cellStyle name="Total 2 2 3 5" xfId="21018"/>
    <cellStyle name="Total 2 2 3 6" xfId="22052"/>
    <cellStyle name="Total 2 2 3 7" xfId="22212"/>
    <cellStyle name="Total 2 2 4" xfId="20855"/>
    <cellStyle name="Total 2 2 4 2" xfId="20856"/>
    <cellStyle name="Total 2 2 4 2 2" xfId="21013"/>
    <cellStyle name="Total 2 2 4 2 3" xfId="22057"/>
    <cellStyle name="Total 2 2 4 2 4" xfId="22217"/>
    <cellStyle name="Total 2 2 4 3" xfId="20857"/>
    <cellStyle name="Total 2 2 4 3 2" xfId="21012"/>
    <cellStyle name="Total 2 2 4 3 3" xfId="22058"/>
    <cellStyle name="Total 2 2 4 3 4" xfId="22218"/>
    <cellStyle name="Total 2 2 4 4" xfId="20858"/>
    <cellStyle name="Total 2 2 4 4 2" xfId="21011"/>
    <cellStyle name="Total 2 2 4 4 3" xfId="22059"/>
    <cellStyle name="Total 2 2 4 4 4" xfId="22219"/>
    <cellStyle name="Total 2 2 4 5" xfId="21014"/>
    <cellStyle name="Total 2 2 4 6" xfId="22056"/>
    <cellStyle name="Total 2 2 4 7" xfId="22216"/>
    <cellStyle name="Total 2 2 5" xfId="20859"/>
    <cellStyle name="Total 2 2 5 2" xfId="20860"/>
    <cellStyle name="Total 2 2 5 2 2" xfId="21009"/>
    <cellStyle name="Total 2 2 5 2 3" xfId="22061"/>
    <cellStyle name="Total 2 2 5 2 4" xfId="22221"/>
    <cellStyle name="Total 2 2 5 3" xfId="20861"/>
    <cellStyle name="Total 2 2 5 3 2" xfId="21008"/>
    <cellStyle name="Total 2 2 5 3 3" xfId="22062"/>
    <cellStyle name="Total 2 2 5 3 4" xfId="22222"/>
    <cellStyle name="Total 2 2 5 4" xfId="20862"/>
    <cellStyle name="Total 2 2 5 4 2" xfId="21007"/>
    <cellStyle name="Total 2 2 5 4 3" xfId="22063"/>
    <cellStyle name="Total 2 2 5 4 4" xfId="22223"/>
    <cellStyle name="Total 2 2 5 5" xfId="21010"/>
    <cellStyle name="Total 2 2 5 6" xfId="22060"/>
    <cellStyle name="Total 2 2 5 7" xfId="22220"/>
    <cellStyle name="Total 2 2 6" xfId="20863"/>
    <cellStyle name="Total 2 2 6 2" xfId="21006"/>
    <cellStyle name="Total 2 2 6 3" xfId="22064"/>
    <cellStyle name="Total 2 2 6 4" xfId="22224"/>
    <cellStyle name="Total 2 2 7" xfId="20864"/>
    <cellStyle name="Total 2 2 7 2" xfId="21005"/>
    <cellStyle name="Total 2 2 7 3" xfId="22065"/>
    <cellStyle name="Total 2 2 7 4" xfId="22225"/>
    <cellStyle name="Total 2 2 8" xfId="20865"/>
    <cellStyle name="Total 2 2 8 2" xfId="21004"/>
    <cellStyle name="Total 2 2 8 3" xfId="22066"/>
    <cellStyle name="Total 2 2 8 4" xfId="22226"/>
    <cellStyle name="Total 2 2 9" xfId="20866"/>
    <cellStyle name="Total 2 2 9 2" xfId="21003"/>
    <cellStyle name="Total 2 2 9 3" xfId="22067"/>
    <cellStyle name="Total 2 2 9 4" xfId="22227"/>
    <cellStyle name="Total 2 3" xfId="20867"/>
    <cellStyle name="Total 2 3 2" xfId="20868"/>
    <cellStyle name="Total 2 3 2 2" xfId="21002"/>
    <cellStyle name="Total 2 3 2 3" xfId="22068"/>
    <cellStyle name="Total 2 3 2 4" xfId="22228"/>
    <cellStyle name="Total 2 3 3" xfId="20869"/>
    <cellStyle name="Total 2 3 3 2" xfId="21001"/>
    <cellStyle name="Total 2 3 3 3" xfId="22069"/>
    <cellStyle name="Total 2 3 3 4" xfId="22229"/>
    <cellStyle name="Total 2 3 4" xfId="20870"/>
    <cellStyle name="Total 2 3 4 2" xfId="21000"/>
    <cellStyle name="Total 2 3 4 3" xfId="22070"/>
    <cellStyle name="Total 2 3 4 4" xfId="22230"/>
    <cellStyle name="Total 2 3 5" xfId="20871"/>
    <cellStyle name="Total 2 3 5 2" xfId="20999"/>
    <cellStyle name="Total 2 3 5 3" xfId="22071"/>
    <cellStyle name="Total 2 3 5 4" xfId="22231"/>
    <cellStyle name="Total 2 4" xfId="20872"/>
    <cellStyle name="Total 2 4 2" xfId="20873"/>
    <cellStyle name="Total 2 4 2 2" xfId="20998"/>
    <cellStyle name="Total 2 4 2 3" xfId="22072"/>
    <cellStyle name="Total 2 4 2 4" xfId="22232"/>
    <cellStyle name="Total 2 4 3" xfId="20874"/>
    <cellStyle name="Total 2 4 3 2" xfId="20997"/>
    <cellStyle name="Total 2 4 3 3" xfId="22073"/>
    <cellStyle name="Total 2 4 3 4" xfId="22233"/>
    <cellStyle name="Total 2 4 4" xfId="20875"/>
    <cellStyle name="Total 2 4 4 2" xfId="20996"/>
    <cellStyle name="Total 2 4 4 3" xfId="22074"/>
    <cellStyle name="Total 2 4 4 4" xfId="22234"/>
    <cellStyle name="Total 2 4 5" xfId="20876"/>
    <cellStyle name="Total 2 4 5 2" xfId="20995"/>
    <cellStyle name="Total 2 4 5 3" xfId="22075"/>
    <cellStyle name="Total 2 4 5 4" xfId="22235"/>
    <cellStyle name="Total 2 5" xfId="20877"/>
    <cellStyle name="Total 2 5 2" xfId="20878"/>
    <cellStyle name="Total 2 5 2 2" xfId="20994"/>
    <cellStyle name="Total 2 5 2 3" xfId="22076"/>
    <cellStyle name="Total 2 5 2 4" xfId="22236"/>
    <cellStyle name="Total 2 5 3" xfId="20879"/>
    <cellStyle name="Total 2 5 3 2" xfId="20993"/>
    <cellStyle name="Total 2 5 3 3" xfId="22077"/>
    <cellStyle name="Total 2 5 3 4" xfId="22237"/>
    <cellStyle name="Total 2 5 4" xfId="20880"/>
    <cellStyle name="Total 2 5 4 2" xfId="20992"/>
    <cellStyle name="Total 2 5 4 3" xfId="22078"/>
    <cellStyle name="Total 2 5 4 4" xfId="22238"/>
    <cellStyle name="Total 2 5 5" xfId="20881"/>
    <cellStyle name="Total 2 5 5 2" xfId="20991"/>
    <cellStyle name="Total 2 5 5 3" xfId="22079"/>
    <cellStyle name="Total 2 5 5 4" xfId="22239"/>
    <cellStyle name="Total 2 6" xfId="20882"/>
    <cellStyle name="Total 2 6 2" xfId="20883"/>
    <cellStyle name="Total 2 6 2 2" xfId="20990"/>
    <cellStyle name="Total 2 6 2 3" xfId="22080"/>
    <cellStyle name="Total 2 6 2 4" xfId="22240"/>
    <cellStyle name="Total 2 6 3" xfId="20884"/>
    <cellStyle name="Total 2 6 3 2" xfId="20989"/>
    <cellStyle name="Total 2 6 3 3" xfId="22081"/>
    <cellStyle name="Total 2 6 3 4" xfId="22241"/>
    <cellStyle name="Total 2 6 4" xfId="20885"/>
    <cellStyle name="Total 2 6 4 2" xfId="20988"/>
    <cellStyle name="Total 2 6 4 3" xfId="22082"/>
    <cellStyle name="Total 2 6 4 4" xfId="22242"/>
    <cellStyle name="Total 2 6 5" xfId="20886"/>
    <cellStyle name="Total 2 6 5 2" xfId="20987"/>
    <cellStyle name="Total 2 6 5 3" xfId="22083"/>
    <cellStyle name="Total 2 6 5 4" xfId="22243"/>
    <cellStyle name="Total 2 7" xfId="20887"/>
    <cellStyle name="Total 2 7 2" xfId="20888"/>
    <cellStyle name="Total 2 7 2 2" xfId="20986"/>
    <cellStyle name="Total 2 7 2 3" xfId="22084"/>
    <cellStyle name="Total 2 7 2 4" xfId="22244"/>
    <cellStyle name="Total 2 7 3" xfId="20889"/>
    <cellStyle name="Total 2 7 3 2" xfId="20985"/>
    <cellStyle name="Total 2 7 3 3" xfId="22085"/>
    <cellStyle name="Total 2 7 3 4" xfId="22245"/>
    <cellStyle name="Total 2 7 4" xfId="20890"/>
    <cellStyle name="Total 2 7 4 2" xfId="20984"/>
    <cellStyle name="Total 2 7 4 3" xfId="22086"/>
    <cellStyle name="Total 2 7 4 4" xfId="22246"/>
    <cellStyle name="Total 2 7 5" xfId="20891"/>
    <cellStyle name="Total 2 7 5 2" xfId="20983"/>
    <cellStyle name="Total 2 7 5 3" xfId="22087"/>
    <cellStyle name="Total 2 7 5 4" xfId="22247"/>
    <cellStyle name="Total 2 8" xfId="20892"/>
    <cellStyle name="Total 2 8 2" xfId="20893"/>
    <cellStyle name="Total 2 8 2 2" xfId="20982"/>
    <cellStyle name="Total 2 8 2 3" xfId="22088"/>
    <cellStyle name="Total 2 8 2 4" xfId="22248"/>
    <cellStyle name="Total 2 8 3" xfId="20894"/>
    <cellStyle name="Total 2 8 3 2" xfId="20981"/>
    <cellStyle name="Total 2 8 3 3" xfId="22089"/>
    <cellStyle name="Total 2 8 3 4" xfId="22249"/>
    <cellStyle name="Total 2 8 4" xfId="20895"/>
    <cellStyle name="Total 2 8 4 2" xfId="20980"/>
    <cellStyle name="Total 2 8 4 3" xfId="22090"/>
    <cellStyle name="Total 2 8 4 4" xfId="22250"/>
    <cellStyle name="Total 2 8 5" xfId="20896"/>
    <cellStyle name="Total 2 8 5 2" xfId="20979"/>
    <cellStyle name="Total 2 8 5 3" xfId="22091"/>
    <cellStyle name="Total 2 8 5 4" xfId="22251"/>
    <cellStyle name="Total 2 9" xfId="20897"/>
    <cellStyle name="Total 2 9 2" xfId="20898"/>
    <cellStyle name="Total 2 9 2 2" xfId="20978"/>
    <cellStyle name="Total 2 9 2 3" xfId="22092"/>
    <cellStyle name="Total 2 9 2 4" xfId="22252"/>
    <cellStyle name="Total 2 9 3" xfId="20899"/>
    <cellStyle name="Total 2 9 3 2" xfId="20977"/>
    <cellStyle name="Total 2 9 3 3" xfId="22093"/>
    <cellStyle name="Total 2 9 3 4" xfId="22253"/>
    <cellStyle name="Total 2 9 4" xfId="20900"/>
    <cellStyle name="Total 2 9 4 2" xfId="20976"/>
    <cellStyle name="Total 2 9 4 3" xfId="22094"/>
    <cellStyle name="Total 2 9 4 4" xfId="22254"/>
    <cellStyle name="Total 2 9 5" xfId="20901"/>
    <cellStyle name="Total 2 9 5 2" xfId="20975"/>
    <cellStyle name="Total 2 9 5 3" xfId="22095"/>
    <cellStyle name="Total 2 9 5 4" xfId="22255"/>
    <cellStyle name="Total 3" xfId="20902"/>
    <cellStyle name="Total 3 2" xfId="20903"/>
    <cellStyle name="Total 3 2 2" xfId="20973"/>
    <cellStyle name="Total 3 2 3" xfId="22097"/>
    <cellStyle name="Total 3 2 4" xfId="22257"/>
    <cellStyle name="Total 3 3" xfId="20904"/>
    <cellStyle name="Total 3 3 2" xfId="20972"/>
    <cellStyle name="Total 3 3 3" xfId="22098"/>
    <cellStyle name="Total 3 3 4" xfId="22258"/>
    <cellStyle name="Total 3 4" xfId="20974"/>
    <cellStyle name="Total 3 5" xfId="22096"/>
    <cellStyle name="Total 3 6" xfId="22256"/>
    <cellStyle name="Total 4" xfId="20905"/>
    <cellStyle name="Total 4 2" xfId="20906"/>
    <cellStyle name="Total 4 2 2" xfId="20970"/>
    <cellStyle name="Total 4 2 3" xfId="22100"/>
    <cellStyle name="Total 4 2 4" xfId="22260"/>
    <cellStyle name="Total 4 3" xfId="20907"/>
    <cellStyle name="Total 4 3 2" xfId="20969"/>
    <cellStyle name="Total 4 3 3" xfId="22101"/>
    <cellStyle name="Total 4 3 4" xfId="22261"/>
    <cellStyle name="Total 4 4" xfId="20971"/>
    <cellStyle name="Total 4 5" xfId="22099"/>
    <cellStyle name="Total 4 6" xfId="22259"/>
    <cellStyle name="Total 5" xfId="20908"/>
    <cellStyle name="Total 5 2" xfId="20909"/>
    <cellStyle name="Total 5 2 2" xfId="20967"/>
    <cellStyle name="Total 5 2 3" xfId="22103"/>
    <cellStyle name="Total 5 2 4" xfId="22263"/>
    <cellStyle name="Total 5 3" xfId="20910"/>
    <cellStyle name="Total 5 3 2" xfId="20966"/>
    <cellStyle name="Total 5 3 3" xfId="22104"/>
    <cellStyle name="Total 5 3 4" xfId="22264"/>
    <cellStyle name="Total 5 4" xfId="20968"/>
    <cellStyle name="Total 5 5" xfId="22102"/>
    <cellStyle name="Total 5 6" xfId="22262"/>
    <cellStyle name="Total 6" xfId="20911"/>
    <cellStyle name="Total 6 2" xfId="20912"/>
    <cellStyle name="Total 6 2 2" xfId="20964"/>
    <cellStyle name="Total 6 2 3" xfId="22106"/>
    <cellStyle name="Total 6 2 4" xfId="22266"/>
    <cellStyle name="Total 6 3" xfId="20913"/>
    <cellStyle name="Total 6 3 2" xfId="20963"/>
    <cellStyle name="Total 6 3 3" xfId="22107"/>
    <cellStyle name="Total 6 3 4" xfId="22267"/>
    <cellStyle name="Total 6 4" xfId="20965"/>
    <cellStyle name="Total 6 5" xfId="22105"/>
    <cellStyle name="Total 6 6" xfId="22265"/>
    <cellStyle name="Total 7" xfId="20914"/>
    <cellStyle name="Total 7 2" xfId="20962"/>
    <cellStyle name="Total 7 3" xfId="22108"/>
    <cellStyle name="Total 7 4" xfId="22268"/>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ziraatbank\files\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4"/>
  <sheetViews>
    <sheetView workbookViewId="0">
      <pane xSplit="1" ySplit="7" topLeftCell="B8" activePane="bottomRight" state="frozen"/>
      <selection pane="topRight" activeCell="B1" sqref="B1"/>
      <selection pane="bottomLeft" activeCell="A8" sqref="A8"/>
      <selection pane="bottomRight" activeCell="C5" sqref="C5"/>
    </sheetView>
  </sheetViews>
  <sheetFormatPr defaultRowHeight="15"/>
  <cols>
    <col min="1" max="1" width="10.28515625" style="2" customWidth="1"/>
    <col min="2" max="2" width="153" bestFit="1" customWidth="1"/>
    <col min="3" max="3" width="39.42578125" customWidth="1"/>
    <col min="7" max="7" width="25" customWidth="1"/>
  </cols>
  <sheetData>
    <row r="1" spans="1:3" ht="15.75">
      <c r="A1" s="10"/>
      <c r="B1" s="188" t="s">
        <v>255</v>
      </c>
      <c r="C1" s="94"/>
    </row>
    <row r="2" spans="1:3" s="185" customFormat="1" ht="15.75">
      <c r="A2" s="241">
        <v>1</v>
      </c>
      <c r="B2" s="186" t="s">
        <v>256</v>
      </c>
      <c r="C2" s="183" t="s">
        <v>966</v>
      </c>
    </row>
    <row r="3" spans="1:3" s="185" customFormat="1" ht="15.75">
      <c r="A3" s="241">
        <v>2</v>
      </c>
      <c r="B3" s="187" t="s">
        <v>257</v>
      </c>
      <c r="C3" s="183" t="str">
        <f>'6. Administrators-shareholders'!B6</f>
        <v>მეჰმეთ დონმეზი</v>
      </c>
    </row>
    <row r="4" spans="1:3" s="185" customFormat="1" ht="15.75">
      <c r="A4" s="241">
        <v>3</v>
      </c>
      <c r="B4" s="187" t="s">
        <v>258</v>
      </c>
      <c r="C4" s="183" t="str">
        <f>'6. Administrators-shareholders'!B18</f>
        <v>ომერ აიდინი</v>
      </c>
    </row>
    <row r="5" spans="1:3" s="185" customFormat="1" ht="15.75">
      <c r="A5" s="242">
        <v>4</v>
      </c>
      <c r="B5" s="190" t="s">
        <v>259</v>
      </c>
      <c r="C5" s="183" t="s">
        <v>968</v>
      </c>
    </row>
    <row r="6" spans="1:3" s="189" customFormat="1" ht="65.25" customHeight="1">
      <c r="A6" s="656" t="s">
        <v>492</v>
      </c>
      <c r="B6" s="657"/>
      <c r="C6" s="657"/>
    </row>
    <row r="7" spans="1:3">
      <c r="A7" s="398" t="s">
        <v>405</v>
      </c>
      <c r="B7" s="399" t="s">
        <v>260</v>
      </c>
    </row>
    <row r="8" spans="1:3">
      <c r="A8" s="400">
        <v>1</v>
      </c>
      <c r="B8" s="396" t="s">
        <v>223</v>
      </c>
    </row>
    <row r="9" spans="1:3">
      <c r="A9" s="400">
        <v>2</v>
      </c>
      <c r="B9" s="396" t="s">
        <v>261</v>
      </c>
    </row>
    <row r="10" spans="1:3">
      <c r="A10" s="400">
        <v>3</v>
      </c>
      <c r="B10" s="396" t="s">
        <v>262</v>
      </c>
    </row>
    <row r="11" spans="1:3">
      <c r="A11" s="400">
        <v>4</v>
      </c>
      <c r="B11" s="396" t="s">
        <v>263</v>
      </c>
      <c r="C11" s="184"/>
    </row>
    <row r="12" spans="1:3">
      <c r="A12" s="400">
        <v>5</v>
      </c>
      <c r="B12" s="396" t="s">
        <v>187</v>
      </c>
    </row>
    <row r="13" spans="1:3">
      <c r="A13" s="400">
        <v>6</v>
      </c>
      <c r="B13" s="401" t="s">
        <v>149</v>
      </c>
    </row>
    <row r="14" spans="1:3">
      <c r="A14" s="400">
        <v>7</v>
      </c>
      <c r="B14" s="396" t="s">
        <v>264</v>
      </c>
    </row>
    <row r="15" spans="1:3">
      <c r="A15" s="400">
        <v>8</v>
      </c>
      <c r="B15" s="396" t="s">
        <v>267</v>
      </c>
    </row>
    <row r="16" spans="1:3">
      <c r="A16" s="400">
        <v>9</v>
      </c>
      <c r="B16" s="396" t="s">
        <v>88</v>
      </c>
    </row>
    <row r="17" spans="1:2">
      <c r="A17" s="402" t="s">
        <v>549</v>
      </c>
      <c r="B17" s="396" t="s">
        <v>529</v>
      </c>
    </row>
    <row r="18" spans="1:2">
      <c r="A18" s="400">
        <v>10</v>
      </c>
      <c r="B18" s="396" t="s">
        <v>270</v>
      </c>
    </row>
    <row r="19" spans="1:2">
      <c r="A19" s="400">
        <v>11</v>
      </c>
      <c r="B19" s="401" t="s">
        <v>251</v>
      </c>
    </row>
    <row r="20" spans="1:2">
      <c r="A20" s="400">
        <v>12</v>
      </c>
      <c r="B20" s="401" t="s">
        <v>248</v>
      </c>
    </row>
    <row r="21" spans="1:2">
      <c r="A21" s="400">
        <v>13</v>
      </c>
      <c r="B21" s="403" t="s">
        <v>462</v>
      </c>
    </row>
    <row r="22" spans="1:2">
      <c r="A22" s="400">
        <v>14</v>
      </c>
      <c r="B22" s="404" t="s">
        <v>522</v>
      </c>
    </row>
    <row r="23" spans="1:2">
      <c r="A23" s="405">
        <v>15</v>
      </c>
      <c r="B23" s="401" t="s">
        <v>77</v>
      </c>
    </row>
    <row r="24" spans="1:2">
      <c r="A24" s="405">
        <v>15.1</v>
      </c>
      <c r="B24" s="396" t="s">
        <v>558</v>
      </c>
    </row>
    <row r="25" spans="1:2">
      <c r="A25" s="405">
        <v>16</v>
      </c>
      <c r="B25" s="396" t="s">
        <v>626</v>
      </c>
    </row>
    <row r="26" spans="1:2">
      <c r="A26" s="405">
        <v>17</v>
      </c>
      <c r="B26" s="396" t="s">
        <v>939</v>
      </c>
    </row>
    <row r="27" spans="1:2">
      <c r="A27" s="405">
        <v>18</v>
      </c>
      <c r="B27" s="396" t="s">
        <v>960</v>
      </c>
    </row>
    <row r="28" spans="1:2">
      <c r="A28" s="405">
        <v>19</v>
      </c>
      <c r="B28" s="396" t="s">
        <v>961</v>
      </c>
    </row>
    <row r="29" spans="1:2">
      <c r="A29" s="405">
        <v>20</v>
      </c>
      <c r="B29" s="404" t="s">
        <v>725</v>
      </c>
    </row>
    <row r="30" spans="1:2">
      <c r="A30" s="405">
        <v>21</v>
      </c>
      <c r="B30" s="396" t="s">
        <v>743</v>
      </c>
    </row>
    <row r="31" spans="1:2">
      <c r="A31" s="405">
        <v>22</v>
      </c>
      <c r="B31" s="632" t="s">
        <v>760</v>
      </c>
    </row>
    <row r="32" spans="1:2" ht="26.25">
      <c r="A32" s="405">
        <v>23</v>
      </c>
      <c r="B32" s="632" t="s">
        <v>940</v>
      </c>
    </row>
    <row r="33" spans="1:2">
      <c r="A33" s="405">
        <v>24</v>
      </c>
      <c r="B33" s="396" t="s">
        <v>941</v>
      </c>
    </row>
    <row r="34" spans="1:2">
      <c r="A34" s="405">
        <v>25</v>
      </c>
      <c r="B34" s="396" t="s">
        <v>942</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48" activePane="bottomRight" state="frozen"/>
      <selection pane="topRight" activeCell="B1" sqref="B1"/>
      <selection pane="bottomLeft" activeCell="A5" sqref="A5"/>
      <selection pane="bottomRight" activeCell="C6" sqref="C6:C52"/>
    </sheetView>
  </sheetViews>
  <sheetFormatPr defaultRowHeight="15"/>
  <cols>
    <col min="1" max="1" width="9.5703125" style="5" bestFit="1" customWidth="1"/>
    <col min="2" max="2" width="132.42578125" style="2" customWidth="1"/>
    <col min="3" max="3" width="18.42578125" style="2" customWidth="1"/>
  </cols>
  <sheetData>
    <row r="1" spans="1:6" ht="15.75">
      <c r="A1" s="18" t="s">
        <v>188</v>
      </c>
      <c r="B1" s="17" t="str">
        <f>Info!C2</f>
        <v>სს "ზირაათ ბანკი საქართველო"</v>
      </c>
      <c r="D1" s="2"/>
      <c r="E1" s="2"/>
      <c r="F1" s="2"/>
    </row>
    <row r="2" spans="1:6" s="22" customFormat="1" ht="15.75" customHeight="1">
      <c r="A2" s="22" t="s">
        <v>189</v>
      </c>
      <c r="B2" s="478">
        <f>'1. key ratios'!B2</f>
        <v>44377</v>
      </c>
    </row>
    <row r="3" spans="1:6" s="22" customFormat="1" ht="15.75" customHeight="1"/>
    <row r="4" spans="1:6" ht="15.75" thickBot="1">
      <c r="A4" s="5" t="s">
        <v>414</v>
      </c>
      <c r="B4" s="61" t="s">
        <v>88</v>
      </c>
    </row>
    <row r="5" spans="1:6">
      <c r="A5" s="135" t="s">
        <v>26</v>
      </c>
      <c r="B5" s="136"/>
      <c r="C5" s="137" t="s">
        <v>27</v>
      </c>
    </row>
    <row r="6" spans="1:6">
      <c r="A6" s="138">
        <v>1</v>
      </c>
      <c r="B6" s="83" t="s">
        <v>28</v>
      </c>
      <c r="C6" s="280">
        <f>SUM(C7:C11)</f>
        <v>57738944.883599997</v>
      </c>
    </row>
    <row r="7" spans="1:6">
      <c r="A7" s="138">
        <v>2</v>
      </c>
      <c r="B7" s="80" t="s">
        <v>29</v>
      </c>
      <c r="C7" s="281">
        <v>50000000</v>
      </c>
    </row>
    <row r="8" spans="1:6">
      <c r="A8" s="138">
        <v>3</v>
      </c>
      <c r="B8" s="74" t="s">
        <v>30</v>
      </c>
      <c r="C8" s="281"/>
    </row>
    <row r="9" spans="1:6">
      <c r="A9" s="138">
        <v>4</v>
      </c>
      <c r="B9" s="74" t="s">
        <v>31</v>
      </c>
      <c r="C9" s="281"/>
    </row>
    <row r="10" spans="1:6">
      <c r="A10" s="138">
        <v>5</v>
      </c>
      <c r="B10" s="74" t="s">
        <v>32</v>
      </c>
      <c r="C10" s="281"/>
    </row>
    <row r="11" spans="1:6">
      <c r="A11" s="138">
        <v>6</v>
      </c>
      <c r="B11" s="81" t="s">
        <v>33</v>
      </c>
      <c r="C11" s="281">
        <v>7738944.8835999994</v>
      </c>
    </row>
    <row r="12" spans="1:6" s="4" customFormat="1">
      <c r="A12" s="138">
        <v>7</v>
      </c>
      <c r="B12" s="83" t="s">
        <v>34</v>
      </c>
      <c r="C12" s="282">
        <f>SUM(C13:C27)</f>
        <v>667696.66</v>
      </c>
    </row>
    <row r="13" spans="1:6" s="4" customFormat="1">
      <c r="A13" s="138">
        <v>8</v>
      </c>
      <c r="B13" s="82" t="s">
        <v>35</v>
      </c>
      <c r="C13" s="283"/>
    </row>
    <row r="14" spans="1:6" s="4" customFormat="1" ht="25.5">
      <c r="A14" s="138">
        <v>9</v>
      </c>
      <c r="B14" s="75" t="s">
        <v>36</v>
      </c>
      <c r="C14" s="283"/>
    </row>
    <row r="15" spans="1:6" s="4" customFormat="1">
      <c r="A15" s="138">
        <v>10</v>
      </c>
      <c r="B15" s="76" t="s">
        <v>37</v>
      </c>
      <c r="C15" s="283">
        <v>667696.66</v>
      </c>
    </row>
    <row r="16" spans="1:6" s="4" customFormat="1">
      <c r="A16" s="138">
        <v>11</v>
      </c>
      <c r="B16" s="77" t="s">
        <v>38</v>
      </c>
      <c r="C16" s="283"/>
    </row>
    <row r="17" spans="1:3" s="4" customFormat="1">
      <c r="A17" s="138">
        <v>12</v>
      </c>
      <c r="B17" s="76" t="s">
        <v>39</v>
      </c>
      <c r="C17" s="283"/>
    </row>
    <row r="18" spans="1:3" s="4" customFormat="1">
      <c r="A18" s="138">
        <v>13</v>
      </c>
      <c r="B18" s="76" t="s">
        <v>40</v>
      </c>
      <c r="C18" s="283"/>
    </row>
    <row r="19" spans="1:3" s="4" customFormat="1">
      <c r="A19" s="138">
        <v>14</v>
      </c>
      <c r="B19" s="76" t="s">
        <v>41</v>
      </c>
      <c r="C19" s="283"/>
    </row>
    <row r="20" spans="1:3" s="4" customFormat="1" ht="25.5">
      <c r="A20" s="138">
        <v>15</v>
      </c>
      <c r="B20" s="76" t="s">
        <v>42</v>
      </c>
      <c r="C20" s="283"/>
    </row>
    <row r="21" spans="1:3" s="4" customFormat="1" ht="25.5">
      <c r="A21" s="138">
        <v>16</v>
      </c>
      <c r="B21" s="75" t="s">
        <v>43</v>
      </c>
      <c r="C21" s="283"/>
    </row>
    <row r="22" spans="1:3" s="4" customFormat="1">
      <c r="A22" s="138">
        <v>17</v>
      </c>
      <c r="B22" s="139" t="s">
        <v>44</v>
      </c>
      <c r="C22" s="283"/>
    </row>
    <row r="23" spans="1:3" s="4" customFormat="1" ht="25.5">
      <c r="A23" s="138">
        <v>18</v>
      </c>
      <c r="B23" s="75" t="s">
        <v>45</v>
      </c>
      <c r="C23" s="283">
        <v>0</v>
      </c>
    </row>
    <row r="24" spans="1:3" s="4" customFormat="1" ht="25.5">
      <c r="A24" s="138">
        <v>19</v>
      </c>
      <c r="B24" s="75" t="s">
        <v>46</v>
      </c>
      <c r="C24" s="283">
        <v>0</v>
      </c>
    </row>
    <row r="25" spans="1:3" s="4" customFormat="1" ht="25.5">
      <c r="A25" s="138">
        <v>20</v>
      </c>
      <c r="B25" s="78" t="s">
        <v>47</v>
      </c>
      <c r="C25" s="283">
        <v>0</v>
      </c>
    </row>
    <row r="26" spans="1:3" s="4" customFormat="1">
      <c r="A26" s="138">
        <v>21</v>
      </c>
      <c r="B26" s="78" t="s">
        <v>48</v>
      </c>
      <c r="C26" s="283">
        <v>0</v>
      </c>
    </row>
    <row r="27" spans="1:3" s="4" customFormat="1" ht="25.5">
      <c r="A27" s="138">
        <v>22</v>
      </c>
      <c r="B27" s="78" t="s">
        <v>49</v>
      </c>
      <c r="C27" s="283">
        <v>0</v>
      </c>
    </row>
    <row r="28" spans="1:3" s="4" customFormat="1">
      <c r="A28" s="138">
        <v>23</v>
      </c>
      <c r="B28" s="84" t="s">
        <v>23</v>
      </c>
      <c r="C28" s="282">
        <f>C6-C12</f>
        <v>57071248.2236</v>
      </c>
    </row>
    <row r="29" spans="1:3" s="4" customFormat="1">
      <c r="A29" s="140"/>
      <c r="B29" s="79"/>
      <c r="C29" s="283"/>
    </row>
    <row r="30" spans="1:3" s="4" customFormat="1">
      <c r="A30" s="140">
        <v>24</v>
      </c>
      <c r="B30" s="84" t="s">
        <v>50</v>
      </c>
      <c r="C30" s="282">
        <f>C31+C34</f>
        <v>0</v>
      </c>
    </row>
    <row r="31" spans="1:3" s="4" customFormat="1">
      <c r="A31" s="140">
        <v>25</v>
      </c>
      <c r="B31" s="74" t="s">
        <v>51</v>
      </c>
      <c r="C31" s="284">
        <f>C32+C33</f>
        <v>0</v>
      </c>
    </row>
    <row r="32" spans="1:3" s="4" customFormat="1">
      <c r="A32" s="140">
        <v>26</v>
      </c>
      <c r="B32" s="181" t="s">
        <v>52</v>
      </c>
      <c r="C32" s="283"/>
    </row>
    <row r="33" spans="1:3" s="4" customFormat="1">
      <c r="A33" s="140">
        <v>27</v>
      </c>
      <c r="B33" s="181" t="s">
        <v>53</v>
      </c>
      <c r="C33" s="283"/>
    </row>
    <row r="34" spans="1:3" s="4" customFormat="1">
      <c r="A34" s="140">
        <v>28</v>
      </c>
      <c r="B34" s="74" t="s">
        <v>54</v>
      </c>
      <c r="C34" s="283"/>
    </row>
    <row r="35" spans="1:3" s="4" customFormat="1">
      <c r="A35" s="140">
        <v>29</v>
      </c>
      <c r="B35" s="84" t="s">
        <v>55</v>
      </c>
      <c r="C35" s="282">
        <f>SUM(C36:C40)</f>
        <v>0</v>
      </c>
    </row>
    <row r="36" spans="1:3" s="4" customFormat="1">
      <c r="A36" s="140">
        <v>30</v>
      </c>
      <c r="B36" s="75" t="s">
        <v>56</v>
      </c>
      <c r="C36" s="283"/>
    </row>
    <row r="37" spans="1:3" s="4" customFormat="1">
      <c r="A37" s="140">
        <v>31</v>
      </c>
      <c r="B37" s="76" t="s">
        <v>57</v>
      </c>
      <c r="C37" s="283"/>
    </row>
    <row r="38" spans="1:3" s="4" customFormat="1" ht="25.5">
      <c r="A38" s="140">
        <v>32</v>
      </c>
      <c r="B38" s="75" t="s">
        <v>58</v>
      </c>
      <c r="C38" s="283"/>
    </row>
    <row r="39" spans="1:3" s="4" customFormat="1" ht="25.5">
      <c r="A39" s="140">
        <v>33</v>
      </c>
      <c r="B39" s="75" t="s">
        <v>46</v>
      </c>
      <c r="C39" s="283"/>
    </row>
    <row r="40" spans="1:3" s="4" customFormat="1" ht="25.5">
      <c r="A40" s="140">
        <v>34</v>
      </c>
      <c r="B40" s="78" t="s">
        <v>59</v>
      </c>
      <c r="C40" s="283"/>
    </row>
    <row r="41" spans="1:3" s="4" customFormat="1">
      <c r="A41" s="140">
        <v>35</v>
      </c>
      <c r="B41" s="84" t="s">
        <v>24</v>
      </c>
      <c r="C41" s="282">
        <f>C30-C35</f>
        <v>0</v>
      </c>
    </row>
    <row r="42" spans="1:3" s="4" customFormat="1">
      <c r="A42" s="140"/>
      <c r="B42" s="79"/>
      <c r="C42" s="283"/>
    </row>
    <row r="43" spans="1:3" s="4" customFormat="1">
      <c r="A43" s="140">
        <v>36</v>
      </c>
      <c r="B43" s="85" t="s">
        <v>60</v>
      </c>
      <c r="C43" s="282">
        <f>SUM(C44:C46)</f>
        <v>1678154.7152</v>
      </c>
    </row>
    <row r="44" spans="1:3" s="4" customFormat="1">
      <c r="A44" s="140">
        <v>37</v>
      </c>
      <c r="B44" s="74" t="s">
        <v>61</v>
      </c>
      <c r="C44" s="283"/>
    </row>
    <row r="45" spans="1:3" s="4" customFormat="1">
      <c r="A45" s="140">
        <v>38</v>
      </c>
      <c r="B45" s="74" t="s">
        <v>62</v>
      </c>
      <c r="C45" s="283"/>
    </row>
    <row r="46" spans="1:3" s="4" customFormat="1">
      <c r="A46" s="140">
        <v>39</v>
      </c>
      <c r="B46" s="74" t="s">
        <v>63</v>
      </c>
      <c r="C46" s="283">
        <v>1678154.7152</v>
      </c>
    </row>
    <row r="47" spans="1:3" s="4" customFormat="1">
      <c r="A47" s="140">
        <v>40</v>
      </c>
      <c r="B47" s="85" t="s">
        <v>64</v>
      </c>
      <c r="C47" s="282">
        <f>SUM(C48:C51)</f>
        <v>0</v>
      </c>
    </row>
    <row r="48" spans="1:3" s="4" customFormat="1">
      <c r="A48" s="140">
        <v>41</v>
      </c>
      <c r="B48" s="75" t="s">
        <v>65</v>
      </c>
      <c r="C48" s="283"/>
    </row>
    <row r="49" spans="1:3" s="4" customFormat="1">
      <c r="A49" s="140">
        <v>42</v>
      </c>
      <c r="B49" s="76" t="s">
        <v>66</v>
      </c>
      <c r="C49" s="283"/>
    </row>
    <row r="50" spans="1:3" s="4" customFormat="1" ht="25.5">
      <c r="A50" s="140">
        <v>43</v>
      </c>
      <c r="B50" s="75" t="s">
        <v>67</v>
      </c>
      <c r="C50" s="283"/>
    </row>
    <row r="51" spans="1:3" s="4" customFormat="1" ht="25.5">
      <c r="A51" s="140">
        <v>44</v>
      </c>
      <c r="B51" s="75" t="s">
        <v>46</v>
      </c>
      <c r="C51" s="283"/>
    </row>
    <row r="52" spans="1:3" s="4" customFormat="1" ht="15.75" thickBot="1">
      <c r="A52" s="141">
        <v>45</v>
      </c>
      <c r="B52" s="142" t="s">
        <v>25</v>
      </c>
      <c r="C52" s="285">
        <f>C43-C47</f>
        <v>1678154.7152</v>
      </c>
    </row>
    <row r="55" spans="1:3">
      <c r="B55" s="2"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D7" sqref="D7:D21"/>
    </sheetView>
  </sheetViews>
  <sheetFormatPr defaultColWidth="9.140625" defaultRowHeight="12.75"/>
  <cols>
    <col min="1" max="1" width="10.85546875" style="345" bestFit="1" customWidth="1"/>
    <col min="2" max="2" width="59" style="345" customWidth="1"/>
    <col min="3" max="3" width="16.7109375" style="345" bestFit="1" customWidth="1"/>
    <col min="4" max="4" width="22.140625" style="345" customWidth="1"/>
    <col min="5" max="16384" width="9.140625" style="345"/>
  </cols>
  <sheetData>
    <row r="1" spans="1:4" ht="15">
      <c r="A1" s="18" t="s">
        <v>188</v>
      </c>
      <c r="B1" s="17" t="str">
        <f>Info!C2</f>
        <v>სს "ზირაათ ბანკი საქართველო"</v>
      </c>
    </row>
    <row r="2" spans="1:4" s="22" customFormat="1" ht="15.75" customHeight="1">
      <c r="A2" s="22" t="s">
        <v>189</v>
      </c>
      <c r="B2" s="832">
        <f>'1. key ratios'!B2</f>
        <v>44377</v>
      </c>
    </row>
    <row r="3" spans="1:4" s="22" customFormat="1" ht="15.75" customHeight="1"/>
    <row r="4" spans="1:4" ht="13.5" thickBot="1">
      <c r="A4" s="346" t="s">
        <v>528</v>
      </c>
      <c r="B4" s="383" t="s">
        <v>529</v>
      </c>
    </row>
    <row r="5" spans="1:4" s="384" customFormat="1">
      <c r="A5" s="675" t="s">
        <v>530</v>
      </c>
      <c r="B5" s="676"/>
      <c r="C5" s="373" t="s">
        <v>531</v>
      </c>
      <c r="D5" s="374" t="s">
        <v>532</v>
      </c>
    </row>
    <row r="6" spans="1:4" s="385" customFormat="1">
      <c r="A6" s="375">
        <v>1</v>
      </c>
      <c r="B6" s="376" t="s">
        <v>533</v>
      </c>
      <c r="C6" s="376"/>
      <c r="D6" s="377"/>
    </row>
    <row r="7" spans="1:4" s="385" customFormat="1">
      <c r="A7" s="378" t="s">
        <v>534</v>
      </c>
      <c r="B7" s="379" t="s">
        <v>535</v>
      </c>
      <c r="C7" s="432">
        <v>4.4999999999999998E-2</v>
      </c>
      <c r="D7" s="837">
        <f>C7*'5. RWA'!$C$13</f>
        <v>6918113.5463520009</v>
      </c>
    </row>
    <row r="8" spans="1:4" s="385" customFormat="1">
      <c r="A8" s="378" t="s">
        <v>536</v>
      </c>
      <c r="B8" s="379" t="s">
        <v>537</v>
      </c>
      <c r="C8" s="433">
        <v>0.06</v>
      </c>
      <c r="D8" s="837">
        <f>C8*'5. RWA'!$C$13</f>
        <v>9224151.3951360006</v>
      </c>
    </row>
    <row r="9" spans="1:4" s="385" customFormat="1">
      <c r="A9" s="378" t="s">
        <v>538</v>
      </c>
      <c r="B9" s="379" t="s">
        <v>539</v>
      </c>
      <c r="C9" s="433">
        <v>0.08</v>
      </c>
      <c r="D9" s="837">
        <f>C9*'5. RWA'!$C$13</f>
        <v>12298868.526848001</v>
      </c>
    </row>
    <row r="10" spans="1:4" s="385" customFormat="1">
      <c r="A10" s="375" t="s">
        <v>540</v>
      </c>
      <c r="B10" s="376" t="s">
        <v>541</v>
      </c>
      <c r="C10" s="434"/>
      <c r="D10" s="836"/>
    </row>
    <row r="11" spans="1:4" s="386" customFormat="1">
      <c r="A11" s="380" t="s">
        <v>542</v>
      </c>
      <c r="B11" s="381" t="s">
        <v>604</v>
      </c>
      <c r="C11" s="435">
        <v>0</v>
      </c>
      <c r="D11" s="835">
        <f>C11*'5. RWA'!$C$13</f>
        <v>0</v>
      </c>
    </row>
    <row r="12" spans="1:4" s="386" customFormat="1">
      <c r="A12" s="380" t="s">
        <v>543</v>
      </c>
      <c r="B12" s="381" t="s">
        <v>544</v>
      </c>
      <c r="C12" s="435">
        <v>0</v>
      </c>
      <c r="D12" s="835">
        <f>C12*'5. RWA'!$C$13</f>
        <v>0</v>
      </c>
    </row>
    <row r="13" spans="1:4" s="386" customFormat="1">
      <c r="A13" s="380" t="s">
        <v>545</v>
      </c>
      <c r="B13" s="381" t="s">
        <v>546</v>
      </c>
      <c r="C13" s="435"/>
      <c r="D13" s="835">
        <f>C13*'5. RWA'!$C$13</f>
        <v>0</v>
      </c>
    </row>
    <row r="14" spans="1:4" s="385" customFormat="1">
      <c r="A14" s="375" t="s">
        <v>547</v>
      </c>
      <c r="B14" s="376" t="s">
        <v>602</v>
      </c>
      <c r="C14" s="436"/>
      <c r="D14" s="836"/>
    </row>
    <row r="15" spans="1:4" s="385" customFormat="1">
      <c r="A15" s="397" t="s">
        <v>550</v>
      </c>
      <c r="B15" s="381" t="s">
        <v>603</v>
      </c>
      <c r="C15" s="435">
        <v>1.9083131292621836E-2</v>
      </c>
      <c r="D15" s="835">
        <f>C15*'5. RWA'!$C$13</f>
        <v>2933761.5356066865</v>
      </c>
    </row>
    <row r="16" spans="1:4" s="385" customFormat="1">
      <c r="A16" s="397" t="s">
        <v>551</v>
      </c>
      <c r="B16" s="381" t="s">
        <v>553</v>
      </c>
      <c r="C16" s="435">
        <v>2.5451402427622748E-2</v>
      </c>
      <c r="D16" s="835">
        <f>C16*'5. RWA'!$C$13</f>
        <v>3912793.1535154027</v>
      </c>
    </row>
    <row r="17" spans="1:6" s="385" customFormat="1">
      <c r="A17" s="397" t="s">
        <v>552</v>
      </c>
      <c r="B17" s="381" t="s">
        <v>600</v>
      </c>
      <c r="C17" s="435">
        <v>6.1731321235729761E-2</v>
      </c>
      <c r="D17" s="835">
        <f>C17*'5. RWA'!$C$13</f>
        <v>9490317.5483357552</v>
      </c>
    </row>
    <row r="18" spans="1:6" s="384" customFormat="1">
      <c r="A18" s="677" t="s">
        <v>601</v>
      </c>
      <c r="B18" s="678"/>
      <c r="C18" s="437" t="s">
        <v>531</v>
      </c>
      <c r="D18" s="834" t="s">
        <v>532</v>
      </c>
    </row>
    <row r="19" spans="1:6" s="385" customFormat="1">
      <c r="A19" s="382">
        <v>4</v>
      </c>
      <c r="B19" s="381" t="s">
        <v>23</v>
      </c>
      <c r="C19" s="435">
        <f>C7+C11+C12+C13+C15</f>
        <v>6.4083131292621831E-2</v>
      </c>
      <c r="D19" s="837">
        <f>C19*'5. RWA'!$C$13</f>
        <v>9851875.0819586869</v>
      </c>
    </row>
    <row r="20" spans="1:6" s="385" customFormat="1">
      <c r="A20" s="382">
        <v>5</v>
      </c>
      <c r="B20" s="381" t="s">
        <v>89</v>
      </c>
      <c r="C20" s="435">
        <f>C8+C11+C12+C13+C16</f>
        <v>8.5451402427622752E-2</v>
      </c>
      <c r="D20" s="837">
        <f>C20*'5. RWA'!$C$13</f>
        <v>13136944.548651405</v>
      </c>
    </row>
    <row r="21" spans="1:6" s="385" customFormat="1" ht="13.5" thickBot="1">
      <c r="A21" s="387" t="s">
        <v>548</v>
      </c>
      <c r="B21" s="388" t="s">
        <v>88</v>
      </c>
      <c r="C21" s="438">
        <f>C9+C11+C12+C13+C17</f>
        <v>0.14173132123572976</v>
      </c>
      <c r="D21" s="833">
        <f>C21*'5. RWA'!$C$13</f>
        <v>21789186.075183757</v>
      </c>
    </row>
    <row r="22" spans="1:6">
      <c r="F22" s="346"/>
    </row>
    <row r="23" spans="1:6" ht="63.75">
      <c r="B23" s="24" t="s">
        <v>605</v>
      </c>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Normal="100" workbookViewId="0">
      <pane xSplit="1" ySplit="5" topLeftCell="B33" activePane="bottomRight" state="frozen"/>
      <selection pane="topRight" activeCell="B1" sqref="B1"/>
      <selection pane="bottomLeft" activeCell="A5" sqref="A5"/>
      <selection pane="bottomRight" activeCell="C6" sqref="C6:C45"/>
    </sheetView>
  </sheetViews>
  <sheetFormatPr defaultRowHeight="15.75"/>
  <cols>
    <col min="1" max="1" width="10.7109375" style="70" customWidth="1"/>
    <col min="2" max="2" width="91.85546875" style="70" customWidth="1"/>
    <col min="3" max="3" width="53.140625" style="70" customWidth="1"/>
    <col min="4" max="4" width="32.28515625" style="70" customWidth="1"/>
    <col min="5" max="5" width="9.42578125" customWidth="1"/>
  </cols>
  <sheetData>
    <row r="1" spans="1:6">
      <c r="A1" s="18" t="s">
        <v>188</v>
      </c>
      <c r="B1" s="20" t="str">
        <f>Info!C2</f>
        <v>სს "ზირაათ ბანკი საქართველო"</v>
      </c>
      <c r="E1" s="2"/>
      <c r="F1" s="2"/>
    </row>
    <row r="2" spans="1:6" s="22" customFormat="1" ht="15.75" customHeight="1">
      <c r="A2" s="22" t="s">
        <v>189</v>
      </c>
      <c r="B2" s="832">
        <f>'1. key ratios'!B2</f>
        <v>44377</v>
      </c>
    </row>
    <row r="3" spans="1:6" s="22" customFormat="1" ht="15.75" customHeight="1">
      <c r="A3" s="27"/>
    </row>
    <row r="4" spans="1:6" s="22" customFormat="1" ht="15.75" customHeight="1" thickBot="1">
      <c r="A4" s="22" t="s">
        <v>415</v>
      </c>
      <c r="B4" s="205" t="s">
        <v>270</v>
      </c>
      <c r="D4" s="207" t="s">
        <v>93</v>
      </c>
    </row>
    <row r="5" spans="1:6" ht="38.25">
      <c r="A5" s="154" t="s">
        <v>26</v>
      </c>
      <c r="B5" s="155" t="s">
        <v>231</v>
      </c>
      <c r="C5" s="156" t="s">
        <v>237</v>
      </c>
      <c r="D5" s="206" t="s">
        <v>271</v>
      </c>
    </row>
    <row r="6" spans="1:6">
      <c r="A6" s="143">
        <v>1</v>
      </c>
      <c r="B6" s="86" t="s">
        <v>154</v>
      </c>
      <c r="C6" s="873">
        <v>7365556.8231999995</v>
      </c>
      <c r="D6" s="144"/>
      <c r="E6" s="8"/>
    </row>
    <row r="7" spans="1:6">
      <c r="A7" s="143">
        <v>2</v>
      </c>
      <c r="B7" s="87" t="s">
        <v>155</v>
      </c>
      <c r="C7" s="872">
        <v>36998212.061300002</v>
      </c>
      <c r="D7" s="145"/>
      <c r="E7" s="8"/>
    </row>
    <row r="8" spans="1:6">
      <c r="A8" s="143">
        <v>3</v>
      </c>
      <c r="B8" s="87" t="s">
        <v>156</v>
      </c>
      <c r="C8" s="872">
        <v>6410328.7959000003</v>
      </c>
      <c r="D8" s="145"/>
      <c r="E8" s="8"/>
    </row>
    <row r="9" spans="1:6">
      <c r="A9" s="143">
        <v>4</v>
      </c>
      <c r="B9" s="87" t="s">
        <v>185</v>
      </c>
      <c r="C9" s="872">
        <v>0</v>
      </c>
      <c r="D9" s="145"/>
      <c r="E9" s="8"/>
    </row>
    <row r="10" spans="1:6">
      <c r="A10" s="143">
        <v>5</v>
      </c>
      <c r="B10" s="87" t="s">
        <v>157</v>
      </c>
      <c r="C10" s="872">
        <v>7249180.8700000001</v>
      </c>
      <c r="D10" s="145"/>
      <c r="E10" s="8"/>
    </row>
    <row r="11" spans="1:6">
      <c r="A11" s="143">
        <v>6.1</v>
      </c>
      <c r="B11" s="87" t="s">
        <v>158</v>
      </c>
      <c r="C11" s="871">
        <v>76778902.829999998</v>
      </c>
      <c r="D11" s="146"/>
      <c r="E11" s="9"/>
    </row>
    <row r="12" spans="1:6">
      <c r="A12" s="143">
        <v>6.2</v>
      </c>
      <c r="B12" s="88" t="s">
        <v>159</v>
      </c>
      <c r="C12" s="871">
        <v>-4691532.8968000002</v>
      </c>
      <c r="D12" s="146"/>
      <c r="E12" s="9"/>
    </row>
    <row r="13" spans="1:6">
      <c r="A13" s="143" t="s">
        <v>489</v>
      </c>
      <c r="B13" s="879" t="s">
        <v>490</v>
      </c>
      <c r="C13" s="871">
        <v>-1139555.1259000001</v>
      </c>
      <c r="D13" s="146"/>
      <c r="E13" s="9"/>
    </row>
    <row r="14" spans="1:6">
      <c r="A14" s="143" t="s">
        <v>624</v>
      </c>
      <c r="B14" s="879" t="s">
        <v>613</v>
      </c>
      <c r="C14" s="871">
        <v>0</v>
      </c>
      <c r="D14" s="146"/>
      <c r="E14" s="9"/>
    </row>
    <row r="15" spans="1:6">
      <c r="A15" s="143">
        <v>6</v>
      </c>
      <c r="B15" s="87" t="s">
        <v>160</v>
      </c>
      <c r="C15" s="870">
        <v>72087369.933200002</v>
      </c>
      <c r="D15" s="146"/>
      <c r="E15" s="8"/>
    </row>
    <row r="16" spans="1:6">
      <c r="A16" s="143">
        <v>7</v>
      </c>
      <c r="B16" s="87" t="s">
        <v>161</v>
      </c>
      <c r="C16" s="872">
        <v>790298.78539999994</v>
      </c>
      <c r="D16" s="145"/>
      <c r="E16" s="8"/>
    </row>
    <row r="17" spans="1:5">
      <c r="A17" s="143">
        <v>8</v>
      </c>
      <c r="B17" s="87" t="s">
        <v>162</v>
      </c>
      <c r="C17" s="872">
        <v>62320</v>
      </c>
      <c r="D17" s="145"/>
      <c r="E17" s="8"/>
    </row>
    <row r="18" spans="1:5">
      <c r="A18" s="143">
        <v>9</v>
      </c>
      <c r="B18" s="87" t="s">
        <v>163</v>
      </c>
      <c r="C18" s="872">
        <v>0</v>
      </c>
      <c r="D18" s="145"/>
      <c r="E18" s="8"/>
    </row>
    <row r="19" spans="1:5">
      <c r="A19" s="143">
        <v>9.1</v>
      </c>
      <c r="B19" s="89" t="s">
        <v>247</v>
      </c>
      <c r="C19" s="871"/>
      <c r="D19" s="145"/>
      <c r="E19" s="8"/>
    </row>
    <row r="20" spans="1:5">
      <c r="A20" s="143">
        <v>9.1999999999999993</v>
      </c>
      <c r="B20" s="89" t="s">
        <v>236</v>
      </c>
      <c r="C20" s="871"/>
      <c r="D20" s="145"/>
      <c r="E20" s="8"/>
    </row>
    <row r="21" spans="1:5">
      <c r="A21" s="143">
        <v>9.3000000000000007</v>
      </c>
      <c r="B21" s="89" t="s">
        <v>235</v>
      </c>
      <c r="C21" s="871"/>
      <c r="D21" s="145"/>
      <c r="E21" s="8"/>
    </row>
    <row r="22" spans="1:5">
      <c r="A22" s="143">
        <v>10</v>
      </c>
      <c r="B22" s="87" t="s">
        <v>164</v>
      </c>
      <c r="C22" s="872">
        <v>6393825.5999999996</v>
      </c>
      <c r="D22" s="145"/>
      <c r="E22" s="8"/>
    </row>
    <row r="23" spans="1:5">
      <c r="A23" s="143">
        <v>10.1</v>
      </c>
      <c r="B23" s="89" t="s">
        <v>234</v>
      </c>
      <c r="C23" s="872">
        <v>667696.66</v>
      </c>
      <c r="D23" s="243" t="s">
        <v>442</v>
      </c>
      <c r="E23" s="8"/>
    </row>
    <row r="24" spans="1:5">
      <c r="A24" s="143">
        <v>11</v>
      </c>
      <c r="B24" s="90" t="s">
        <v>165</v>
      </c>
      <c r="C24" s="869">
        <v>1812259.1145000001</v>
      </c>
      <c r="D24" s="147"/>
      <c r="E24" s="8"/>
    </row>
    <row r="25" spans="1:5">
      <c r="A25" s="143">
        <v>12</v>
      </c>
      <c r="B25" s="92" t="s">
        <v>166</v>
      </c>
      <c r="C25" s="868">
        <v>139169351.9835</v>
      </c>
      <c r="D25" s="148"/>
      <c r="E25" s="7"/>
    </row>
    <row r="26" spans="1:5">
      <c r="A26" s="143">
        <v>13</v>
      </c>
      <c r="B26" s="87" t="s">
        <v>167</v>
      </c>
      <c r="C26" s="867">
        <v>2823350</v>
      </c>
      <c r="D26" s="149"/>
      <c r="E26" s="8"/>
    </row>
    <row r="27" spans="1:5">
      <c r="A27" s="143">
        <v>14</v>
      </c>
      <c r="B27" s="87" t="s">
        <v>168</v>
      </c>
      <c r="C27" s="872">
        <v>55104014.945500001</v>
      </c>
      <c r="D27" s="145"/>
      <c r="E27" s="8"/>
    </row>
    <row r="28" spans="1:5">
      <c r="A28" s="143">
        <v>15</v>
      </c>
      <c r="B28" s="87" t="s">
        <v>169</v>
      </c>
      <c r="C28" s="872">
        <v>6194352.3520999998</v>
      </c>
      <c r="D28" s="145"/>
      <c r="E28" s="8"/>
    </row>
    <row r="29" spans="1:5">
      <c r="A29" s="143">
        <v>16</v>
      </c>
      <c r="B29" s="87" t="s">
        <v>170</v>
      </c>
      <c r="C29" s="872">
        <v>10002328.496100001</v>
      </c>
      <c r="D29" s="145"/>
      <c r="E29" s="8"/>
    </row>
    <row r="30" spans="1:5">
      <c r="A30" s="143">
        <v>17</v>
      </c>
      <c r="B30" s="87" t="s">
        <v>171</v>
      </c>
      <c r="C30" s="872">
        <v>0</v>
      </c>
      <c r="D30" s="145"/>
      <c r="E30" s="8"/>
    </row>
    <row r="31" spans="1:5">
      <c r="A31" s="143">
        <v>18</v>
      </c>
      <c r="B31" s="87" t="s">
        <v>172</v>
      </c>
      <c r="C31" s="872">
        <v>0</v>
      </c>
      <c r="D31" s="145"/>
      <c r="E31" s="8"/>
    </row>
    <row r="32" spans="1:5">
      <c r="A32" s="143">
        <v>19</v>
      </c>
      <c r="B32" s="87" t="s">
        <v>173</v>
      </c>
      <c r="C32" s="872">
        <v>146422.9792</v>
      </c>
      <c r="D32" s="145"/>
      <c r="E32" s="8"/>
    </row>
    <row r="33" spans="1:5">
      <c r="A33" s="143">
        <v>20</v>
      </c>
      <c r="B33" s="87" t="s">
        <v>95</v>
      </c>
      <c r="C33" s="872">
        <v>6835061.6372999996</v>
      </c>
      <c r="D33" s="145"/>
      <c r="E33" s="8"/>
    </row>
    <row r="34" spans="1:5">
      <c r="A34" s="143">
        <v>20.100000000000001</v>
      </c>
      <c r="B34" s="91" t="s">
        <v>488</v>
      </c>
      <c r="C34" s="869">
        <v>538599.58929999999</v>
      </c>
      <c r="D34" s="147"/>
      <c r="E34" s="8"/>
    </row>
    <row r="35" spans="1:5">
      <c r="A35" s="143">
        <v>21</v>
      </c>
      <c r="B35" s="90" t="s">
        <v>174</v>
      </c>
      <c r="C35" s="869">
        <v>0</v>
      </c>
      <c r="D35" s="147"/>
      <c r="E35" s="8"/>
    </row>
    <row r="36" spans="1:5">
      <c r="A36" s="143">
        <v>21.1</v>
      </c>
      <c r="B36" s="91" t="s">
        <v>233</v>
      </c>
      <c r="C36" s="866">
        <v>0</v>
      </c>
      <c r="D36" s="150"/>
      <c r="E36" s="8"/>
    </row>
    <row r="37" spans="1:5">
      <c r="A37" s="143">
        <v>22</v>
      </c>
      <c r="B37" s="92" t="s">
        <v>175</v>
      </c>
      <c r="C37" s="868">
        <v>81105530.410200015</v>
      </c>
      <c r="D37" s="148"/>
      <c r="E37" s="7"/>
    </row>
    <row r="38" spans="1:5">
      <c r="A38" s="143">
        <v>23</v>
      </c>
      <c r="B38" s="90" t="s">
        <v>176</v>
      </c>
      <c r="C38" s="872">
        <v>50000000</v>
      </c>
      <c r="D38" s="145"/>
      <c r="E38" s="8"/>
    </row>
    <row r="39" spans="1:5">
      <c r="A39" s="143">
        <v>24</v>
      </c>
      <c r="B39" s="90" t="s">
        <v>177</v>
      </c>
      <c r="C39" s="872">
        <v>0</v>
      </c>
      <c r="D39" s="145"/>
      <c r="E39" s="8"/>
    </row>
    <row r="40" spans="1:5">
      <c r="A40" s="143">
        <v>25</v>
      </c>
      <c r="B40" s="90" t="s">
        <v>232</v>
      </c>
      <c r="C40" s="872">
        <v>0</v>
      </c>
      <c r="D40" s="145"/>
      <c r="E40" s="8"/>
    </row>
    <row r="41" spans="1:5">
      <c r="A41" s="143">
        <v>26</v>
      </c>
      <c r="B41" s="90" t="s">
        <v>179</v>
      </c>
      <c r="C41" s="872">
        <v>0</v>
      </c>
      <c r="D41" s="145"/>
      <c r="E41" s="8"/>
    </row>
    <row r="42" spans="1:5">
      <c r="A42" s="143">
        <v>27</v>
      </c>
      <c r="B42" s="90" t="s">
        <v>180</v>
      </c>
      <c r="C42" s="872">
        <v>0</v>
      </c>
      <c r="D42" s="145"/>
      <c r="E42" s="8"/>
    </row>
    <row r="43" spans="1:5">
      <c r="A43" s="143">
        <v>28</v>
      </c>
      <c r="B43" s="90" t="s">
        <v>181</v>
      </c>
      <c r="C43" s="872">
        <v>8063820.7335999999</v>
      </c>
      <c r="D43" s="145"/>
      <c r="E43" s="8"/>
    </row>
    <row r="44" spans="1:5">
      <c r="A44" s="143">
        <v>29</v>
      </c>
      <c r="B44" s="90" t="s">
        <v>35</v>
      </c>
      <c r="C44" s="872">
        <v>0</v>
      </c>
      <c r="D44" s="145"/>
      <c r="E44" s="8"/>
    </row>
    <row r="45" spans="1:5" ht="16.5" thickBot="1">
      <c r="A45" s="151">
        <v>30</v>
      </c>
      <c r="B45" s="152" t="s">
        <v>182</v>
      </c>
      <c r="C45" s="865">
        <f>SUM(C38:C44)</f>
        <v>58063820.733599998</v>
      </c>
      <c r="D45" s="153"/>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C8" activePane="bottomRight" state="frozen"/>
      <selection pane="topRight" activeCell="C1" sqref="C1"/>
      <selection pane="bottomLeft" activeCell="A8" sqref="A8"/>
      <selection pane="bottomRight" activeCell="C8" sqref="C8:S22"/>
    </sheetView>
  </sheetViews>
  <sheetFormatPr defaultColWidth="9.140625" defaultRowHeight="12.75"/>
  <cols>
    <col min="1" max="1" width="10.5703125" style="2" bestFit="1" customWidth="1"/>
    <col min="2" max="2" width="95" style="2" customWidth="1"/>
    <col min="3" max="3" width="10.28515625" style="2" bestFit="1" customWidth="1"/>
    <col min="4" max="4" width="13.28515625" style="2" bestFit="1" customWidth="1"/>
    <col min="5" max="5" width="9.42578125" style="2" bestFit="1" customWidth="1"/>
    <col min="6" max="6" width="13.28515625" style="2" bestFit="1" customWidth="1"/>
    <col min="7" max="7" width="9.42578125" style="2" bestFit="1" customWidth="1"/>
    <col min="8" max="8" width="13.28515625" style="2" bestFit="1" customWidth="1"/>
    <col min="9" max="9" width="9.42578125" style="2" bestFit="1" customWidth="1"/>
    <col min="10" max="10" width="13.28515625" style="2" bestFit="1" customWidth="1"/>
    <col min="11" max="11" width="9.42578125" style="2" bestFit="1" customWidth="1"/>
    <col min="12" max="12" width="13.28515625" style="2" bestFit="1" customWidth="1"/>
    <col min="13" max="13" width="11.28515625" style="2" bestFit="1"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188</v>
      </c>
      <c r="B1" s="345" t="str">
        <f>Info!C2</f>
        <v>სს "ზირაათ ბანკი საქართველო"</v>
      </c>
    </row>
    <row r="2" spans="1:19">
      <c r="A2" s="2" t="s">
        <v>189</v>
      </c>
      <c r="B2" s="832">
        <f>'1. key ratios'!B2</f>
        <v>44377</v>
      </c>
    </row>
    <row r="4" spans="1:19" ht="26.25" thickBot="1">
      <c r="A4" s="69" t="s">
        <v>416</v>
      </c>
      <c r="B4" s="312" t="s">
        <v>459</v>
      </c>
    </row>
    <row r="5" spans="1:19">
      <c r="A5" s="132"/>
      <c r="B5" s="134"/>
      <c r="C5" s="118" t="s">
        <v>0</v>
      </c>
      <c r="D5" s="118" t="s">
        <v>1</v>
      </c>
      <c r="E5" s="118" t="s">
        <v>2</v>
      </c>
      <c r="F5" s="118" t="s">
        <v>3</v>
      </c>
      <c r="G5" s="118" t="s">
        <v>4</v>
      </c>
      <c r="H5" s="118" t="s">
        <v>5</v>
      </c>
      <c r="I5" s="118" t="s">
        <v>238</v>
      </c>
      <c r="J5" s="118" t="s">
        <v>239</v>
      </c>
      <c r="K5" s="118" t="s">
        <v>240</v>
      </c>
      <c r="L5" s="118" t="s">
        <v>241</v>
      </c>
      <c r="M5" s="118" t="s">
        <v>242</v>
      </c>
      <c r="N5" s="118" t="s">
        <v>243</v>
      </c>
      <c r="O5" s="118" t="s">
        <v>446</v>
      </c>
      <c r="P5" s="118" t="s">
        <v>447</v>
      </c>
      <c r="Q5" s="118" t="s">
        <v>448</v>
      </c>
      <c r="R5" s="304" t="s">
        <v>449</v>
      </c>
      <c r="S5" s="119" t="s">
        <v>450</v>
      </c>
    </row>
    <row r="6" spans="1:19" ht="46.5" customHeight="1">
      <c r="A6" s="158"/>
      <c r="B6" s="683" t="s">
        <v>451</v>
      </c>
      <c r="C6" s="681">
        <v>0</v>
      </c>
      <c r="D6" s="682"/>
      <c r="E6" s="681">
        <v>0.2</v>
      </c>
      <c r="F6" s="682"/>
      <c r="G6" s="681">
        <v>0.35</v>
      </c>
      <c r="H6" s="682"/>
      <c r="I6" s="681">
        <v>0.5</v>
      </c>
      <c r="J6" s="682"/>
      <c r="K6" s="681">
        <v>0.75</v>
      </c>
      <c r="L6" s="682"/>
      <c r="M6" s="681">
        <v>1</v>
      </c>
      <c r="N6" s="682"/>
      <c r="O6" s="681">
        <v>1.5</v>
      </c>
      <c r="P6" s="682"/>
      <c r="Q6" s="681">
        <v>2.5</v>
      </c>
      <c r="R6" s="682"/>
      <c r="S6" s="679" t="s">
        <v>252</v>
      </c>
    </row>
    <row r="7" spans="1:19">
      <c r="A7" s="158"/>
      <c r="B7" s="684"/>
      <c r="C7" s="311" t="s">
        <v>444</v>
      </c>
      <c r="D7" s="311" t="s">
        <v>445</v>
      </c>
      <c r="E7" s="311" t="s">
        <v>444</v>
      </c>
      <c r="F7" s="311" t="s">
        <v>445</v>
      </c>
      <c r="G7" s="311" t="s">
        <v>444</v>
      </c>
      <c r="H7" s="311" t="s">
        <v>445</v>
      </c>
      <c r="I7" s="311" t="s">
        <v>444</v>
      </c>
      <c r="J7" s="311" t="s">
        <v>445</v>
      </c>
      <c r="K7" s="311" t="s">
        <v>444</v>
      </c>
      <c r="L7" s="311" t="s">
        <v>445</v>
      </c>
      <c r="M7" s="311" t="s">
        <v>444</v>
      </c>
      <c r="N7" s="311" t="s">
        <v>445</v>
      </c>
      <c r="O7" s="311" t="s">
        <v>444</v>
      </c>
      <c r="P7" s="311" t="s">
        <v>445</v>
      </c>
      <c r="Q7" s="311" t="s">
        <v>444</v>
      </c>
      <c r="R7" s="311" t="s">
        <v>445</v>
      </c>
      <c r="S7" s="680"/>
    </row>
    <row r="8" spans="1:19" s="162" customFormat="1">
      <c r="A8" s="122">
        <v>1</v>
      </c>
      <c r="B8" s="180" t="s">
        <v>216</v>
      </c>
      <c r="C8" s="863">
        <v>7707169.4400000004</v>
      </c>
      <c r="D8" s="863"/>
      <c r="E8" s="863">
        <v>5501318.4900000002</v>
      </c>
      <c r="F8" s="862"/>
      <c r="G8" s="863">
        <v>0</v>
      </c>
      <c r="H8" s="863"/>
      <c r="I8" s="863">
        <v>0</v>
      </c>
      <c r="J8" s="863"/>
      <c r="K8" s="863">
        <v>0</v>
      </c>
      <c r="L8" s="863"/>
      <c r="M8" s="863">
        <v>31035864.963799998</v>
      </c>
      <c r="N8" s="863"/>
      <c r="O8" s="863">
        <v>0</v>
      </c>
      <c r="P8" s="863"/>
      <c r="Q8" s="863">
        <v>0</v>
      </c>
      <c r="R8" s="862"/>
      <c r="S8" s="861">
        <v>32136128.661799997</v>
      </c>
    </row>
    <row r="9" spans="1:19" s="162" customFormat="1">
      <c r="A9" s="122">
        <v>2</v>
      </c>
      <c r="B9" s="180" t="s">
        <v>217</v>
      </c>
      <c r="C9" s="863">
        <v>0</v>
      </c>
      <c r="D9" s="863"/>
      <c r="E9" s="863">
        <v>0</v>
      </c>
      <c r="F9" s="863"/>
      <c r="G9" s="863">
        <v>0</v>
      </c>
      <c r="H9" s="863"/>
      <c r="I9" s="863">
        <v>0</v>
      </c>
      <c r="J9" s="863"/>
      <c r="K9" s="863">
        <v>0</v>
      </c>
      <c r="L9" s="863"/>
      <c r="M9" s="863">
        <v>0</v>
      </c>
      <c r="N9" s="863"/>
      <c r="O9" s="863">
        <v>0</v>
      </c>
      <c r="P9" s="863"/>
      <c r="Q9" s="863">
        <v>0</v>
      </c>
      <c r="R9" s="862"/>
      <c r="S9" s="861">
        <v>0</v>
      </c>
    </row>
    <row r="10" spans="1:19" s="162" customFormat="1">
      <c r="A10" s="122">
        <v>3</v>
      </c>
      <c r="B10" s="180" t="s">
        <v>218</v>
      </c>
      <c r="C10" s="863">
        <v>0</v>
      </c>
      <c r="D10" s="863"/>
      <c r="E10" s="863">
        <v>0</v>
      </c>
      <c r="F10" s="863"/>
      <c r="G10" s="863">
        <v>0</v>
      </c>
      <c r="H10" s="863"/>
      <c r="I10" s="863">
        <v>0</v>
      </c>
      <c r="J10" s="863"/>
      <c r="K10" s="863">
        <v>0</v>
      </c>
      <c r="L10" s="863"/>
      <c r="M10" s="863">
        <v>0</v>
      </c>
      <c r="N10" s="863"/>
      <c r="O10" s="863">
        <v>0</v>
      </c>
      <c r="P10" s="863"/>
      <c r="Q10" s="863">
        <v>0</v>
      </c>
      <c r="R10" s="862"/>
      <c r="S10" s="861">
        <v>0</v>
      </c>
    </row>
    <row r="11" spans="1:19" s="162" customFormat="1">
      <c r="A11" s="122">
        <v>4</v>
      </c>
      <c r="B11" s="180" t="s">
        <v>219</v>
      </c>
      <c r="C11" s="863">
        <v>0</v>
      </c>
      <c r="D11" s="863"/>
      <c r="E11" s="863">
        <v>0</v>
      </c>
      <c r="F11" s="863"/>
      <c r="G11" s="863">
        <v>0</v>
      </c>
      <c r="H11" s="863"/>
      <c r="I11" s="863">
        <v>0</v>
      </c>
      <c r="J11" s="863"/>
      <c r="K11" s="863">
        <v>0</v>
      </c>
      <c r="L11" s="863"/>
      <c r="M11" s="863">
        <v>0</v>
      </c>
      <c r="N11" s="863"/>
      <c r="O11" s="863">
        <v>0</v>
      </c>
      <c r="P11" s="863"/>
      <c r="Q11" s="863">
        <v>0</v>
      </c>
      <c r="R11" s="862"/>
      <c r="S11" s="861">
        <v>0</v>
      </c>
    </row>
    <row r="12" spans="1:19" s="162" customFormat="1">
      <c r="A12" s="122">
        <v>5</v>
      </c>
      <c r="B12" s="180" t="s">
        <v>220</v>
      </c>
      <c r="C12" s="863">
        <v>0</v>
      </c>
      <c r="D12" s="863"/>
      <c r="E12" s="863">
        <v>0</v>
      </c>
      <c r="F12" s="863"/>
      <c r="G12" s="863">
        <v>0</v>
      </c>
      <c r="H12" s="863"/>
      <c r="I12" s="863">
        <v>0</v>
      </c>
      <c r="J12" s="863"/>
      <c r="K12" s="863">
        <v>0</v>
      </c>
      <c r="L12" s="863"/>
      <c r="M12" s="863">
        <v>0</v>
      </c>
      <c r="N12" s="863"/>
      <c r="O12" s="863">
        <v>0</v>
      </c>
      <c r="P12" s="863"/>
      <c r="Q12" s="863">
        <v>0</v>
      </c>
      <c r="R12" s="862"/>
      <c r="S12" s="861">
        <v>0</v>
      </c>
    </row>
    <row r="13" spans="1:19" s="162" customFormat="1">
      <c r="A13" s="122">
        <v>6</v>
      </c>
      <c r="B13" s="180" t="s">
        <v>221</v>
      </c>
      <c r="C13" s="863">
        <v>0</v>
      </c>
      <c r="D13" s="863"/>
      <c r="E13" s="863">
        <v>25107.46</v>
      </c>
      <c r="F13" s="863"/>
      <c r="G13" s="863">
        <v>0</v>
      </c>
      <c r="H13" s="863"/>
      <c r="I13" s="863">
        <v>6385192.7538000001</v>
      </c>
      <c r="J13" s="863"/>
      <c r="K13" s="863">
        <v>0</v>
      </c>
      <c r="L13" s="863"/>
      <c r="M13" s="863">
        <v>0</v>
      </c>
      <c r="N13" s="863"/>
      <c r="O13" s="863">
        <v>0</v>
      </c>
      <c r="P13" s="863"/>
      <c r="Q13" s="863">
        <v>0</v>
      </c>
      <c r="R13" s="862"/>
      <c r="S13" s="861">
        <v>3197617.8689000001</v>
      </c>
    </row>
    <row r="14" spans="1:19" s="162" customFormat="1">
      <c r="A14" s="122">
        <v>7</v>
      </c>
      <c r="B14" s="180" t="s">
        <v>73</v>
      </c>
      <c r="C14" s="863">
        <v>0</v>
      </c>
      <c r="D14" s="863"/>
      <c r="E14" s="863">
        <v>0</v>
      </c>
      <c r="F14" s="863"/>
      <c r="G14" s="863">
        <v>0</v>
      </c>
      <c r="H14" s="863"/>
      <c r="I14" s="863">
        <v>0</v>
      </c>
      <c r="J14" s="863"/>
      <c r="K14" s="863">
        <v>0</v>
      </c>
      <c r="L14" s="863"/>
      <c r="M14" s="863">
        <v>38402735.863600001</v>
      </c>
      <c r="N14" s="863">
        <v>9811046.62861</v>
      </c>
      <c r="O14" s="863">
        <v>0</v>
      </c>
      <c r="P14" s="863"/>
      <c r="Q14" s="863">
        <v>5020833.0999999996</v>
      </c>
      <c r="R14" s="862"/>
      <c r="S14" s="861">
        <v>60765865.242210001</v>
      </c>
    </row>
    <row r="15" spans="1:19" s="162" customFormat="1">
      <c r="A15" s="122">
        <v>8</v>
      </c>
      <c r="B15" s="180" t="s">
        <v>74</v>
      </c>
      <c r="C15" s="863">
        <v>0</v>
      </c>
      <c r="D15" s="863"/>
      <c r="E15" s="863">
        <v>0</v>
      </c>
      <c r="F15" s="863"/>
      <c r="G15" s="863">
        <v>0</v>
      </c>
      <c r="H15" s="863"/>
      <c r="I15" s="863">
        <v>0</v>
      </c>
      <c r="J15" s="863"/>
      <c r="K15" s="863">
        <v>0</v>
      </c>
      <c r="L15" s="863"/>
      <c r="M15" s="863">
        <v>30266240.028700002</v>
      </c>
      <c r="N15" s="863">
        <v>5851528.5597900003</v>
      </c>
      <c r="O15" s="863">
        <v>0</v>
      </c>
      <c r="P15" s="863"/>
      <c r="Q15" s="863">
        <v>0</v>
      </c>
      <c r="R15" s="862"/>
      <c r="S15" s="861">
        <v>36117768.588490002</v>
      </c>
    </row>
    <row r="16" spans="1:19" s="162" customFormat="1">
      <c r="A16" s="122">
        <v>9</v>
      </c>
      <c r="B16" s="180" t="s">
        <v>75</v>
      </c>
      <c r="C16" s="863">
        <v>0</v>
      </c>
      <c r="D16" s="863"/>
      <c r="E16" s="863">
        <v>0</v>
      </c>
      <c r="F16" s="863"/>
      <c r="G16" s="863">
        <v>0</v>
      </c>
      <c r="H16" s="863"/>
      <c r="I16" s="863">
        <v>0</v>
      </c>
      <c r="J16" s="863"/>
      <c r="K16" s="863">
        <v>0</v>
      </c>
      <c r="L16" s="863"/>
      <c r="M16" s="863">
        <v>0</v>
      </c>
      <c r="N16" s="863"/>
      <c r="O16" s="863">
        <v>0</v>
      </c>
      <c r="P16" s="863"/>
      <c r="Q16" s="863">
        <v>0</v>
      </c>
      <c r="R16" s="862"/>
      <c r="S16" s="861">
        <v>0</v>
      </c>
    </row>
    <row r="17" spans="1:19" s="162" customFormat="1">
      <c r="A17" s="122">
        <v>10</v>
      </c>
      <c r="B17" s="180" t="s">
        <v>69</v>
      </c>
      <c r="C17" s="863">
        <v>0</v>
      </c>
      <c r="D17" s="863"/>
      <c r="E17" s="863">
        <v>0</v>
      </c>
      <c r="F17" s="863"/>
      <c r="G17" s="863">
        <v>0</v>
      </c>
      <c r="H17" s="863"/>
      <c r="I17" s="863">
        <v>0</v>
      </c>
      <c r="J17" s="863"/>
      <c r="K17" s="863">
        <v>0</v>
      </c>
      <c r="L17" s="863"/>
      <c r="M17" s="863">
        <v>0</v>
      </c>
      <c r="N17" s="863"/>
      <c r="O17" s="863">
        <v>0</v>
      </c>
      <c r="P17" s="863"/>
      <c r="Q17" s="863">
        <v>0</v>
      </c>
      <c r="R17" s="862"/>
      <c r="S17" s="861">
        <v>0</v>
      </c>
    </row>
    <row r="18" spans="1:19" s="162" customFormat="1">
      <c r="A18" s="122">
        <v>11</v>
      </c>
      <c r="B18" s="180" t="s">
        <v>70</v>
      </c>
      <c r="C18" s="863">
        <v>0</v>
      </c>
      <c r="D18" s="863"/>
      <c r="E18" s="863">
        <v>0</v>
      </c>
      <c r="F18" s="863"/>
      <c r="G18" s="863">
        <v>0</v>
      </c>
      <c r="H18" s="863"/>
      <c r="I18" s="863">
        <v>0</v>
      </c>
      <c r="J18" s="863"/>
      <c r="K18" s="863">
        <v>0</v>
      </c>
      <c r="L18" s="863"/>
      <c r="M18" s="863">
        <v>0</v>
      </c>
      <c r="N18" s="863"/>
      <c r="O18" s="863">
        <v>0</v>
      </c>
      <c r="P18" s="863"/>
      <c r="Q18" s="863">
        <v>0</v>
      </c>
      <c r="R18" s="862"/>
      <c r="S18" s="861">
        <v>0</v>
      </c>
    </row>
    <row r="19" spans="1:19" s="162" customFormat="1">
      <c r="A19" s="122">
        <v>12</v>
      </c>
      <c r="B19" s="180" t="s">
        <v>71</v>
      </c>
      <c r="C19" s="863">
        <v>0</v>
      </c>
      <c r="D19" s="863"/>
      <c r="E19" s="863">
        <v>0</v>
      </c>
      <c r="F19" s="863"/>
      <c r="G19" s="863">
        <v>0</v>
      </c>
      <c r="H19" s="863"/>
      <c r="I19" s="863">
        <v>0</v>
      </c>
      <c r="J19" s="863"/>
      <c r="K19" s="863">
        <v>0</v>
      </c>
      <c r="L19" s="863"/>
      <c r="M19" s="863">
        <v>0</v>
      </c>
      <c r="N19" s="863"/>
      <c r="O19" s="863">
        <v>0</v>
      </c>
      <c r="P19" s="863"/>
      <c r="Q19" s="863">
        <v>0</v>
      </c>
      <c r="R19" s="862"/>
      <c r="S19" s="861">
        <v>0</v>
      </c>
    </row>
    <row r="20" spans="1:19" s="162" customFormat="1">
      <c r="A20" s="122">
        <v>13</v>
      </c>
      <c r="B20" s="180" t="s">
        <v>72</v>
      </c>
      <c r="C20" s="863">
        <v>0</v>
      </c>
      <c r="D20" s="863"/>
      <c r="E20" s="863">
        <v>0</v>
      </c>
      <c r="F20" s="863"/>
      <c r="G20" s="863">
        <v>0</v>
      </c>
      <c r="H20" s="863"/>
      <c r="I20" s="863">
        <v>0</v>
      </c>
      <c r="J20" s="863"/>
      <c r="K20" s="863">
        <v>0</v>
      </c>
      <c r="L20" s="863"/>
      <c r="M20" s="863">
        <v>0</v>
      </c>
      <c r="N20" s="863"/>
      <c r="O20" s="863">
        <v>0</v>
      </c>
      <c r="P20" s="863"/>
      <c r="Q20" s="863">
        <v>0</v>
      </c>
      <c r="R20" s="862"/>
      <c r="S20" s="861">
        <v>0</v>
      </c>
    </row>
    <row r="21" spans="1:19" s="162" customFormat="1">
      <c r="A21" s="122">
        <v>14</v>
      </c>
      <c r="B21" s="180" t="s">
        <v>250</v>
      </c>
      <c r="C21" s="863">
        <v>8180668.7631999999</v>
      </c>
      <c r="D21" s="863"/>
      <c r="E21" s="863">
        <v>67143.73</v>
      </c>
      <c r="F21" s="863"/>
      <c r="G21" s="863">
        <v>0</v>
      </c>
      <c r="H21" s="863"/>
      <c r="I21" s="863">
        <v>0</v>
      </c>
      <c r="J21" s="863"/>
      <c r="K21" s="863">
        <v>0</v>
      </c>
      <c r="L21" s="863"/>
      <c r="M21" s="863">
        <v>6724059.0662999991</v>
      </c>
      <c r="N21" s="863"/>
      <c r="O21" s="863">
        <v>0</v>
      </c>
      <c r="P21" s="863"/>
      <c r="Q21" s="863">
        <v>0</v>
      </c>
      <c r="R21" s="862"/>
      <c r="S21" s="861">
        <v>6737487.8122999994</v>
      </c>
    </row>
    <row r="22" spans="1:19" ht="13.5" thickBot="1">
      <c r="A22" s="104"/>
      <c r="B22" s="164" t="s">
        <v>68</v>
      </c>
      <c r="C22" s="864">
        <f>SUM(C8:C21)</f>
        <v>15887838.203200001</v>
      </c>
      <c r="D22" s="864">
        <f>SUM(D8:D21)</f>
        <v>0</v>
      </c>
      <c r="E22" s="864">
        <f>SUM(E8:E21)</f>
        <v>5593569.6800000006</v>
      </c>
      <c r="F22" s="864">
        <f t="shared" ref="D22:S22" si="0">SUM(F8:F21)</f>
        <v>0</v>
      </c>
      <c r="G22" s="864">
        <f t="shared" si="0"/>
        <v>0</v>
      </c>
      <c r="H22" s="864">
        <f t="shared" si="0"/>
        <v>0</v>
      </c>
      <c r="I22" s="864">
        <f>SUM(I8:I21)</f>
        <v>6385192.7538000001</v>
      </c>
      <c r="J22" s="864">
        <f t="shared" si="0"/>
        <v>0</v>
      </c>
      <c r="K22" s="864">
        <f t="shared" si="0"/>
        <v>0</v>
      </c>
      <c r="L22" s="864">
        <f t="shared" si="0"/>
        <v>0</v>
      </c>
      <c r="M22" s="864">
        <f t="shared" si="0"/>
        <v>106428899.9224</v>
      </c>
      <c r="N22" s="864">
        <f>SUM(N8:N21)</f>
        <v>15662575.1884</v>
      </c>
      <c r="O22" s="864">
        <f t="shared" si="0"/>
        <v>0</v>
      </c>
      <c r="P22" s="864">
        <f t="shared" si="0"/>
        <v>0</v>
      </c>
      <c r="Q22" s="864">
        <f t="shared" si="0"/>
        <v>5020833.0999999996</v>
      </c>
      <c r="R22" s="864">
        <f t="shared" si="0"/>
        <v>0</v>
      </c>
      <c r="S22" s="860">
        <f>SUM(S8:S21)</f>
        <v>138954868.1737</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C7" activePane="bottomRight" state="frozen"/>
      <selection pane="topRight" activeCell="C1" sqref="C1"/>
      <selection pane="bottomLeft" activeCell="A6" sqref="A6"/>
      <selection pane="bottomRight" activeCell="B2" sqref="B2"/>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188</v>
      </c>
      <c r="B1" s="345" t="str">
        <f>Info!C2</f>
        <v>სს "ზირაათ ბანკი საქართველო"</v>
      </c>
    </row>
    <row r="2" spans="1:22">
      <c r="A2" s="2" t="s">
        <v>189</v>
      </c>
      <c r="B2" s="832">
        <f>'1. key ratios'!B2</f>
        <v>44377</v>
      </c>
    </row>
    <row r="4" spans="1:22" ht="27.75" thickBot="1">
      <c r="A4" s="2" t="s">
        <v>417</v>
      </c>
      <c r="B4" s="313" t="s">
        <v>460</v>
      </c>
      <c r="V4" s="207" t="s">
        <v>93</v>
      </c>
    </row>
    <row r="5" spans="1:22">
      <c r="A5" s="102"/>
      <c r="B5" s="103"/>
      <c r="C5" s="685" t="s">
        <v>198</v>
      </c>
      <c r="D5" s="686"/>
      <c r="E5" s="686"/>
      <c r="F5" s="686"/>
      <c r="G5" s="686"/>
      <c r="H5" s="686"/>
      <c r="I5" s="686"/>
      <c r="J5" s="686"/>
      <c r="K5" s="686"/>
      <c r="L5" s="687"/>
      <c r="M5" s="685" t="s">
        <v>199</v>
      </c>
      <c r="N5" s="686"/>
      <c r="O5" s="686"/>
      <c r="P5" s="686"/>
      <c r="Q5" s="686"/>
      <c r="R5" s="686"/>
      <c r="S5" s="687"/>
      <c r="T5" s="690" t="s">
        <v>458</v>
      </c>
      <c r="U5" s="690" t="s">
        <v>457</v>
      </c>
      <c r="V5" s="688" t="s">
        <v>200</v>
      </c>
    </row>
    <row r="6" spans="1:22" s="69" customFormat="1" ht="127.5">
      <c r="A6" s="120"/>
      <c r="B6" s="182"/>
      <c r="C6" s="100" t="s">
        <v>201</v>
      </c>
      <c r="D6" s="99" t="s">
        <v>202</v>
      </c>
      <c r="E6" s="96" t="s">
        <v>203</v>
      </c>
      <c r="F6" s="314" t="s">
        <v>452</v>
      </c>
      <c r="G6" s="99" t="s">
        <v>204</v>
      </c>
      <c r="H6" s="99" t="s">
        <v>205</v>
      </c>
      <c r="I6" s="99" t="s">
        <v>206</v>
      </c>
      <c r="J6" s="99" t="s">
        <v>249</v>
      </c>
      <c r="K6" s="99" t="s">
        <v>207</v>
      </c>
      <c r="L6" s="101" t="s">
        <v>208</v>
      </c>
      <c r="M6" s="100" t="s">
        <v>209</v>
      </c>
      <c r="N6" s="99" t="s">
        <v>210</v>
      </c>
      <c r="O6" s="99" t="s">
        <v>211</v>
      </c>
      <c r="P6" s="99" t="s">
        <v>212</v>
      </c>
      <c r="Q6" s="99" t="s">
        <v>213</v>
      </c>
      <c r="R6" s="99" t="s">
        <v>214</v>
      </c>
      <c r="S6" s="101" t="s">
        <v>215</v>
      </c>
      <c r="T6" s="691"/>
      <c r="U6" s="691"/>
      <c r="V6" s="689"/>
    </row>
    <row r="7" spans="1:22" s="162" customFormat="1">
      <c r="A7" s="163">
        <v>1</v>
      </c>
      <c r="B7" s="161" t="s">
        <v>216</v>
      </c>
      <c r="C7" s="288"/>
      <c r="D7" s="286"/>
      <c r="E7" s="286"/>
      <c r="F7" s="286"/>
      <c r="G7" s="286"/>
      <c r="H7" s="286"/>
      <c r="I7" s="286"/>
      <c r="J7" s="286"/>
      <c r="K7" s="286"/>
      <c r="L7" s="289"/>
      <c r="M7" s="288"/>
      <c r="N7" s="286"/>
      <c r="O7" s="286"/>
      <c r="P7" s="286"/>
      <c r="Q7" s="286"/>
      <c r="R7" s="286"/>
      <c r="S7" s="289"/>
      <c r="T7" s="308"/>
      <c r="U7" s="307"/>
      <c r="V7" s="290">
        <f>SUM(C7:S7)</f>
        <v>0</v>
      </c>
    </row>
    <row r="8" spans="1:22" s="162" customFormat="1">
      <c r="A8" s="163">
        <v>2</v>
      </c>
      <c r="B8" s="161" t="s">
        <v>217</v>
      </c>
      <c r="C8" s="288"/>
      <c r="D8" s="286"/>
      <c r="E8" s="286"/>
      <c r="F8" s="286"/>
      <c r="G8" s="286"/>
      <c r="H8" s="286"/>
      <c r="I8" s="286"/>
      <c r="J8" s="286"/>
      <c r="K8" s="286"/>
      <c r="L8" s="289"/>
      <c r="M8" s="288"/>
      <c r="N8" s="286"/>
      <c r="O8" s="286"/>
      <c r="P8" s="286"/>
      <c r="Q8" s="286"/>
      <c r="R8" s="286"/>
      <c r="S8" s="289"/>
      <c r="T8" s="307"/>
      <c r="U8" s="307"/>
      <c r="V8" s="290">
        <f t="shared" ref="V8:V20" si="0">SUM(C8:S8)</f>
        <v>0</v>
      </c>
    </row>
    <row r="9" spans="1:22" s="162" customFormat="1">
      <c r="A9" s="163">
        <v>3</v>
      </c>
      <c r="B9" s="161" t="s">
        <v>218</v>
      </c>
      <c r="C9" s="288"/>
      <c r="D9" s="286"/>
      <c r="E9" s="286"/>
      <c r="F9" s="286"/>
      <c r="G9" s="286"/>
      <c r="H9" s="286"/>
      <c r="I9" s="286"/>
      <c r="J9" s="286"/>
      <c r="K9" s="286"/>
      <c r="L9" s="289"/>
      <c r="M9" s="288"/>
      <c r="N9" s="286"/>
      <c r="O9" s="286"/>
      <c r="P9" s="286"/>
      <c r="Q9" s="286"/>
      <c r="R9" s="286"/>
      <c r="S9" s="289"/>
      <c r="T9" s="307"/>
      <c r="U9" s="307"/>
      <c r="V9" s="290">
        <f>SUM(C9:S9)</f>
        <v>0</v>
      </c>
    </row>
    <row r="10" spans="1:22" s="162" customFormat="1">
      <c r="A10" s="163">
        <v>4</v>
      </c>
      <c r="B10" s="161" t="s">
        <v>219</v>
      </c>
      <c r="C10" s="288"/>
      <c r="D10" s="286"/>
      <c r="E10" s="286"/>
      <c r="F10" s="286"/>
      <c r="G10" s="286"/>
      <c r="H10" s="286"/>
      <c r="I10" s="286"/>
      <c r="J10" s="286"/>
      <c r="K10" s="286"/>
      <c r="L10" s="289"/>
      <c r="M10" s="288"/>
      <c r="N10" s="286"/>
      <c r="O10" s="286"/>
      <c r="P10" s="286"/>
      <c r="Q10" s="286"/>
      <c r="R10" s="286"/>
      <c r="S10" s="289"/>
      <c r="T10" s="307"/>
      <c r="U10" s="307"/>
      <c r="V10" s="290">
        <f t="shared" si="0"/>
        <v>0</v>
      </c>
    </row>
    <row r="11" spans="1:22" s="162" customFormat="1">
      <c r="A11" s="163">
        <v>5</v>
      </c>
      <c r="B11" s="161" t="s">
        <v>220</v>
      </c>
      <c r="C11" s="288"/>
      <c r="D11" s="286"/>
      <c r="E11" s="286"/>
      <c r="F11" s="286"/>
      <c r="G11" s="286"/>
      <c r="H11" s="286"/>
      <c r="I11" s="286"/>
      <c r="J11" s="286"/>
      <c r="K11" s="286"/>
      <c r="L11" s="289"/>
      <c r="M11" s="288"/>
      <c r="N11" s="286"/>
      <c r="O11" s="286"/>
      <c r="P11" s="286"/>
      <c r="Q11" s="286"/>
      <c r="R11" s="286"/>
      <c r="S11" s="289"/>
      <c r="T11" s="307"/>
      <c r="U11" s="307"/>
      <c r="V11" s="290">
        <f t="shared" si="0"/>
        <v>0</v>
      </c>
    </row>
    <row r="12" spans="1:22" s="162" customFormat="1">
      <c r="A12" s="163">
        <v>6</v>
      </c>
      <c r="B12" s="161" t="s">
        <v>221</v>
      </c>
      <c r="C12" s="288"/>
      <c r="D12" s="286"/>
      <c r="E12" s="286"/>
      <c r="F12" s="286"/>
      <c r="G12" s="286"/>
      <c r="H12" s="286"/>
      <c r="I12" s="286"/>
      <c r="J12" s="286"/>
      <c r="K12" s="286"/>
      <c r="L12" s="289"/>
      <c r="M12" s="288"/>
      <c r="N12" s="286"/>
      <c r="O12" s="286"/>
      <c r="P12" s="286"/>
      <c r="Q12" s="286"/>
      <c r="R12" s="286"/>
      <c r="S12" s="289"/>
      <c r="T12" s="307"/>
      <c r="U12" s="307"/>
      <c r="V12" s="290">
        <f t="shared" si="0"/>
        <v>0</v>
      </c>
    </row>
    <row r="13" spans="1:22" s="162" customFormat="1">
      <c r="A13" s="163">
        <v>7</v>
      </c>
      <c r="B13" s="161" t="s">
        <v>73</v>
      </c>
      <c r="C13" s="288"/>
      <c r="D13" s="286"/>
      <c r="E13" s="286"/>
      <c r="F13" s="286"/>
      <c r="G13" s="286"/>
      <c r="H13" s="286"/>
      <c r="I13" s="286"/>
      <c r="J13" s="286"/>
      <c r="K13" s="286"/>
      <c r="L13" s="289"/>
      <c r="M13" s="288"/>
      <c r="N13" s="286"/>
      <c r="O13" s="286"/>
      <c r="P13" s="286"/>
      <c r="Q13" s="286"/>
      <c r="R13" s="286"/>
      <c r="S13" s="289"/>
      <c r="T13" s="307"/>
      <c r="U13" s="307"/>
      <c r="V13" s="290">
        <f t="shared" si="0"/>
        <v>0</v>
      </c>
    </row>
    <row r="14" spans="1:22" s="162" customFormat="1">
      <c r="A14" s="163">
        <v>8</v>
      </c>
      <c r="B14" s="161" t="s">
        <v>74</v>
      </c>
      <c r="C14" s="288"/>
      <c r="D14" s="286"/>
      <c r="E14" s="286"/>
      <c r="F14" s="286"/>
      <c r="G14" s="286"/>
      <c r="H14" s="286"/>
      <c r="I14" s="286"/>
      <c r="J14" s="286"/>
      <c r="K14" s="286"/>
      <c r="L14" s="289"/>
      <c r="M14" s="288"/>
      <c r="N14" s="286"/>
      <c r="O14" s="286"/>
      <c r="P14" s="286"/>
      <c r="Q14" s="286"/>
      <c r="R14" s="286"/>
      <c r="S14" s="289"/>
      <c r="T14" s="307"/>
      <c r="U14" s="307"/>
      <c r="V14" s="290">
        <f t="shared" si="0"/>
        <v>0</v>
      </c>
    </row>
    <row r="15" spans="1:22" s="162" customFormat="1">
      <c r="A15" s="163">
        <v>9</v>
      </c>
      <c r="B15" s="161" t="s">
        <v>75</v>
      </c>
      <c r="C15" s="288"/>
      <c r="D15" s="286"/>
      <c r="E15" s="286"/>
      <c r="F15" s="286"/>
      <c r="G15" s="286"/>
      <c r="H15" s="286"/>
      <c r="I15" s="286"/>
      <c r="J15" s="286"/>
      <c r="K15" s="286"/>
      <c r="L15" s="289"/>
      <c r="M15" s="288"/>
      <c r="N15" s="286"/>
      <c r="O15" s="286"/>
      <c r="P15" s="286"/>
      <c r="Q15" s="286"/>
      <c r="R15" s="286"/>
      <c r="S15" s="289"/>
      <c r="T15" s="307"/>
      <c r="U15" s="307"/>
      <c r="V15" s="290">
        <f t="shared" si="0"/>
        <v>0</v>
      </c>
    </row>
    <row r="16" spans="1:22" s="162" customFormat="1">
      <c r="A16" s="163">
        <v>10</v>
      </c>
      <c r="B16" s="161" t="s">
        <v>69</v>
      </c>
      <c r="C16" s="288"/>
      <c r="D16" s="286"/>
      <c r="E16" s="286"/>
      <c r="F16" s="286"/>
      <c r="G16" s="286"/>
      <c r="H16" s="286"/>
      <c r="I16" s="286"/>
      <c r="J16" s="286"/>
      <c r="K16" s="286"/>
      <c r="L16" s="289"/>
      <c r="M16" s="288"/>
      <c r="N16" s="286"/>
      <c r="O16" s="286"/>
      <c r="P16" s="286"/>
      <c r="Q16" s="286"/>
      <c r="R16" s="286"/>
      <c r="S16" s="289"/>
      <c r="T16" s="307"/>
      <c r="U16" s="307"/>
      <c r="V16" s="290">
        <f t="shared" si="0"/>
        <v>0</v>
      </c>
    </row>
    <row r="17" spans="1:22" s="162" customFormat="1">
      <c r="A17" s="163">
        <v>11</v>
      </c>
      <c r="B17" s="161" t="s">
        <v>70</v>
      </c>
      <c r="C17" s="288"/>
      <c r="D17" s="286"/>
      <c r="E17" s="286"/>
      <c r="F17" s="286"/>
      <c r="G17" s="286"/>
      <c r="H17" s="286"/>
      <c r="I17" s="286"/>
      <c r="J17" s="286"/>
      <c r="K17" s="286"/>
      <c r="L17" s="289"/>
      <c r="M17" s="288"/>
      <c r="N17" s="286"/>
      <c r="O17" s="286"/>
      <c r="P17" s="286"/>
      <c r="Q17" s="286"/>
      <c r="R17" s="286"/>
      <c r="S17" s="289"/>
      <c r="T17" s="307"/>
      <c r="U17" s="307"/>
      <c r="V17" s="290">
        <f t="shared" si="0"/>
        <v>0</v>
      </c>
    </row>
    <row r="18" spans="1:22" s="162" customFormat="1">
      <c r="A18" s="163">
        <v>12</v>
      </c>
      <c r="B18" s="161" t="s">
        <v>71</v>
      </c>
      <c r="C18" s="288"/>
      <c r="D18" s="286"/>
      <c r="E18" s="286"/>
      <c r="F18" s="286"/>
      <c r="G18" s="286"/>
      <c r="H18" s="286"/>
      <c r="I18" s="286"/>
      <c r="J18" s="286"/>
      <c r="K18" s="286"/>
      <c r="L18" s="289"/>
      <c r="M18" s="288"/>
      <c r="N18" s="286"/>
      <c r="O18" s="286"/>
      <c r="P18" s="286"/>
      <c r="Q18" s="286"/>
      <c r="R18" s="286"/>
      <c r="S18" s="289"/>
      <c r="T18" s="307"/>
      <c r="U18" s="307"/>
      <c r="V18" s="290">
        <f t="shared" si="0"/>
        <v>0</v>
      </c>
    </row>
    <row r="19" spans="1:22" s="162" customFormat="1">
      <c r="A19" s="163">
        <v>13</v>
      </c>
      <c r="B19" s="161" t="s">
        <v>72</v>
      </c>
      <c r="C19" s="288"/>
      <c r="D19" s="286"/>
      <c r="E19" s="286"/>
      <c r="F19" s="286"/>
      <c r="G19" s="286"/>
      <c r="H19" s="286"/>
      <c r="I19" s="286"/>
      <c r="J19" s="286"/>
      <c r="K19" s="286"/>
      <c r="L19" s="289"/>
      <c r="M19" s="288"/>
      <c r="N19" s="286"/>
      <c r="O19" s="286"/>
      <c r="P19" s="286"/>
      <c r="Q19" s="286"/>
      <c r="R19" s="286"/>
      <c r="S19" s="289"/>
      <c r="T19" s="307"/>
      <c r="U19" s="307"/>
      <c r="V19" s="290">
        <f t="shared" si="0"/>
        <v>0</v>
      </c>
    </row>
    <row r="20" spans="1:22" s="162" customFormat="1">
      <c r="A20" s="163">
        <v>14</v>
      </c>
      <c r="B20" s="161" t="s">
        <v>250</v>
      </c>
      <c r="C20" s="288"/>
      <c r="D20" s="286"/>
      <c r="E20" s="286"/>
      <c r="F20" s="286"/>
      <c r="G20" s="286"/>
      <c r="H20" s="286"/>
      <c r="I20" s="286"/>
      <c r="J20" s="286"/>
      <c r="K20" s="286"/>
      <c r="L20" s="289"/>
      <c r="M20" s="288"/>
      <c r="N20" s="286"/>
      <c r="O20" s="286"/>
      <c r="P20" s="286"/>
      <c r="Q20" s="286"/>
      <c r="R20" s="286"/>
      <c r="S20" s="289"/>
      <c r="T20" s="307"/>
      <c r="U20" s="307"/>
      <c r="V20" s="290">
        <f t="shared" si="0"/>
        <v>0</v>
      </c>
    </row>
    <row r="21" spans="1:22" ht="13.5" thickBot="1">
      <c r="A21" s="104"/>
      <c r="B21" s="105" t="s">
        <v>68</v>
      </c>
      <c r="C21" s="291">
        <f>SUM(C7:C20)</f>
        <v>0</v>
      </c>
      <c r="D21" s="287">
        <f t="shared" ref="D21:V21" si="1">SUM(D7:D20)</f>
        <v>0</v>
      </c>
      <c r="E21" s="287">
        <f t="shared" si="1"/>
        <v>0</v>
      </c>
      <c r="F21" s="287">
        <f t="shared" si="1"/>
        <v>0</v>
      </c>
      <c r="G21" s="287">
        <f t="shared" si="1"/>
        <v>0</v>
      </c>
      <c r="H21" s="287">
        <f t="shared" si="1"/>
        <v>0</v>
      </c>
      <c r="I21" s="287">
        <f t="shared" si="1"/>
        <v>0</v>
      </c>
      <c r="J21" s="287">
        <f t="shared" si="1"/>
        <v>0</v>
      </c>
      <c r="K21" s="287">
        <f t="shared" si="1"/>
        <v>0</v>
      </c>
      <c r="L21" s="292">
        <f t="shared" si="1"/>
        <v>0</v>
      </c>
      <c r="M21" s="291">
        <f t="shared" si="1"/>
        <v>0</v>
      </c>
      <c r="N21" s="287">
        <f t="shared" si="1"/>
        <v>0</v>
      </c>
      <c r="O21" s="287">
        <f t="shared" si="1"/>
        <v>0</v>
      </c>
      <c r="P21" s="287">
        <f t="shared" si="1"/>
        <v>0</v>
      </c>
      <c r="Q21" s="287">
        <f t="shared" si="1"/>
        <v>0</v>
      </c>
      <c r="R21" s="287">
        <f t="shared" si="1"/>
        <v>0</v>
      </c>
      <c r="S21" s="292">
        <f t="shared" si="1"/>
        <v>0</v>
      </c>
      <c r="T21" s="292">
        <f>SUM(T7:T20)</f>
        <v>0</v>
      </c>
      <c r="U21" s="292">
        <f t="shared" si="1"/>
        <v>0</v>
      </c>
      <c r="V21" s="293">
        <f t="shared" si="1"/>
        <v>0</v>
      </c>
    </row>
    <row r="24" spans="1:22">
      <c r="A24" s="19"/>
      <c r="B24" s="19"/>
      <c r="C24" s="73"/>
      <c r="D24" s="73"/>
      <c r="E24" s="73"/>
    </row>
    <row r="25" spans="1:22">
      <c r="A25" s="97"/>
      <c r="B25" s="97"/>
      <c r="C25" s="19"/>
      <c r="D25" s="73"/>
      <c r="E25" s="73"/>
    </row>
    <row r="26" spans="1:22">
      <c r="A26" s="97"/>
      <c r="B26" s="98"/>
      <c r="C26" s="19"/>
      <c r="D26" s="73"/>
      <c r="E26" s="73"/>
    </row>
    <row r="27" spans="1:22">
      <c r="A27" s="97"/>
      <c r="B27" s="97"/>
      <c r="C27" s="19"/>
      <c r="D27" s="73"/>
      <c r="E27" s="73"/>
    </row>
    <row r="28" spans="1:22">
      <c r="A28" s="97"/>
      <c r="B28" s="98"/>
      <c r="C28" s="19"/>
      <c r="D28" s="73"/>
      <c r="E28" s="7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C10" activePane="bottomRight" state="frozen"/>
      <selection activeCell="L18" sqref="L18"/>
      <selection pane="topRight" activeCell="L18" sqref="L18"/>
      <selection pane="bottomLeft" activeCell="L18" sqref="L18"/>
      <selection pane="bottomRight" activeCell="C8" sqref="C8:H22"/>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188</v>
      </c>
      <c r="B1" s="345" t="str">
        <f>Info!C2</f>
        <v>სს "ზირაათ ბანკი საქართველო"</v>
      </c>
    </row>
    <row r="2" spans="1:9">
      <c r="A2" s="2" t="s">
        <v>189</v>
      </c>
      <c r="B2" s="478">
        <f>'1. key ratios'!B2</f>
        <v>44377</v>
      </c>
    </row>
    <row r="4" spans="1:9" ht="13.5" thickBot="1">
      <c r="A4" s="2" t="s">
        <v>418</v>
      </c>
      <c r="B4" s="310" t="s">
        <v>461</v>
      </c>
    </row>
    <row r="5" spans="1:9">
      <c r="A5" s="102"/>
      <c r="B5" s="159"/>
      <c r="C5" s="165" t="s">
        <v>0</v>
      </c>
      <c r="D5" s="165" t="s">
        <v>1</v>
      </c>
      <c r="E5" s="165" t="s">
        <v>2</v>
      </c>
      <c r="F5" s="165" t="s">
        <v>3</v>
      </c>
      <c r="G5" s="305" t="s">
        <v>4</v>
      </c>
      <c r="H5" s="166" t="s">
        <v>5</v>
      </c>
      <c r="I5" s="25"/>
    </row>
    <row r="6" spans="1:9" ht="15" customHeight="1">
      <c r="A6" s="158"/>
      <c r="B6" s="23"/>
      <c r="C6" s="692" t="s">
        <v>453</v>
      </c>
      <c r="D6" s="696" t="s">
        <v>474</v>
      </c>
      <c r="E6" s="697"/>
      <c r="F6" s="692" t="s">
        <v>480</v>
      </c>
      <c r="G6" s="692" t="s">
        <v>481</v>
      </c>
      <c r="H6" s="694" t="s">
        <v>455</v>
      </c>
      <c r="I6" s="25"/>
    </row>
    <row r="7" spans="1:9" ht="63.75">
      <c r="A7" s="158"/>
      <c r="B7" s="23"/>
      <c r="C7" s="693"/>
      <c r="D7" s="309" t="s">
        <v>456</v>
      </c>
      <c r="E7" s="309" t="s">
        <v>454</v>
      </c>
      <c r="F7" s="693"/>
      <c r="G7" s="693"/>
      <c r="H7" s="695"/>
      <c r="I7" s="25"/>
    </row>
    <row r="8" spans="1:9">
      <c r="A8" s="93">
        <v>1</v>
      </c>
      <c r="B8" s="75" t="s">
        <v>216</v>
      </c>
      <c r="C8" s="294">
        <v>44244352.893799998</v>
      </c>
      <c r="D8" s="295">
        <v>0</v>
      </c>
      <c r="E8" s="294">
        <v>0</v>
      </c>
      <c r="F8" s="294">
        <v>32136128.661799997</v>
      </c>
      <c r="G8" s="306">
        <v>32136128.661799997</v>
      </c>
      <c r="H8" s="315">
        <v>0.72633288905674698</v>
      </c>
    </row>
    <row r="9" spans="1:9" ht="15" customHeight="1">
      <c r="A9" s="93">
        <v>2</v>
      </c>
      <c r="B9" s="75" t="s">
        <v>217</v>
      </c>
      <c r="C9" s="294">
        <v>0</v>
      </c>
      <c r="D9" s="295">
        <v>0</v>
      </c>
      <c r="E9" s="294">
        <v>0</v>
      </c>
      <c r="F9" s="294">
        <v>0</v>
      </c>
      <c r="G9" s="306">
        <v>0</v>
      </c>
      <c r="H9" s="875">
        <v>0</v>
      </c>
    </row>
    <row r="10" spans="1:9">
      <c r="A10" s="93">
        <v>3</v>
      </c>
      <c r="B10" s="75" t="s">
        <v>218</v>
      </c>
      <c r="C10" s="294">
        <v>0</v>
      </c>
      <c r="D10" s="295">
        <v>0</v>
      </c>
      <c r="E10" s="294">
        <v>0</v>
      </c>
      <c r="F10" s="294">
        <v>0</v>
      </c>
      <c r="G10" s="306">
        <v>0</v>
      </c>
      <c r="H10" s="875">
        <v>0</v>
      </c>
    </row>
    <row r="11" spans="1:9">
      <c r="A11" s="93">
        <v>4</v>
      </c>
      <c r="B11" s="75" t="s">
        <v>219</v>
      </c>
      <c r="C11" s="294">
        <v>0</v>
      </c>
      <c r="D11" s="295">
        <v>0</v>
      </c>
      <c r="E11" s="294">
        <v>0</v>
      </c>
      <c r="F11" s="294">
        <v>0</v>
      </c>
      <c r="G11" s="306">
        <v>0</v>
      </c>
      <c r="H11" s="875">
        <v>0</v>
      </c>
    </row>
    <row r="12" spans="1:9">
      <c r="A12" s="93">
        <v>5</v>
      </c>
      <c r="B12" s="75" t="s">
        <v>220</v>
      </c>
      <c r="C12" s="294">
        <v>0</v>
      </c>
      <c r="D12" s="295">
        <v>0</v>
      </c>
      <c r="E12" s="294">
        <v>0</v>
      </c>
      <c r="F12" s="294">
        <v>0</v>
      </c>
      <c r="G12" s="306">
        <v>0</v>
      </c>
      <c r="H12" s="875">
        <v>0</v>
      </c>
    </row>
    <row r="13" spans="1:9">
      <c r="A13" s="93">
        <v>6</v>
      </c>
      <c r="B13" s="75" t="s">
        <v>221</v>
      </c>
      <c r="C13" s="294">
        <v>6410300.2138</v>
      </c>
      <c r="D13" s="295">
        <v>0</v>
      </c>
      <c r="E13" s="294">
        <v>0</v>
      </c>
      <c r="F13" s="294">
        <v>3197617.8689000001</v>
      </c>
      <c r="G13" s="306">
        <v>3197617.8689000001</v>
      </c>
      <c r="H13" s="315">
        <v>0.4988249789013337</v>
      </c>
    </row>
    <row r="14" spans="1:9">
      <c r="A14" s="93">
        <v>7</v>
      </c>
      <c r="B14" s="75" t="s">
        <v>73</v>
      </c>
      <c r="C14" s="294">
        <v>43423568.963600002</v>
      </c>
      <c r="D14" s="295">
        <v>21671881.246100001</v>
      </c>
      <c r="E14" s="294">
        <v>9811046.62861</v>
      </c>
      <c r="F14" s="295">
        <v>60765865.242210001</v>
      </c>
      <c r="G14" s="357">
        <v>60765865.242210001</v>
      </c>
      <c r="H14" s="315">
        <v>1.1414727910818627</v>
      </c>
    </row>
    <row r="15" spans="1:9">
      <c r="A15" s="93">
        <v>8</v>
      </c>
      <c r="B15" s="75" t="s">
        <v>74</v>
      </c>
      <c r="C15" s="294">
        <v>30266240.028700002</v>
      </c>
      <c r="D15" s="295">
        <v>13057401.128100002</v>
      </c>
      <c r="E15" s="294">
        <v>5851528.5597900003</v>
      </c>
      <c r="F15" s="295">
        <v>36117768.588490002</v>
      </c>
      <c r="G15" s="357">
        <v>36117768.588490002</v>
      </c>
      <c r="H15" s="315">
        <v>1</v>
      </c>
    </row>
    <row r="16" spans="1:9">
      <c r="A16" s="93">
        <v>9</v>
      </c>
      <c r="B16" s="75" t="s">
        <v>75</v>
      </c>
      <c r="C16" s="294">
        <v>0</v>
      </c>
      <c r="D16" s="295">
        <v>0</v>
      </c>
      <c r="E16" s="294">
        <v>0</v>
      </c>
      <c r="F16" s="295">
        <v>0</v>
      </c>
      <c r="G16" s="357">
        <v>0</v>
      </c>
      <c r="H16" s="875">
        <v>0</v>
      </c>
      <c r="I16" s="874"/>
    </row>
    <row r="17" spans="1:9">
      <c r="A17" s="93">
        <v>10</v>
      </c>
      <c r="B17" s="75" t="s">
        <v>69</v>
      </c>
      <c r="C17" s="294">
        <v>0</v>
      </c>
      <c r="D17" s="295">
        <v>0</v>
      </c>
      <c r="E17" s="294">
        <v>0</v>
      </c>
      <c r="F17" s="295">
        <v>0</v>
      </c>
      <c r="G17" s="357">
        <v>0</v>
      </c>
      <c r="H17" s="875">
        <v>0</v>
      </c>
      <c r="I17" s="874"/>
    </row>
    <row r="18" spans="1:9">
      <c r="A18" s="93">
        <v>11</v>
      </c>
      <c r="B18" s="75" t="s">
        <v>70</v>
      </c>
      <c r="C18" s="294">
        <v>0</v>
      </c>
      <c r="D18" s="295">
        <v>0</v>
      </c>
      <c r="E18" s="294">
        <v>0</v>
      </c>
      <c r="F18" s="295">
        <v>0</v>
      </c>
      <c r="G18" s="357">
        <v>0</v>
      </c>
      <c r="H18" s="875">
        <v>0</v>
      </c>
      <c r="I18" s="874"/>
    </row>
    <row r="19" spans="1:9">
      <c r="A19" s="93">
        <v>12</v>
      </c>
      <c r="B19" s="75" t="s">
        <v>71</v>
      </c>
      <c r="C19" s="294">
        <v>0</v>
      </c>
      <c r="D19" s="295">
        <v>0</v>
      </c>
      <c r="E19" s="294">
        <v>0</v>
      </c>
      <c r="F19" s="295">
        <v>0</v>
      </c>
      <c r="G19" s="357">
        <v>0</v>
      </c>
      <c r="H19" s="875">
        <v>0</v>
      </c>
      <c r="I19" s="874"/>
    </row>
    <row r="20" spans="1:9">
      <c r="A20" s="93">
        <v>13</v>
      </c>
      <c r="B20" s="75" t="s">
        <v>72</v>
      </c>
      <c r="C20" s="294">
        <v>0</v>
      </c>
      <c r="D20" s="295">
        <v>0</v>
      </c>
      <c r="E20" s="294">
        <v>0</v>
      </c>
      <c r="F20" s="295">
        <v>0</v>
      </c>
      <c r="G20" s="357">
        <v>0</v>
      </c>
      <c r="H20" s="875">
        <v>0</v>
      </c>
      <c r="I20" s="874"/>
    </row>
    <row r="21" spans="1:9">
      <c r="A21" s="93">
        <v>14</v>
      </c>
      <c r="B21" s="75" t="s">
        <v>250</v>
      </c>
      <c r="C21" s="294">
        <v>14971871.5595</v>
      </c>
      <c r="D21" s="295">
        <v>0</v>
      </c>
      <c r="E21" s="294">
        <v>0</v>
      </c>
      <c r="F21" s="295">
        <v>6737487.8123000003</v>
      </c>
      <c r="G21" s="357">
        <v>6737487.8123000003</v>
      </c>
      <c r="H21" s="315">
        <v>0.45000972560607549</v>
      </c>
      <c r="I21" s="874"/>
    </row>
    <row r="22" spans="1:9" ht="13.5" thickBot="1">
      <c r="A22" s="160"/>
      <c r="B22" s="167" t="s">
        <v>68</v>
      </c>
      <c r="C22" s="287">
        <f>SUM(C8:C21)</f>
        <v>139316333.65940002</v>
      </c>
      <c r="D22" s="287">
        <f>SUM(D8:D21)</f>
        <v>34729282.374200001</v>
      </c>
      <c r="E22" s="287">
        <f>SUM(E8:E21)</f>
        <v>15662575.1884</v>
      </c>
      <c r="F22" s="287">
        <f>SUM(F8:F21)</f>
        <v>138954868.1737</v>
      </c>
      <c r="G22" s="287">
        <f>SUM(G8:G21)</f>
        <v>138954868.1737</v>
      </c>
      <c r="H22" s="316">
        <v>0.89660502326909064</v>
      </c>
    </row>
    <row r="28" spans="1:9"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28"/>
  <sheetViews>
    <sheetView zoomScale="90" zoomScaleNormal="90" workbookViewId="0">
      <pane xSplit="2" ySplit="6" topLeftCell="E13" activePane="bottomRight" state="frozen"/>
      <selection pane="topRight" activeCell="C1" sqref="C1"/>
      <selection pane="bottomLeft" activeCell="A6" sqref="A6"/>
      <selection pane="bottomRight" activeCell="F23" sqref="F23:K25"/>
    </sheetView>
  </sheetViews>
  <sheetFormatPr defaultColWidth="9.140625" defaultRowHeight="12.75"/>
  <cols>
    <col min="1" max="1" width="10.5703125" style="345" bestFit="1" customWidth="1"/>
    <col min="2" max="2" width="104.140625" style="345" customWidth="1"/>
    <col min="3" max="11" width="12.7109375" style="345" customWidth="1"/>
    <col min="12" max="16384" width="9.140625" style="345"/>
  </cols>
  <sheetData>
    <row r="1" spans="1:11">
      <c r="A1" s="345" t="s">
        <v>188</v>
      </c>
      <c r="B1" s="345" t="str">
        <f>Info!C2</f>
        <v>სს "ზირაათ ბანკი საქართველო"</v>
      </c>
    </row>
    <row r="2" spans="1:11">
      <c r="A2" s="345" t="s">
        <v>189</v>
      </c>
      <c r="B2" s="478">
        <f>'1. key ratios'!B2</f>
        <v>44377</v>
      </c>
      <c r="C2" s="346"/>
      <c r="D2" s="346"/>
    </row>
    <row r="3" spans="1:11">
      <c r="B3" s="346"/>
      <c r="C3" s="346"/>
      <c r="D3" s="346"/>
    </row>
    <row r="4" spans="1:11" ht="13.5" thickBot="1">
      <c r="A4" s="345" t="s">
        <v>523</v>
      </c>
      <c r="B4" s="310" t="s">
        <v>522</v>
      </c>
      <c r="C4" s="346"/>
      <c r="D4" s="346"/>
    </row>
    <row r="5" spans="1:11" ht="30" customHeight="1">
      <c r="A5" s="701"/>
      <c r="B5" s="702"/>
      <c r="C5" s="699" t="s">
        <v>555</v>
      </c>
      <c r="D5" s="699"/>
      <c r="E5" s="699"/>
      <c r="F5" s="699" t="s">
        <v>556</v>
      </c>
      <c r="G5" s="699"/>
      <c r="H5" s="699"/>
      <c r="I5" s="699" t="s">
        <v>557</v>
      </c>
      <c r="J5" s="699"/>
      <c r="K5" s="700"/>
    </row>
    <row r="6" spans="1:11">
      <c r="A6" s="343"/>
      <c r="B6" s="344"/>
      <c r="C6" s="347" t="s">
        <v>27</v>
      </c>
      <c r="D6" s="347" t="s">
        <v>96</v>
      </c>
      <c r="E6" s="347" t="s">
        <v>68</v>
      </c>
      <c r="F6" s="347" t="s">
        <v>27</v>
      </c>
      <c r="G6" s="347" t="s">
        <v>96</v>
      </c>
      <c r="H6" s="347" t="s">
        <v>68</v>
      </c>
      <c r="I6" s="347" t="s">
        <v>27</v>
      </c>
      <c r="J6" s="347" t="s">
        <v>96</v>
      </c>
      <c r="K6" s="349" t="s">
        <v>68</v>
      </c>
    </row>
    <row r="7" spans="1:11">
      <c r="A7" s="350" t="s">
        <v>493</v>
      </c>
      <c r="B7" s="342"/>
      <c r="C7" s="342"/>
      <c r="D7" s="342"/>
      <c r="E7" s="342"/>
      <c r="F7" s="342"/>
      <c r="G7" s="342"/>
      <c r="H7" s="342"/>
      <c r="I7" s="342"/>
      <c r="J7" s="342"/>
      <c r="K7" s="351"/>
    </row>
    <row r="8" spans="1:11">
      <c r="A8" s="341">
        <v>1</v>
      </c>
      <c r="B8" s="322" t="s">
        <v>493</v>
      </c>
      <c r="C8" s="880"/>
      <c r="D8" s="880"/>
      <c r="E8" s="880"/>
      <c r="F8" s="881">
        <v>22494750.754509497</v>
      </c>
      <c r="G8" s="881">
        <v>36028813.909673698</v>
      </c>
      <c r="H8" s="881">
        <v>58523564.664183199</v>
      </c>
      <c r="I8" s="881">
        <v>22461413.523960099</v>
      </c>
      <c r="J8" s="881">
        <v>35502545.989401199</v>
      </c>
      <c r="K8" s="882">
        <v>57963959.513361298</v>
      </c>
    </row>
    <row r="9" spans="1:11">
      <c r="A9" s="350" t="s">
        <v>494</v>
      </c>
      <c r="B9" s="342"/>
      <c r="C9" s="856"/>
      <c r="D9" s="856"/>
      <c r="E9" s="856"/>
      <c r="F9" s="856"/>
      <c r="G9" s="856"/>
      <c r="H9" s="856"/>
      <c r="I9" s="856"/>
      <c r="J9" s="856"/>
      <c r="K9" s="883"/>
    </row>
    <row r="10" spans="1:11">
      <c r="A10" s="352">
        <v>2</v>
      </c>
      <c r="B10" s="323" t="s">
        <v>495</v>
      </c>
      <c r="C10" s="884">
        <v>1866087.2081303999</v>
      </c>
      <c r="D10" s="885">
        <v>13270259.061222302</v>
      </c>
      <c r="E10" s="885">
        <v>15136346.269352702</v>
      </c>
      <c r="F10" s="885">
        <v>747252.44195169245</v>
      </c>
      <c r="G10" s="885">
        <v>5820731.9179401305</v>
      </c>
      <c r="H10" s="885">
        <v>6567984.3598918226</v>
      </c>
      <c r="I10" s="885">
        <v>156361.88974164499</v>
      </c>
      <c r="J10" s="885">
        <v>1184374.6128005502</v>
      </c>
      <c r="K10" s="886">
        <v>1340736.5025421951</v>
      </c>
    </row>
    <row r="11" spans="1:11">
      <c r="A11" s="352">
        <v>3</v>
      </c>
      <c r="B11" s="323" t="s">
        <v>496</v>
      </c>
      <c r="C11" s="884">
        <v>9702530.1414266992</v>
      </c>
      <c r="D11" s="885">
        <v>45809720.9900309</v>
      </c>
      <c r="E11" s="885">
        <v>55512251.131457597</v>
      </c>
      <c r="F11" s="885">
        <v>3825676.057757529</v>
      </c>
      <c r="G11" s="885">
        <v>19398929.936988719</v>
      </c>
      <c r="H11" s="885">
        <v>23224605.994746249</v>
      </c>
      <c r="I11" s="885">
        <v>2807124.2066753199</v>
      </c>
      <c r="J11" s="885">
        <v>11426360.434550624</v>
      </c>
      <c r="K11" s="886">
        <v>14233484.641225945</v>
      </c>
    </row>
    <row r="12" spans="1:11">
      <c r="A12" s="352">
        <v>4</v>
      </c>
      <c r="B12" s="323" t="s">
        <v>497</v>
      </c>
      <c r="C12" s="884">
        <v>0</v>
      </c>
      <c r="D12" s="885">
        <v>0</v>
      </c>
      <c r="E12" s="885">
        <v>0</v>
      </c>
      <c r="F12" s="885">
        <v>0</v>
      </c>
      <c r="G12" s="885">
        <v>0</v>
      </c>
      <c r="H12" s="885">
        <v>0</v>
      </c>
      <c r="I12" s="885">
        <v>0</v>
      </c>
      <c r="J12" s="885">
        <v>0</v>
      </c>
      <c r="K12" s="886">
        <v>0</v>
      </c>
    </row>
    <row r="13" spans="1:11">
      <c r="A13" s="352">
        <v>5</v>
      </c>
      <c r="B13" s="323" t="s">
        <v>498</v>
      </c>
      <c r="C13" s="884">
        <v>14423313.081318103</v>
      </c>
      <c r="D13" s="885">
        <v>16992257.283957299</v>
      </c>
      <c r="E13" s="885">
        <v>31415570.365275402</v>
      </c>
      <c r="F13" s="885">
        <v>1969712.0658240642</v>
      </c>
      <c r="G13" s="885">
        <v>2296368.4372982676</v>
      </c>
      <c r="H13" s="885">
        <v>4266080.5031223316</v>
      </c>
      <c r="I13" s="885">
        <v>801533.61420875497</v>
      </c>
      <c r="J13" s="885">
        <v>949316.12681120005</v>
      </c>
      <c r="K13" s="886">
        <v>1750849.7410199549</v>
      </c>
    </row>
    <row r="14" spans="1:11">
      <c r="A14" s="352">
        <v>6</v>
      </c>
      <c r="B14" s="323" t="s">
        <v>513</v>
      </c>
      <c r="C14" s="884"/>
      <c r="D14" s="885"/>
      <c r="E14" s="885"/>
      <c r="F14" s="885">
        <v>0</v>
      </c>
      <c r="G14" s="885">
        <v>0</v>
      </c>
      <c r="H14" s="885">
        <v>0</v>
      </c>
      <c r="I14" s="885"/>
      <c r="J14" s="885"/>
      <c r="K14" s="886"/>
    </row>
    <row r="15" spans="1:11">
      <c r="A15" s="352">
        <v>7</v>
      </c>
      <c r="B15" s="323" t="s">
        <v>500</v>
      </c>
      <c r="C15" s="884">
        <v>716264.56336110004</v>
      </c>
      <c r="D15" s="885">
        <v>310765.75095869997</v>
      </c>
      <c r="E15" s="885">
        <v>1027030.3143198</v>
      </c>
      <c r="F15" s="885">
        <v>26356.3590109</v>
      </c>
      <c r="G15" s="885">
        <v>2361.8067912000001</v>
      </c>
      <c r="H15" s="885">
        <v>28718.1658021</v>
      </c>
      <c r="I15" s="885">
        <v>26356.3590109</v>
      </c>
      <c r="J15" s="885">
        <v>2361.8067912000001</v>
      </c>
      <c r="K15" s="886">
        <v>28718.1658021</v>
      </c>
    </row>
    <row r="16" spans="1:11">
      <c r="A16" s="352">
        <v>8</v>
      </c>
      <c r="B16" s="324" t="s">
        <v>501</v>
      </c>
      <c r="C16" s="884">
        <v>26708194.994236305</v>
      </c>
      <c r="D16" s="885">
        <v>76383003.086169198</v>
      </c>
      <c r="E16" s="885">
        <v>103091198.0804055</v>
      </c>
      <c r="F16" s="885">
        <v>6568996.9245441863</v>
      </c>
      <c r="G16" s="885">
        <v>27518392.09901832</v>
      </c>
      <c r="H16" s="885">
        <v>34087389.023562498</v>
      </c>
      <c r="I16" s="885">
        <v>3791376.0696366201</v>
      </c>
      <c r="J16" s="885">
        <v>13562412.980953574</v>
      </c>
      <c r="K16" s="886">
        <v>17353789.050590195</v>
      </c>
    </row>
    <row r="17" spans="1:12">
      <c r="A17" s="350" t="s">
        <v>502</v>
      </c>
      <c r="B17" s="342"/>
      <c r="C17" s="856"/>
      <c r="D17" s="856"/>
      <c r="E17" s="856"/>
      <c r="F17" s="856"/>
      <c r="G17" s="856"/>
      <c r="H17" s="856"/>
      <c r="I17" s="856"/>
      <c r="J17" s="856"/>
      <c r="K17" s="883"/>
    </row>
    <row r="18" spans="1:12">
      <c r="A18" s="352">
        <v>9</v>
      </c>
      <c r="B18" s="323" t="s">
        <v>503</v>
      </c>
      <c r="C18" s="884">
        <v>0</v>
      </c>
      <c r="D18" s="885">
        <v>0</v>
      </c>
      <c r="E18" s="885">
        <v>0</v>
      </c>
      <c r="F18" s="885"/>
      <c r="G18" s="885"/>
      <c r="H18" s="885">
        <v>0</v>
      </c>
      <c r="I18" s="885">
        <v>0</v>
      </c>
      <c r="J18" s="885">
        <v>0</v>
      </c>
      <c r="K18" s="886">
        <v>0</v>
      </c>
    </row>
    <row r="19" spans="1:12">
      <c r="A19" s="352">
        <v>10</v>
      </c>
      <c r="B19" s="323" t="s">
        <v>504</v>
      </c>
      <c r="C19" s="884">
        <v>27398266.036375396</v>
      </c>
      <c r="D19" s="885">
        <v>21168487.494210001</v>
      </c>
      <c r="E19" s="885">
        <v>48566753.530585393</v>
      </c>
      <c r="F19" s="885">
        <v>394285.90205965005</v>
      </c>
      <c r="G19" s="885">
        <v>230804.30051644999</v>
      </c>
      <c r="H19" s="885">
        <v>625090.20257610001</v>
      </c>
      <c r="I19" s="885">
        <v>427623.13260905002</v>
      </c>
      <c r="J19" s="885">
        <v>5741918.0465448499</v>
      </c>
      <c r="K19" s="886">
        <v>6169541.1791538997</v>
      </c>
    </row>
    <row r="20" spans="1:12">
      <c r="A20" s="352">
        <v>11</v>
      </c>
      <c r="B20" s="323" t="s">
        <v>505</v>
      </c>
      <c r="C20" s="884">
        <v>600199.67791159998</v>
      </c>
      <c r="D20" s="885">
        <v>10442.197515</v>
      </c>
      <c r="E20" s="885">
        <v>610641.87542659999</v>
      </c>
      <c r="F20" s="885">
        <v>184431.31868130001</v>
      </c>
      <c r="G20" s="885">
        <v>0</v>
      </c>
      <c r="H20" s="885">
        <v>184431.31868130001</v>
      </c>
      <c r="I20" s="885">
        <v>184431.31868130001</v>
      </c>
      <c r="J20" s="885">
        <v>0</v>
      </c>
      <c r="K20" s="886">
        <v>184431.31868130001</v>
      </c>
    </row>
    <row r="21" spans="1:12" ht="13.5" thickBot="1">
      <c r="A21" s="226">
        <v>12</v>
      </c>
      <c r="B21" s="353" t="s">
        <v>506</v>
      </c>
      <c r="C21" s="887">
        <v>27998465.714286994</v>
      </c>
      <c r="D21" s="888">
        <v>21178929.691725001</v>
      </c>
      <c r="E21" s="887">
        <v>49177395.406011991</v>
      </c>
      <c r="F21" s="888">
        <v>578717.22074095008</v>
      </c>
      <c r="G21" s="888">
        <v>230804.30051644999</v>
      </c>
      <c r="H21" s="888">
        <v>809521.52125740005</v>
      </c>
      <c r="I21" s="888">
        <v>612054.45129035006</v>
      </c>
      <c r="J21" s="888">
        <v>5741918.0465448499</v>
      </c>
      <c r="K21" s="889">
        <v>6353972.4978351993</v>
      </c>
    </row>
    <row r="22" spans="1:12" ht="38.25" customHeight="1" thickBot="1">
      <c r="A22" s="339"/>
      <c r="B22" s="340"/>
      <c r="C22" s="340"/>
      <c r="D22" s="340"/>
      <c r="E22" s="340"/>
      <c r="F22" s="698" t="s">
        <v>507</v>
      </c>
      <c r="G22" s="699"/>
      <c r="H22" s="699"/>
      <c r="I22" s="698" t="s">
        <v>508</v>
      </c>
      <c r="J22" s="699"/>
      <c r="K22" s="700"/>
    </row>
    <row r="23" spans="1:12">
      <c r="A23" s="330">
        <v>13</v>
      </c>
      <c r="B23" s="325" t="s">
        <v>493</v>
      </c>
      <c r="C23" s="338"/>
      <c r="D23" s="338"/>
      <c r="E23" s="338"/>
      <c r="F23" s="326">
        <v>22494750.754509497</v>
      </c>
      <c r="G23" s="326">
        <v>36028813.909673698</v>
      </c>
      <c r="H23" s="326">
        <v>58523564.664183199</v>
      </c>
      <c r="I23" s="326">
        <v>22461413.523960099</v>
      </c>
      <c r="J23" s="326">
        <v>35502545.989401199</v>
      </c>
      <c r="K23" s="331">
        <v>57963959.513361305</v>
      </c>
    </row>
    <row r="24" spans="1:12" ht="13.5" thickBot="1">
      <c r="A24" s="332">
        <v>14</v>
      </c>
      <c r="B24" s="327" t="s">
        <v>509</v>
      </c>
      <c r="C24" s="354"/>
      <c r="D24" s="336"/>
      <c r="E24" s="337"/>
      <c r="F24" s="328">
        <v>5990279.7038032357</v>
      </c>
      <c r="G24" s="328">
        <v>27287587.798501864</v>
      </c>
      <c r="H24" s="328">
        <v>33277867.502305098</v>
      </c>
      <c r="I24" s="328">
        <v>3179321.6183462702</v>
      </c>
      <c r="J24" s="328">
        <v>7820494.9344087243</v>
      </c>
      <c r="K24" s="333">
        <v>10999816.552754994</v>
      </c>
    </row>
    <row r="25" spans="1:12" ht="13.5" thickBot="1">
      <c r="A25" s="334">
        <v>15</v>
      </c>
      <c r="B25" s="329" t="s">
        <v>510</v>
      </c>
      <c r="C25" s="335"/>
      <c r="D25" s="335"/>
      <c r="E25" s="335"/>
      <c r="F25" s="859">
        <v>3.7552087493055715</v>
      </c>
      <c r="G25" s="859">
        <v>1.3203370769054106</v>
      </c>
      <c r="H25" s="859">
        <v>1.7586332615853277</v>
      </c>
      <c r="I25" s="859">
        <v>7.0648447122639464</v>
      </c>
      <c r="J25" s="859">
        <v>4.5396801976300241</v>
      </c>
      <c r="K25" s="858">
        <v>5.2695387450660487</v>
      </c>
      <c r="L25" s="857"/>
    </row>
    <row r="28" spans="1:12" ht="38.25">
      <c r="B28" s="24" t="s">
        <v>554</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sheetView>
  </sheetViews>
  <sheetFormatPr defaultColWidth="9.140625" defaultRowHeight="15"/>
  <cols>
    <col min="1" max="1" width="10.5703125" style="70" bestFit="1" customWidth="1"/>
    <col min="2" max="2" width="95" style="70" customWidth="1"/>
    <col min="3" max="3" width="12.5703125" style="70" bestFit="1" customWidth="1"/>
    <col min="4" max="4" width="10" style="70" bestFit="1" customWidth="1"/>
    <col min="5" max="5" width="18.28515625" style="70" bestFit="1" customWidth="1"/>
    <col min="6" max="13" width="10.7109375" style="70" customWidth="1"/>
    <col min="14" max="14" width="31" style="70" bestFit="1" customWidth="1"/>
    <col min="15" max="16384" width="9.140625" style="13"/>
  </cols>
  <sheetData>
    <row r="1" spans="1:14">
      <c r="A1" s="5" t="s">
        <v>188</v>
      </c>
      <c r="B1" s="70" t="str">
        <f>Info!C2</f>
        <v>სს "ზირაათ ბანკი საქართველო"</v>
      </c>
    </row>
    <row r="2" spans="1:14" ht="14.25" customHeight="1">
      <c r="A2" s="70" t="s">
        <v>189</v>
      </c>
      <c r="B2" s="478">
        <f>'1. key ratios'!B2</f>
        <v>44377</v>
      </c>
    </row>
    <row r="3" spans="1:14" ht="14.25" customHeight="1"/>
    <row r="4" spans="1:14" ht="15.75" thickBot="1">
      <c r="A4" s="2" t="s">
        <v>419</v>
      </c>
      <c r="B4" s="95" t="s">
        <v>77</v>
      </c>
    </row>
    <row r="5" spans="1:14" s="26" customFormat="1" ht="12.75">
      <c r="A5" s="176"/>
      <c r="B5" s="177"/>
      <c r="C5" s="178" t="s">
        <v>0</v>
      </c>
      <c r="D5" s="178" t="s">
        <v>1</v>
      </c>
      <c r="E5" s="178" t="s">
        <v>2</v>
      </c>
      <c r="F5" s="178" t="s">
        <v>3</v>
      </c>
      <c r="G5" s="178" t="s">
        <v>4</v>
      </c>
      <c r="H5" s="178" t="s">
        <v>5</v>
      </c>
      <c r="I5" s="178" t="s">
        <v>238</v>
      </c>
      <c r="J5" s="178" t="s">
        <v>239</v>
      </c>
      <c r="K5" s="178" t="s">
        <v>240</v>
      </c>
      <c r="L5" s="178" t="s">
        <v>241</v>
      </c>
      <c r="M5" s="178" t="s">
        <v>242</v>
      </c>
      <c r="N5" s="179" t="s">
        <v>243</v>
      </c>
    </row>
    <row r="6" spans="1:14" ht="45">
      <c r="A6" s="168"/>
      <c r="B6" s="107"/>
      <c r="C6" s="108" t="s">
        <v>87</v>
      </c>
      <c r="D6" s="109" t="s">
        <v>76</v>
      </c>
      <c r="E6" s="110" t="s">
        <v>86</v>
      </c>
      <c r="F6" s="111">
        <v>0</v>
      </c>
      <c r="G6" s="111">
        <v>0.2</v>
      </c>
      <c r="H6" s="111">
        <v>0.35</v>
      </c>
      <c r="I6" s="111">
        <v>0.5</v>
      </c>
      <c r="J6" s="111">
        <v>0.75</v>
      </c>
      <c r="K6" s="111">
        <v>1</v>
      </c>
      <c r="L6" s="111">
        <v>1.5</v>
      </c>
      <c r="M6" s="111">
        <v>2.5</v>
      </c>
      <c r="N6" s="169" t="s">
        <v>77</v>
      </c>
    </row>
    <row r="7" spans="1:14">
      <c r="A7" s="170">
        <v>1</v>
      </c>
      <c r="B7" s="112" t="s">
        <v>78</v>
      </c>
      <c r="C7" s="296">
        <f>SUM(C8:C13)</f>
        <v>0</v>
      </c>
      <c r="D7" s="107"/>
      <c r="E7" s="299">
        <f t="shared" ref="E7:M7" si="0">SUM(E8:E13)</f>
        <v>0</v>
      </c>
      <c r="F7" s="296">
        <f>SUM(F8:F13)</f>
        <v>0</v>
      </c>
      <c r="G7" s="296">
        <f t="shared" si="0"/>
        <v>0</v>
      </c>
      <c r="H7" s="296">
        <f t="shared" si="0"/>
        <v>0</v>
      </c>
      <c r="I7" s="296">
        <f t="shared" si="0"/>
        <v>0</v>
      </c>
      <c r="J7" s="296">
        <f t="shared" si="0"/>
        <v>0</v>
      </c>
      <c r="K7" s="296">
        <f t="shared" si="0"/>
        <v>0</v>
      </c>
      <c r="L7" s="296">
        <f t="shared" si="0"/>
        <v>0</v>
      </c>
      <c r="M7" s="296">
        <f t="shared" si="0"/>
        <v>0</v>
      </c>
      <c r="N7" s="171">
        <f>SUM(N8:N13)</f>
        <v>0</v>
      </c>
    </row>
    <row r="8" spans="1:14">
      <c r="A8" s="170">
        <v>1.1000000000000001</v>
      </c>
      <c r="B8" s="113" t="s">
        <v>79</v>
      </c>
      <c r="C8" s="297">
        <v>0</v>
      </c>
      <c r="D8" s="114">
        <v>0.02</v>
      </c>
      <c r="E8" s="299">
        <f>C8*D8</f>
        <v>0</v>
      </c>
      <c r="F8" s="297"/>
      <c r="G8" s="297"/>
      <c r="H8" s="297"/>
      <c r="I8" s="297"/>
      <c r="J8" s="297"/>
      <c r="K8" s="297"/>
      <c r="L8" s="297"/>
      <c r="M8" s="297"/>
      <c r="N8" s="171">
        <f>SUMPRODUCT($F$6:$M$6,F8:M8)</f>
        <v>0</v>
      </c>
    </row>
    <row r="9" spans="1:14">
      <c r="A9" s="170">
        <v>1.2</v>
      </c>
      <c r="B9" s="113" t="s">
        <v>80</v>
      </c>
      <c r="C9" s="297">
        <v>0</v>
      </c>
      <c r="D9" s="114">
        <v>0.05</v>
      </c>
      <c r="E9" s="299">
        <f>C9*D9</f>
        <v>0</v>
      </c>
      <c r="F9" s="297"/>
      <c r="G9" s="297"/>
      <c r="H9" s="297"/>
      <c r="I9" s="297"/>
      <c r="J9" s="297"/>
      <c r="K9" s="297"/>
      <c r="L9" s="297"/>
      <c r="M9" s="297"/>
      <c r="N9" s="171">
        <f t="shared" ref="N9:N12" si="1">SUMPRODUCT($F$6:$M$6,F9:M9)</f>
        <v>0</v>
      </c>
    </row>
    <row r="10" spans="1:14">
      <c r="A10" s="170">
        <v>1.3</v>
      </c>
      <c r="B10" s="113" t="s">
        <v>81</v>
      </c>
      <c r="C10" s="297">
        <v>0</v>
      </c>
      <c r="D10" s="114">
        <v>0.08</v>
      </c>
      <c r="E10" s="299">
        <f>C10*D10</f>
        <v>0</v>
      </c>
      <c r="F10" s="297"/>
      <c r="G10" s="297"/>
      <c r="H10" s="297"/>
      <c r="I10" s="297"/>
      <c r="J10" s="297"/>
      <c r="K10" s="297"/>
      <c r="L10" s="297"/>
      <c r="M10" s="297"/>
      <c r="N10" s="171">
        <f>SUMPRODUCT($F$6:$M$6,F10:M10)</f>
        <v>0</v>
      </c>
    </row>
    <row r="11" spans="1:14">
      <c r="A11" s="170">
        <v>1.4</v>
      </c>
      <c r="B11" s="113" t="s">
        <v>82</v>
      </c>
      <c r="C11" s="297">
        <v>0</v>
      </c>
      <c r="D11" s="114">
        <v>0.11</v>
      </c>
      <c r="E11" s="299">
        <f>C11*D11</f>
        <v>0</v>
      </c>
      <c r="F11" s="297"/>
      <c r="G11" s="297"/>
      <c r="H11" s="297"/>
      <c r="I11" s="297"/>
      <c r="J11" s="297"/>
      <c r="K11" s="297"/>
      <c r="L11" s="297"/>
      <c r="M11" s="297"/>
      <c r="N11" s="171">
        <f t="shared" si="1"/>
        <v>0</v>
      </c>
    </row>
    <row r="12" spans="1:14">
      <c r="A12" s="170">
        <v>1.5</v>
      </c>
      <c r="B12" s="113" t="s">
        <v>83</v>
      </c>
      <c r="C12" s="297">
        <v>0</v>
      </c>
      <c r="D12" s="114">
        <v>0.14000000000000001</v>
      </c>
      <c r="E12" s="299">
        <f>C12*D12</f>
        <v>0</v>
      </c>
      <c r="F12" s="297"/>
      <c r="G12" s="297"/>
      <c r="H12" s="297"/>
      <c r="I12" s="297"/>
      <c r="J12" s="297"/>
      <c r="K12" s="297"/>
      <c r="L12" s="297"/>
      <c r="M12" s="297"/>
      <c r="N12" s="171">
        <f t="shared" si="1"/>
        <v>0</v>
      </c>
    </row>
    <row r="13" spans="1:14">
      <c r="A13" s="170">
        <v>1.6</v>
      </c>
      <c r="B13" s="115" t="s">
        <v>84</v>
      </c>
      <c r="C13" s="297">
        <v>0</v>
      </c>
      <c r="D13" s="116"/>
      <c r="E13" s="297"/>
      <c r="F13" s="297"/>
      <c r="G13" s="297"/>
      <c r="H13" s="297"/>
      <c r="I13" s="297"/>
      <c r="J13" s="297"/>
      <c r="K13" s="297"/>
      <c r="L13" s="297"/>
      <c r="M13" s="297"/>
      <c r="N13" s="171">
        <f>SUMPRODUCT($F$6:$M$6,F13:M13)</f>
        <v>0</v>
      </c>
    </row>
    <row r="14" spans="1:14">
      <c r="A14" s="170">
        <v>2</v>
      </c>
      <c r="B14" s="117" t="s">
        <v>85</v>
      </c>
      <c r="C14" s="296">
        <f>SUM(C15:C20)</f>
        <v>0</v>
      </c>
      <c r="D14" s="107"/>
      <c r="E14" s="299">
        <f t="shared" ref="E14:M14" si="2">SUM(E15:E20)</f>
        <v>0</v>
      </c>
      <c r="F14" s="297">
        <f t="shared" si="2"/>
        <v>0</v>
      </c>
      <c r="G14" s="297">
        <f t="shared" si="2"/>
        <v>0</v>
      </c>
      <c r="H14" s="297">
        <f t="shared" si="2"/>
        <v>0</v>
      </c>
      <c r="I14" s="297">
        <f t="shared" si="2"/>
        <v>0</v>
      </c>
      <c r="J14" s="297">
        <f t="shared" si="2"/>
        <v>0</v>
      </c>
      <c r="K14" s="297">
        <f t="shared" si="2"/>
        <v>0</v>
      </c>
      <c r="L14" s="297">
        <f t="shared" si="2"/>
        <v>0</v>
      </c>
      <c r="M14" s="297">
        <f t="shared" si="2"/>
        <v>0</v>
      </c>
      <c r="N14" s="171">
        <f>SUM(N15:N20)</f>
        <v>0</v>
      </c>
    </row>
    <row r="15" spans="1:14">
      <c r="A15" s="170">
        <v>2.1</v>
      </c>
      <c r="B15" s="115" t="s">
        <v>79</v>
      </c>
      <c r="C15" s="297"/>
      <c r="D15" s="114">
        <v>5.0000000000000001E-3</v>
      </c>
      <c r="E15" s="299">
        <f>C15*D15</f>
        <v>0</v>
      </c>
      <c r="F15" s="297"/>
      <c r="G15" s="297"/>
      <c r="H15" s="297"/>
      <c r="I15" s="297"/>
      <c r="J15" s="297"/>
      <c r="K15" s="297"/>
      <c r="L15" s="297"/>
      <c r="M15" s="297"/>
      <c r="N15" s="171">
        <f>SUMPRODUCT($F$6:$M$6,F15:M15)</f>
        <v>0</v>
      </c>
    </row>
    <row r="16" spans="1:14">
      <c r="A16" s="170">
        <v>2.2000000000000002</v>
      </c>
      <c r="B16" s="115" t="s">
        <v>80</v>
      </c>
      <c r="C16" s="297"/>
      <c r="D16" s="114">
        <v>0.01</v>
      </c>
      <c r="E16" s="299">
        <f>C16*D16</f>
        <v>0</v>
      </c>
      <c r="F16" s="297"/>
      <c r="G16" s="297"/>
      <c r="H16" s="297"/>
      <c r="I16" s="297"/>
      <c r="J16" s="297"/>
      <c r="K16" s="297"/>
      <c r="L16" s="297"/>
      <c r="M16" s="297"/>
      <c r="N16" s="171">
        <f t="shared" ref="N16:N20" si="3">SUMPRODUCT($F$6:$M$6,F16:M16)</f>
        <v>0</v>
      </c>
    </row>
    <row r="17" spans="1:14">
      <c r="A17" s="170">
        <v>2.2999999999999998</v>
      </c>
      <c r="B17" s="115" t="s">
        <v>81</v>
      </c>
      <c r="C17" s="297"/>
      <c r="D17" s="114">
        <v>0.02</v>
      </c>
      <c r="E17" s="299">
        <f>C17*D17</f>
        <v>0</v>
      </c>
      <c r="F17" s="297"/>
      <c r="G17" s="297"/>
      <c r="H17" s="297"/>
      <c r="I17" s="297"/>
      <c r="J17" s="297"/>
      <c r="K17" s="297"/>
      <c r="L17" s="297"/>
      <c r="M17" s="297"/>
      <c r="N17" s="171">
        <f t="shared" si="3"/>
        <v>0</v>
      </c>
    </row>
    <row r="18" spans="1:14">
      <c r="A18" s="170">
        <v>2.4</v>
      </c>
      <c r="B18" s="115" t="s">
        <v>82</v>
      </c>
      <c r="C18" s="297"/>
      <c r="D18" s="114">
        <v>0.03</v>
      </c>
      <c r="E18" s="299">
        <f>C18*D18</f>
        <v>0</v>
      </c>
      <c r="F18" s="297"/>
      <c r="G18" s="297"/>
      <c r="H18" s="297"/>
      <c r="I18" s="297"/>
      <c r="J18" s="297"/>
      <c r="K18" s="297"/>
      <c r="L18" s="297"/>
      <c r="M18" s="297"/>
      <c r="N18" s="171">
        <f t="shared" si="3"/>
        <v>0</v>
      </c>
    </row>
    <row r="19" spans="1:14">
      <c r="A19" s="170">
        <v>2.5</v>
      </c>
      <c r="B19" s="115" t="s">
        <v>83</v>
      </c>
      <c r="C19" s="297"/>
      <c r="D19" s="114">
        <v>0.04</v>
      </c>
      <c r="E19" s="299">
        <f>C19*D19</f>
        <v>0</v>
      </c>
      <c r="F19" s="297"/>
      <c r="G19" s="297"/>
      <c r="H19" s="297"/>
      <c r="I19" s="297"/>
      <c r="J19" s="297"/>
      <c r="K19" s="297"/>
      <c r="L19" s="297"/>
      <c r="M19" s="297"/>
      <c r="N19" s="171">
        <f t="shared" si="3"/>
        <v>0</v>
      </c>
    </row>
    <row r="20" spans="1:14">
      <c r="A20" s="170">
        <v>2.6</v>
      </c>
      <c r="B20" s="115" t="s">
        <v>84</v>
      </c>
      <c r="C20" s="297"/>
      <c r="D20" s="116"/>
      <c r="E20" s="300"/>
      <c r="F20" s="297"/>
      <c r="G20" s="297"/>
      <c r="H20" s="297"/>
      <c r="I20" s="297"/>
      <c r="J20" s="297"/>
      <c r="K20" s="297"/>
      <c r="L20" s="297"/>
      <c r="M20" s="297"/>
      <c r="N20" s="171">
        <f t="shared" si="3"/>
        <v>0</v>
      </c>
    </row>
    <row r="21" spans="1:14" ht="15.75" thickBot="1">
      <c r="A21" s="172">
        <v>3</v>
      </c>
      <c r="B21" s="173" t="s">
        <v>68</v>
      </c>
      <c r="C21" s="298">
        <f>C14+C7</f>
        <v>0</v>
      </c>
      <c r="D21" s="174"/>
      <c r="E21" s="301">
        <f>E14+E7</f>
        <v>0</v>
      </c>
      <c r="F21" s="302">
        <f>F7+F14</f>
        <v>0</v>
      </c>
      <c r="G21" s="302">
        <f t="shared" ref="G21:L21" si="4">G7+G14</f>
        <v>0</v>
      </c>
      <c r="H21" s="302">
        <f t="shared" si="4"/>
        <v>0</v>
      </c>
      <c r="I21" s="302">
        <f t="shared" si="4"/>
        <v>0</v>
      </c>
      <c r="J21" s="302">
        <f t="shared" si="4"/>
        <v>0</v>
      </c>
      <c r="K21" s="302">
        <f t="shared" si="4"/>
        <v>0</v>
      </c>
      <c r="L21" s="302">
        <f t="shared" si="4"/>
        <v>0</v>
      </c>
      <c r="M21" s="302">
        <f>M7+M14</f>
        <v>0</v>
      </c>
      <c r="N21" s="175">
        <f>N14+N7</f>
        <v>0</v>
      </c>
    </row>
    <row r="22" spans="1:14">
      <c r="E22" s="303"/>
      <c r="F22" s="303"/>
      <c r="G22" s="303"/>
      <c r="H22" s="303"/>
      <c r="I22" s="303"/>
      <c r="J22" s="303"/>
      <c r="K22" s="303"/>
      <c r="L22" s="303"/>
      <c r="M22" s="303"/>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workbookViewId="0">
      <selection activeCell="B2" sqref="B2"/>
    </sheetView>
  </sheetViews>
  <sheetFormatPr defaultRowHeight="15"/>
  <cols>
    <col min="1" max="1" width="11.42578125" customWidth="1"/>
    <col min="2" max="2" width="76.85546875" style="4" customWidth="1"/>
    <col min="3" max="3" width="22.85546875" customWidth="1"/>
  </cols>
  <sheetData>
    <row r="1" spans="1:3">
      <c r="A1" s="345" t="s">
        <v>188</v>
      </c>
      <c r="B1" t="str">
        <f>Info!C2</f>
        <v>სს "ზირაათ ბანკი საქართველო"</v>
      </c>
    </row>
    <row r="2" spans="1:3">
      <c r="A2" s="345" t="s">
        <v>189</v>
      </c>
      <c r="B2" s="832">
        <f>'1. key ratios'!B2</f>
        <v>44377</v>
      </c>
    </row>
    <row r="3" spans="1:3">
      <c r="A3" s="345"/>
      <c r="B3"/>
    </row>
    <row r="4" spans="1:3">
      <c r="A4" s="345" t="s">
        <v>599</v>
      </c>
      <c r="B4" t="s">
        <v>558</v>
      </c>
    </row>
    <row r="5" spans="1:3">
      <c r="A5" s="407"/>
      <c r="B5" s="407" t="s">
        <v>559</v>
      </c>
      <c r="C5" s="419"/>
    </row>
    <row r="6" spans="1:3">
      <c r="A6" s="408">
        <v>1</v>
      </c>
      <c r="B6" s="420" t="s">
        <v>611</v>
      </c>
      <c r="C6" s="421">
        <v>139984030.31939998</v>
      </c>
    </row>
    <row r="7" spans="1:3">
      <c r="A7" s="408">
        <v>2</v>
      </c>
      <c r="B7" s="420" t="s">
        <v>560</v>
      </c>
      <c r="C7" s="421">
        <v>-667696.66</v>
      </c>
    </row>
    <row r="8" spans="1:3">
      <c r="A8" s="409">
        <v>3</v>
      </c>
      <c r="B8" s="422" t="s">
        <v>561</v>
      </c>
      <c r="C8" s="423">
        <f>C6+C7</f>
        <v>139316333.65939999</v>
      </c>
    </row>
    <row r="9" spans="1:3">
      <c r="A9" s="410"/>
      <c r="B9" s="410" t="s">
        <v>562</v>
      </c>
      <c r="C9" s="424"/>
    </row>
    <row r="10" spans="1:3">
      <c r="A10" s="411">
        <v>4</v>
      </c>
      <c r="B10" s="425" t="s">
        <v>563</v>
      </c>
      <c r="C10" s="421"/>
    </row>
    <row r="11" spans="1:3">
      <c r="A11" s="411">
        <v>5</v>
      </c>
      <c r="B11" s="426" t="s">
        <v>564</v>
      </c>
      <c r="C11" s="421"/>
    </row>
    <row r="12" spans="1:3">
      <c r="A12" s="411" t="s">
        <v>565</v>
      </c>
      <c r="B12" s="420" t="s">
        <v>566</v>
      </c>
      <c r="C12" s="423">
        <f>'15. CCR'!E21</f>
        <v>0</v>
      </c>
    </row>
    <row r="13" spans="1:3">
      <c r="A13" s="412">
        <v>6</v>
      </c>
      <c r="B13" s="427" t="s">
        <v>567</v>
      </c>
      <c r="C13" s="421"/>
    </row>
    <row r="14" spans="1:3">
      <c r="A14" s="412">
        <v>7</v>
      </c>
      <c r="B14" s="428" t="s">
        <v>568</v>
      </c>
      <c r="C14" s="421"/>
    </row>
    <row r="15" spans="1:3">
      <c r="A15" s="413">
        <v>8</v>
      </c>
      <c r="B15" s="420" t="s">
        <v>569</v>
      </c>
      <c r="C15" s="421"/>
    </row>
    <row r="16" spans="1:3" ht="24">
      <c r="A16" s="412">
        <v>9</v>
      </c>
      <c r="B16" s="428" t="s">
        <v>570</v>
      </c>
      <c r="C16" s="421"/>
    </row>
    <row r="17" spans="1:3">
      <c r="A17" s="412">
        <v>10</v>
      </c>
      <c r="B17" s="428" t="s">
        <v>571</v>
      </c>
      <c r="C17" s="421"/>
    </row>
    <row r="18" spans="1:3">
      <c r="A18" s="414">
        <v>11</v>
      </c>
      <c r="B18" s="429" t="s">
        <v>572</v>
      </c>
      <c r="C18" s="423">
        <f>SUM(C10:C17)</f>
        <v>0</v>
      </c>
    </row>
    <row r="19" spans="1:3">
      <c r="A19" s="410"/>
      <c r="B19" s="410" t="s">
        <v>573</v>
      </c>
      <c r="C19" s="430"/>
    </row>
    <row r="20" spans="1:3">
      <c r="A20" s="412">
        <v>12</v>
      </c>
      <c r="B20" s="425" t="s">
        <v>574</v>
      </c>
      <c r="C20" s="421"/>
    </row>
    <row r="21" spans="1:3">
      <c r="A21" s="412">
        <v>13</v>
      </c>
      <c r="B21" s="425" t="s">
        <v>575</v>
      </c>
      <c r="C21" s="421"/>
    </row>
    <row r="22" spans="1:3">
      <c r="A22" s="412">
        <v>14</v>
      </c>
      <c r="B22" s="425" t="s">
        <v>576</v>
      </c>
      <c r="C22" s="421"/>
    </row>
    <row r="23" spans="1:3" ht="24">
      <c r="A23" s="412" t="s">
        <v>577</v>
      </c>
      <c r="B23" s="425" t="s">
        <v>578</v>
      </c>
      <c r="C23" s="421"/>
    </row>
    <row r="24" spans="1:3">
      <c r="A24" s="412">
        <v>15</v>
      </c>
      <c r="B24" s="425" t="s">
        <v>579</v>
      </c>
      <c r="C24" s="421"/>
    </row>
    <row r="25" spans="1:3">
      <c r="A25" s="412" t="s">
        <v>580</v>
      </c>
      <c r="B25" s="420" t="s">
        <v>581</v>
      </c>
      <c r="C25" s="421"/>
    </row>
    <row r="26" spans="1:3">
      <c r="A26" s="414">
        <v>16</v>
      </c>
      <c r="B26" s="429" t="s">
        <v>582</v>
      </c>
      <c r="C26" s="423">
        <f>SUM(C20:C25)</f>
        <v>0</v>
      </c>
    </row>
    <row r="27" spans="1:3">
      <c r="A27" s="410"/>
      <c r="B27" s="410" t="s">
        <v>583</v>
      </c>
      <c r="C27" s="424"/>
    </row>
    <row r="28" spans="1:3">
      <c r="A28" s="411">
        <v>17</v>
      </c>
      <c r="B28" s="420" t="s">
        <v>584</v>
      </c>
      <c r="C28" s="421">
        <v>34729282.374200001</v>
      </c>
    </row>
    <row r="29" spans="1:3">
      <c r="A29" s="411">
        <v>18</v>
      </c>
      <c r="B29" s="420" t="s">
        <v>585</v>
      </c>
      <c r="C29" s="421">
        <v>-19066707.185800001</v>
      </c>
    </row>
    <row r="30" spans="1:3">
      <c r="A30" s="414">
        <v>19</v>
      </c>
      <c r="B30" s="429" t="s">
        <v>586</v>
      </c>
      <c r="C30" s="855">
        <f>C28+C29</f>
        <v>15662575.1884</v>
      </c>
    </row>
    <row r="31" spans="1:3">
      <c r="A31" s="415"/>
      <c r="B31" s="410" t="s">
        <v>587</v>
      </c>
      <c r="C31" s="424"/>
    </row>
    <row r="32" spans="1:3">
      <c r="A32" s="411" t="s">
        <v>588</v>
      </c>
      <c r="B32" s="425" t="s">
        <v>589</v>
      </c>
      <c r="C32" s="431"/>
    </row>
    <row r="33" spans="1:3">
      <c r="A33" s="411" t="s">
        <v>590</v>
      </c>
      <c r="B33" s="426" t="s">
        <v>591</v>
      </c>
      <c r="C33" s="431"/>
    </row>
    <row r="34" spans="1:3">
      <c r="A34" s="410"/>
      <c r="B34" s="410" t="s">
        <v>592</v>
      </c>
      <c r="C34" s="424"/>
    </row>
    <row r="35" spans="1:3">
      <c r="A35" s="414">
        <v>20</v>
      </c>
      <c r="B35" s="429" t="s">
        <v>89</v>
      </c>
      <c r="C35" s="423">
        <v>57071248.2236</v>
      </c>
    </row>
    <row r="36" spans="1:3">
      <c r="A36" s="414">
        <v>21</v>
      </c>
      <c r="B36" s="429" t="s">
        <v>593</v>
      </c>
      <c r="C36" s="423">
        <v>154978908.84779999</v>
      </c>
    </row>
    <row r="37" spans="1:3">
      <c r="A37" s="416"/>
      <c r="B37" s="416" t="s">
        <v>558</v>
      </c>
      <c r="C37" s="424"/>
    </row>
    <row r="38" spans="1:3">
      <c r="A38" s="414">
        <v>22</v>
      </c>
      <c r="B38" s="429" t="s">
        <v>558</v>
      </c>
      <c r="C38" s="854">
        <f>IFERROR(C35/C36,0)</f>
        <v>0.36825171017075564</v>
      </c>
    </row>
    <row r="39" spans="1:3">
      <c r="A39" s="416"/>
      <c r="B39" s="416" t="s">
        <v>594</v>
      </c>
      <c r="C39" s="424"/>
    </row>
    <row r="40" spans="1:3">
      <c r="A40" s="417" t="s">
        <v>595</v>
      </c>
      <c r="B40" s="425" t="s">
        <v>596</v>
      </c>
      <c r="C40" s="431"/>
    </row>
    <row r="41" spans="1:3">
      <c r="A41" s="418" t="s">
        <v>597</v>
      </c>
      <c r="B41" s="426" t="s">
        <v>598</v>
      </c>
      <c r="C41" s="431"/>
    </row>
    <row r="43" spans="1:3">
      <c r="B43" s="440" t="s">
        <v>612</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2"/>
  <sheetViews>
    <sheetView zoomScale="90" zoomScaleNormal="90" workbookViewId="0">
      <pane xSplit="2" ySplit="6" topLeftCell="C34" activePane="bottomRight" state="frozen"/>
      <selection pane="topRight" activeCell="C1" sqref="C1"/>
      <selection pane="bottomLeft" activeCell="A7" sqref="A7"/>
      <selection pane="bottomRight" activeCell="C8" sqref="C8:G37"/>
    </sheetView>
  </sheetViews>
  <sheetFormatPr defaultRowHeight="15"/>
  <cols>
    <col min="1" max="1" width="9.85546875" style="345" bestFit="1" customWidth="1"/>
    <col min="2" max="2" width="82.5703125" style="24" customWidth="1"/>
    <col min="3" max="7" width="17.5703125" style="345" customWidth="1"/>
  </cols>
  <sheetData>
    <row r="1" spans="1:7">
      <c r="A1" s="345" t="s">
        <v>188</v>
      </c>
      <c r="B1" s="345" t="str">
        <f>Info!C2</f>
        <v>სს "ზირაათ ბანკი საქართველო"</v>
      </c>
    </row>
    <row r="2" spans="1:7">
      <c r="A2" s="345" t="s">
        <v>189</v>
      </c>
      <c r="B2" s="832">
        <f>'1. key ratios'!B2</f>
        <v>44377</v>
      </c>
    </row>
    <row r="3" spans="1:7">
      <c r="B3" s="478"/>
    </row>
    <row r="4" spans="1:7" ht="15.75" thickBot="1">
      <c r="A4" s="345" t="s">
        <v>661</v>
      </c>
      <c r="B4" s="482" t="s">
        <v>626</v>
      </c>
    </row>
    <row r="5" spans="1:7">
      <c r="A5" s="483"/>
      <c r="B5" s="484"/>
      <c r="C5" s="703" t="s">
        <v>627</v>
      </c>
      <c r="D5" s="703"/>
      <c r="E5" s="703"/>
      <c r="F5" s="703"/>
      <c r="G5" s="704" t="s">
        <v>628</v>
      </c>
    </row>
    <row r="6" spans="1:7">
      <c r="A6" s="485"/>
      <c r="B6" s="486"/>
      <c r="C6" s="487" t="s">
        <v>629</v>
      </c>
      <c r="D6" s="488" t="s">
        <v>630</v>
      </c>
      <c r="E6" s="488" t="s">
        <v>631</v>
      </c>
      <c r="F6" s="488" t="s">
        <v>632</v>
      </c>
      <c r="G6" s="705"/>
    </row>
    <row r="7" spans="1:7">
      <c r="A7" s="489"/>
      <c r="B7" s="490" t="s">
        <v>633</v>
      </c>
      <c r="C7" s="491"/>
      <c r="D7" s="491"/>
      <c r="E7" s="491"/>
      <c r="F7" s="491"/>
      <c r="G7" s="492"/>
    </row>
    <row r="8" spans="1:7">
      <c r="A8" s="493">
        <v>1</v>
      </c>
      <c r="B8" s="494" t="s">
        <v>634</v>
      </c>
      <c r="C8" s="495">
        <f>SUM(C9:C10)</f>
        <v>57071248.2236</v>
      </c>
      <c r="D8" s="495">
        <f>SUM(D9:D10)</f>
        <v>0</v>
      </c>
      <c r="E8" s="495">
        <f>SUM(E9:E10)</f>
        <v>0</v>
      </c>
      <c r="F8" s="495">
        <f>SUM(F9:F10)</f>
        <v>1630968.2982999999</v>
      </c>
      <c r="G8" s="496">
        <f>SUM(G9:G10)</f>
        <v>58702216.521899998</v>
      </c>
    </row>
    <row r="9" spans="1:7">
      <c r="A9" s="493">
        <v>2</v>
      </c>
      <c r="B9" s="497" t="s">
        <v>88</v>
      </c>
      <c r="C9" s="495">
        <v>57071248.2236</v>
      </c>
      <c r="D9" s="495">
        <v>0</v>
      </c>
      <c r="E9" s="495">
        <v>0</v>
      </c>
      <c r="F9" s="495">
        <v>0</v>
      </c>
      <c r="G9" s="496">
        <v>57071248.2236</v>
      </c>
    </row>
    <row r="10" spans="1:7">
      <c r="A10" s="493">
        <v>3</v>
      </c>
      <c r="B10" s="497" t="s">
        <v>635</v>
      </c>
      <c r="C10" s="498"/>
      <c r="D10" s="498"/>
      <c r="E10" s="498"/>
      <c r="F10" s="495">
        <v>1630968.2982999999</v>
      </c>
      <c r="G10" s="496">
        <v>1630968.2982999999</v>
      </c>
    </row>
    <row r="11" spans="1:7" ht="26.25">
      <c r="A11" s="493">
        <v>4</v>
      </c>
      <c r="B11" s="494" t="s">
        <v>636</v>
      </c>
      <c r="C11" s="495">
        <f>SUM(C12:C13)</f>
        <v>10753956.454399999</v>
      </c>
      <c r="D11" s="495">
        <f>SUM(D12:D13)</f>
        <v>2948190.0698999995</v>
      </c>
      <c r="E11" s="495">
        <f>SUM(E12:E13)</f>
        <v>100668.19620000001</v>
      </c>
      <c r="F11" s="495">
        <f>SUM(F12:F13)</f>
        <v>4419639.0999999996</v>
      </c>
      <c r="G11" s="496">
        <f>SUM(G12:G13)</f>
        <v>12329475.755249999</v>
      </c>
    </row>
    <row r="12" spans="1:7">
      <c r="A12" s="493">
        <v>5</v>
      </c>
      <c r="B12" s="497" t="s">
        <v>637</v>
      </c>
      <c r="C12" s="495">
        <v>2356405.7833000002</v>
      </c>
      <c r="D12" s="499">
        <v>643085.52049999963</v>
      </c>
      <c r="E12" s="495">
        <v>43782.796199999997</v>
      </c>
      <c r="F12" s="495">
        <v>4108390</v>
      </c>
      <c r="G12" s="496">
        <v>6794080.8949999996</v>
      </c>
    </row>
    <row r="13" spans="1:7">
      <c r="A13" s="493">
        <v>6</v>
      </c>
      <c r="B13" s="497" t="s">
        <v>638</v>
      </c>
      <c r="C13" s="495">
        <v>8397550.6710999999</v>
      </c>
      <c r="D13" s="499">
        <v>2305104.5493999999</v>
      </c>
      <c r="E13" s="495">
        <v>56885.4</v>
      </c>
      <c r="F13" s="495">
        <v>311249.09999999998</v>
      </c>
      <c r="G13" s="496">
        <v>5535394.8602499999</v>
      </c>
    </row>
    <row r="14" spans="1:7">
      <c r="A14" s="493">
        <v>7</v>
      </c>
      <c r="B14" s="494" t="s">
        <v>639</v>
      </c>
      <c r="C14" s="495">
        <f>SUM(C15:C16)</f>
        <v>50544410.843199998</v>
      </c>
      <c r="D14" s="495">
        <f>SUM(D15:D16)</f>
        <v>2752405.0000000075</v>
      </c>
      <c r="E14" s="495">
        <f>SUM(E15:E16)</f>
        <v>416839</v>
      </c>
      <c r="F14" s="495">
        <f>SUM(F15:F16)</f>
        <v>103843.83169999998</v>
      </c>
      <c r="G14" s="496">
        <f>SUM(G15:G16)</f>
        <v>25723636.837450001</v>
      </c>
    </row>
    <row r="15" spans="1:7" ht="51.75">
      <c r="A15" s="493">
        <v>8</v>
      </c>
      <c r="B15" s="497" t="s">
        <v>640</v>
      </c>
      <c r="C15" s="495">
        <v>50544410.843199998</v>
      </c>
      <c r="D15" s="499">
        <v>382180.00000000745</v>
      </c>
      <c r="E15" s="495">
        <v>416839</v>
      </c>
      <c r="F15" s="495">
        <v>103843.83169999998</v>
      </c>
      <c r="G15" s="496">
        <v>25723636.837450001</v>
      </c>
    </row>
    <row r="16" spans="1:7" ht="26.25">
      <c r="A16" s="493">
        <v>9</v>
      </c>
      <c r="B16" s="497" t="s">
        <v>641</v>
      </c>
      <c r="C16" s="495">
        <v>0</v>
      </c>
      <c r="D16" s="499">
        <v>2370225</v>
      </c>
      <c r="E16" s="495">
        <v>0</v>
      </c>
      <c r="F16" s="495">
        <v>0</v>
      </c>
      <c r="G16" s="496">
        <v>0</v>
      </c>
    </row>
    <row r="17" spans="1:7">
      <c r="A17" s="493">
        <v>10</v>
      </c>
      <c r="B17" s="494" t="s">
        <v>642</v>
      </c>
      <c r="C17" s="495"/>
      <c r="D17" s="499"/>
      <c r="E17" s="495"/>
      <c r="F17" s="495"/>
      <c r="G17" s="496"/>
    </row>
    <row r="18" spans="1:7">
      <c r="A18" s="493">
        <v>11</v>
      </c>
      <c r="B18" s="494" t="s">
        <v>95</v>
      </c>
      <c r="C18" s="495">
        <f>SUM(C19:C20)</f>
        <v>1010458.0551999999</v>
      </c>
      <c r="D18" s="499">
        <f>SUM(D19:D20)</f>
        <v>3473275.1640000008</v>
      </c>
      <c r="E18" s="495">
        <f t="shared" ref="E18:G18" si="0">SUM(E19:E20)</f>
        <v>505204.21889999998</v>
      </c>
      <c r="F18" s="495">
        <f t="shared" si="0"/>
        <v>4448702.7436000099</v>
      </c>
      <c r="G18" s="496">
        <f t="shared" si="0"/>
        <v>0</v>
      </c>
    </row>
    <row r="19" spans="1:7">
      <c r="A19" s="493">
        <v>12</v>
      </c>
      <c r="B19" s="497" t="s">
        <v>643</v>
      </c>
      <c r="C19" s="498"/>
      <c r="D19" s="499"/>
      <c r="E19" s="495"/>
      <c r="F19" s="495"/>
      <c r="G19" s="496"/>
    </row>
    <row r="20" spans="1:7" ht="26.25">
      <c r="A20" s="493">
        <v>13</v>
      </c>
      <c r="B20" s="497" t="s">
        <v>644</v>
      </c>
      <c r="C20" s="495">
        <v>1010458.0551999999</v>
      </c>
      <c r="D20" s="495">
        <v>3473275.1640000008</v>
      </c>
      <c r="E20" s="495">
        <v>505204.21889999998</v>
      </c>
      <c r="F20" s="495">
        <v>4448702.7436000099</v>
      </c>
      <c r="G20" s="496">
        <v>0</v>
      </c>
    </row>
    <row r="21" spans="1:7">
      <c r="A21" s="500">
        <v>14</v>
      </c>
      <c r="B21" s="501" t="s">
        <v>645</v>
      </c>
      <c r="C21" s="498"/>
      <c r="D21" s="498"/>
      <c r="E21" s="498"/>
      <c r="F21" s="498"/>
      <c r="G21" s="853">
        <f>SUM(G8,G11,G14,G17,G18)</f>
        <v>96755329.114600003</v>
      </c>
    </row>
    <row r="22" spans="1:7">
      <c r="A22" s="503"/>
      <c r="B22" s="523" t="s">
        <v>646</v>
      </c>
      <c r="C22" s="504"/>
      <c r="D22" s="505"/>
      <c r="E22" s="504"/>
      <c r="F22" s="504"/>
      <c r="G22" s="506"/>
    </row>
    <row r="23" spans="1:7">
      <c r="A23" s="493">
        <v>15</v>
      </c>
      <c r="B23" s="494" t="s">
        <v>493</v>
      </c>
      <c r="C23" s="507">
        <v>52278883.535500005</v>
      </c>
      <c r="D23" s="508">
        <v>0</v>
      </c>
      <c r="E23" s="507">
        <v>0</v>
      </c>
      <c r="F23" s="507">
        <v>0</v>
      </c>
      <c r="G23" s="496">
        <v>395755.73255000002</v>
      </c>
    </row>
    <row r="24" spans="1:7">
      <c r="A24" s="493">
        <v>16</v>
      </c>
      <c r="B24" s="494" t="s">
        <v>647</v>
      </c>
      <c r="C24" s="495">
        <f>SUM(C25:C27,C29,C31)</f>
        <v>5487185.5628000004</v>
      </c>
      <c r="D24" s="499">
        <f>SUM(D25:D27,D29,D31)</f>
        <v>3055513.63</v>
      </c>
      <c r="E24" s="495">
        <f t="shared" ref="E24:F24" si="1">SUM(E25:E27,E29,E31)</f>
        <v>14680868.290000003</v>
      </c>
      <c r="F24" s="495">
        <f t="shared" si="1"/>
        <v>38357444.810000002</v>
      </c>
      <c r="G24" s="496">
        <f>SUM(G25:G27,G29,G31)</f>
        <v>42295875.027920008</v>
      </c>
    </row>
    <row r="25" spans="1:7" ht="26.25">
      <c r="A25" s="493">
        <v>17</v>
      </c>
      <c r="B25" s="497" t="s">
        <v>648</v>
      </c>
      <c r="C25" s="495">
        <v>0</v>
      </c>
      <c r="D25" s="499">
        <v>0</v>
      </c>
      <c r="E25" s="495">
        <v>0</v>
      </c>
      <c r="F25" s="495">
        <v>0</v>
      </c>
      <c r="G25" s="496">
        <v>0</v>
      </c>
    </row>
    <row r="26" spans="1:7" ht="26.25">
      <c r="A26" s="493">
        <v>18</v>
      </c>
      <c r="B26" s="497" t="s">
        <v>649</v>
      </c>
      <c r="C26" s="495">
        <v>5487185.5628000004</v>
      </c>
      <c r="D26" s="499">
        <v>0</v>
      </c>
      <c r="E26" s="495">
        <v>0</v>
      </c>
      <c r="F26" s="495">
        <v>0</v>
      </c>
      <c r="G26" s="496">
        <v>823077.83441999997</v>
      </c>
    </row>
    <row r="27" spans="1:7">
      <c r="A27" s="493">
        <v>19</v>
      </c>
      <c r="B27" s="497" t="s">
        <v>650</v>
      </c>
      <c r="C27" s="495">
        <v>0</v>
      </c>
      <c r="D27" s="499">
        <v>2798332.76</v>
      </c>
      <c r="E27" s="495">
        <v>14680868.290000003</v>
      </c>
      <c r="F27" s="495">
        <v>38357444.810000002</v>
      </c>
      <c r="G27" s="496">
        <v>41344206.758500002</v>
      </c>
    </row>
    <row r="28" spans="1:7">
      <c r="A28" s="493">
        <v>20</v>
      </c>
      <c r="B28" s="509" t="s">
        <v>651</v>
      </c>
      <c r="C28" s="495">
        <v>0</v>
      </c>
      <c r="D28" s="499">
        <v>0</v>
      </c>
      <c r="E28" s="495">
        <v>0</v>
      </c>
      <c r="F28" s="495">
        <v>0</v>
      </c>
      <c r="G28" s="496">
        <v>0</v>
      </c>
    </row>
    <row r="29" spans="1:7">
      <c r="A29" s="493">
        <v>21</v>
      </c>
      <c r="B29" s="497" t="s">
        <v>652</v>
      </c>
      <c r="C29" s="495">
        <v>0</v>
      </c>
      <c r="D29" s="499">
        <v>0</v>
      </c>
      <c r="E29" s="495">
        <v>0</v>
      </c>
      <c r="F29" s="495">
        <v>0</v>
      </c>
      <c r="G29" s="496">
        <v>0</v>
      </c>
    </row>
    <row r="30" spans="1:7">
      <c r="A30" s="493">
        <v>22</v>
      </c>
      <c r="B30" s="509" t="s">
        <v>651</v>
      </c>
      <c r="C30" s="495">
        <v>0</v>
      </c>
      <c r="D30" s="499">
        <v>0</v>
      </c>
      <c r="E30" s="495">
        <v>0</v>
      </c>
      <c r="F30" s="495">
        <v>0</v>
      </c>
      <c r="G30" s="496">
        <v>0</v>
      </c>
    </row>
    <row r="31" spans="1:7" ht="26.25">
      <c r="A31" s="493">
        <v>23</v>
      </c>
      <c r="B31" s="497" t="s">
        <v>653</v>
      </c>
      <c r="C31" s="495">
        <v>0</v>
      </c>
      <c r="D31" s="499">
        <v>257180.87000000011</v>
      </c>
      <c r="E31" s="495">
        <v>0</v>
      </c>
      <c r="F31" s="495">
        <v>0</v>
      </c>
      <c r="G31" s="496">
        <v>128590.435</v>
      </c>
    </row>
    <row r="32" spans="1:7">
      <c r="A32" s="493">
        <v>24</v>
      </c>
      <c r="B32" s="494" t="s">
        <v>654</v>
      </c>
      <c r="C32" s="495">
        <v>0</v>
      </c>
      <c r="D32" s="499">
        <v>0</v>
      </c>
      <c r="E32" s="495">
        <v>0</v>
      </c>
      <c r="F32" s="495">
        <v>0</v>
      </c>
      <c r="G32" s="496">
        <v>0</v>
      </c>
    </row>
    <row r="33" spans="1:7">
      <c r="A33" s="493">
        <v>25</v>
      </c>
      <c r="B33" s="494" t="s">
        <v>165</v>
      </c>
      <c r="C33" s="495">
        <f>SUM(C34:C35)</f>
        <v>8268404.7144999998</v>
      </c>
      <c r="D33" s="495">
        <f>SUM(D34:D35)</f>
        <v>2775133.1814000001</v>
      </c>
      <c r="E33" s="495">
        <f>SUM(E34:E35)</f>
        <v>2110337.5386000001</v>
      </c>
      <c r="F33" s="495">
        <f>SUM(F34:F35)</f>
        <v>11486299.195400059</v>
      </c>
      <c r="G33" s="496">
        <f>SUM(G34:G35)</f>
        <v>22592110.142350059</v>
      </c>
    </row>
    <row r="34" spans="1:7">
      <c r="A34" s="493">
        <v>26</v>
      </c>
      <c r="B34" s="497" t="s">
        <v>655</v>
      </c>
      <c r="C34" s="498"/>
      <c r="D34" s="499">
        <v>0</v>
      </c>
      <c r="E34" s="495">
        <v>0</v>
      </c>
      <c r="F34" s="495">
        <v>0</v>
      </c>
      <c r="G34" s="496">
        <v>0</v>
      </c>
    </row>
    <row r="35" spans="1:7">
      <c r="A35" s="493">
        <v>27</v>
      </c>
      <c r="B35" s="497" t="s">
        <v>656</v>
      </c>
      <c r="C35" s="495">
        <v>8268404.7144999998</v>
      </c>
      <c r="D35" s="499">
        <v>2775133.1814000001</v>
      </c>
      <c r="E35" s="495">
        <v>2110337.5386000001</v>
      </c>
      <c r="F35" s="495">
        <v>11486299.195400059</v>
      </c>
      <c r="G35" s="496">
        <v>22592110.142350059</v>
      </c>
    </row>
    <row r="36" spans="1:7">
      <c r="A36" s="493">
        <v>28</v>
      </c>
      <c r="B36" s="494" t="s">
        <v>657</v>
      </c>
      <c r="C36" s="495">
        <v>0</v>
      </c>
      <c r="D36" s="499">
        <v>8600095.6806000005</v>
      </c>
      <c r="E36" s="495">
        <v>21216691.506200012</v>
      </c>
      <c r="F36" s="495">
        <v>4342292.5981000001</v>
      </c>
      <c r="G36" s="496">
        <v>3250808.9226450012</v>
      </c>
    </row>
    <row r="37" spans="1:7">
      <c r="A37" s="500">
        <v>29</v>
      </c>
      <c r="B37" s="501" t="s">
        <v>658</v>
      </c>
      <c r="C37" s="498"/>
      <c r="D37" s="498"/>
      <c r="E37" s="498"/>
      <c r="F37" s="498"/>
      <c r="G37" s="502">
        <f>SUM(G23:G24,G32:G33,G36)</f>
        <v>68534549.825465068</v>
      </c>
    </row>
    <row r="38" spans="1:7">
      <c r="A38" s="489"/>
      <c r="B38" s="510"/>
      <c r="C38" s="511"/>
      <c r="D38" s="511"/>
      <c r="E38" s="511"/>
      <c r="F38" s="511"/>
      <c r="G38" s="512"/>
    </row>
    <row r="39" spans="1:7" ht="15.75" thickBot="1">
      <c r="A39" s="513">
        <v>30</v>
      </c>
      <c r="B39" s="514" t="s">
        <v>626</v>
      </c>
      <c r="C39" s="354"/>
      <c r="D39" s="336"/>
      <c r="E39" s="336"/>
      <c r="F39" s="515"/>
      <c r="G39" s="516">
        <f>IFERROR(G21/G37,0)</f>
        <v>1.4117744898157785</v>
      </c>
    </row>
    <row r="42" spans="1:7" ht="39">
      <c r="B42" s="24" t="s">
        <v>659</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51"/>
  <sheetViews>
    <sheetView zoomScaleNormal="100" workbookViewId="0">
      <pane xSplit="1" ySplit="5" topLeftCell="B37" activePane="bottomRight" state="frozen"/>
      <selection pane="topRight" activeCell="B1" sqref="B1"/>
      <selection pane="bottomLeft" activeCell="A6" sqref="A6"/>
      <selection pane="bottomRight" activeCell="C8" sqref="C8:G48"/>
    </sheetView>
  </sheetViews>
  <sheetFormatPr defaultRowHeight="15.75"/>
  <cols>
    <col min="1" max="1" width="9.5703125" style="20" bestFit="1" customWidth="1"/>
    <col min="2" max="2" width="73.5703125" style="17" customWidth="1"/>
    <col min="3" max="3" width="12.7109375" style="17" customWidth="1"/>
    <col min="4" max="7" width="12.7109375" style="2" customWidth="1"/>
    <col min="8" max="13" width="6.7109375" customWidth="1"/>
  </cols>
  <sheetData>
    <row r="1" spans="1:8">
      <c r="A1" s="18" t="s">
        <v>188</v>
      </c>
      <c r="B1" s="439" t="str">
        <f>Info!C2</f>
        <v>სს "ზირაათ ბანკი საქართველო"</v>
      </c>
    </row>
    <row r="2" spans="1:8">
      <c r="A2" s="18" t="s">
        <v>189</v>
      </c>
      <c r="B2" s="820">
        <v>44377</v>
      </c>
      <c r="C2" s="30"/>
      <c r="D2" s="19"/>
      <c r="E2" s="19"/>
      <c r="F2" s="19"/>
      <c r="G2" s="19"/>
      <c r="H2" s="1"/>
    </row>
    <row r="3" spans="1:8">
      <c r="A3" s="18"/>
      <c r="C3" s="30"/>
      <c r="D3" s="19"/>
      <c r="E3" s="19"/>
      <c r="F3" s="19"/>
      <c r="G3" s="19"/>
      <c r="H3" s="1"/>
    </row>
    <row r="4" spans="1:8" ht="16.5" thickBot="1">
      <c r="A4" s="71" t="s">
        <v>406</v>
      </c>
      <c r="B4" s="210" t="s">
        <v>223</v>
      </c>
      <c r="C4" s="211"/>
      <c r="D4" s="212"/>
      <c r="E4" s="212"/>
      <c r="F4" s="212"/>
      <c r="G4" s="212"/>
      <c r="H4" s="1"/>
    </row>
    <row r="5" spans="1:8" ht="15">
      <c r="A5" s="318" t="s">
        <v>26</v>
      </c>
      <c r="B5" s="319"/>
      <c r="C5" s="461" t="str">
        <f>INT((MONTH($B$2))/3)&amp;"Q"&amp;"-"&amp;YEAR($B$2)</f>
        <v>2Q-2021</v>
      </c>
      <c r="D5" s="461" t="str">
        <f>IF(INT(MONTH($B$2))=3, "4"&amp;"Q"&amp;"-"&amp;YEAR($B$2)-1, IF(INT(MONTH($B$2))=6, "1"&amp;"Q"&amp;"-"&amp;YEAR($B$2), IF(INT(MONTH($B$2))=9, "2"&amp;"Q"&amp;"-"&amp;YEAR($B$2),IF(INT(MONTH($B$2))=12, "3"&amp;"Q"&amp;"-"&amp;YEAR($B$2), 0))))</f>
        <v>1Q-2021</v>
      </c>
      <c r="E5" s="461" t="str">
        <f>IF(INT(MONTH($B$2))=3, "3"&amp;"Q"&amp;"-"&amp;YEAR($B$2)-1, IF(INT(MONTH($B$2))=6, "4"&amp;"Q"&amp;"-"&amp;YEAR($B$2)-1, IF(INT(MONTH($B$2))=9, "1"&amp;"Q"&amp;"-"&amp;YEAR($B$2),IF(INT(MONTH($B$2))=12, "2"&amp;"Q"&amp;"-"&amp;YEAR($B$2), 0))))</f>
        <v>4Q-2020</v>
      </c>
      <c r="F5" s="461" t="str">
        <f>IF(INT(MONTH($B$2))=3, "2"&amp;"Q"&amp;"-"&amp;YEAR($B$2)-1, IF(INT(MONTH($B$2))=6, "3"&amp;"Q"&amp;"-"&amp;YEAR($B$2)-1, IF(INT(MONTH($B$2))=9, "4"&amp;"Q"&amp;"-"&amp;YEAR($B$2)-1,IF(INT(MONTH($B$2))=12, "1"&amp;"Q"&amp;"-"&amp;YEAR($B$2), 0))))</f>
        <v>3Q-2020</v>
      </c>
      <c r="G5" s="462" t="str">
        <f>IF(INT(MONTH($B$2))=3, "1"&amp;"Q"&amp;"-"&amp;YEAR($B$2)-1, IF(INT(MONTH($B$2))=6, "2"&amp;"Q"&amp;"-"&amp;YEAR($B$2)-1, IF(INT(MONTH($B$2))=9, "3"&amp;"Q"&amp;"-"&amp;YEAR($B$2)-1,IF(INT(MONTH($B$2))=12, "4"&amp;"Q"&amp;"-"&amp;YEAR($B$2)-1, 0))))</f>
        <v>2Q-2020</v>
      </c>
    </row>
    <row r="6" spans="1:8" ht="15">
      <c r="A6" s="463"/>
      <c r="B6" s="464" t="s">
        <v>186</v>
      </c>
      <c r="C6" s="320"/>
      <c r="D6" s="320"/>
      <c r="E6" s="320"/>
      <c r="F6" s="320"/>
      <c r="G6" s="321"/>
    </row>
    <row r="7" spans="1:8" ht="15">
      <c r="A7" s="463"/>
      <c r="B7" s="465" t="s">
        <v>190</v>
      </c>
      <c r="C7" s="320"/>
      <c r="D7" s="320"/>
      <c r="E7" s="320"/>
      <c r="F7" s="320"/>
      <c r="G7" s="321"/>
    </row>
    <row r="8" spans="1:8" ht="15">
      <c r="A8" s="444">
        <v>1</v>
      </c>
      <c r="B8" s="445" t="s">
        <v>23</v>
      </c>
      <c r="C8" s="466">
        <v>57071248.2236</v>
      </c>
      <c r="D8" s="467">
        <v>56427701.109999999</v>
      </c>
      <c r="E8" s="467">
        <v>56448456.539999999</v>
      </c>
      <c r="F8" s="467">
        <v>55635723.875800006</v>
      </c>
      <c r="G8" s="468">
        <v>54905755.940000005</v>
      </c>
    </row>
    <row r="9" spans="1:8" ht="15">
      <c r="A9" s="444">
        <v>2</v>
      </c>
      <c r="B9" s="445" t="s">
        <v>89</v>
      </c>
      <c r="C9" s="466">
        <v>57071248.2236</v>
      </c>
      <c r="D9" s="467">
        <v>56427701.109999999</v>
      </c>
      <c r="E9" s="467">
        <v>56448456.539999999</v>
      </c>
      <c r="F9" s="467">
        <v>55635723.875800006</v>
      </c>
      <c r="G9" s="468">
        <v>54905755.940000005</v>
      </c>
    </row>
    <row r="10" spans="1:8" ht="15">
      <c r="A10" s="444">
        <v>3</v>
      </c>
      <c r="B10" s="445" t="s">
        <v>88</v>
      </c>
      <c r="C10" s="466">
        <v>58749402.9388</v>
      </c>
      <c r="D10" s="467">
        <v>57578852.776100002</v>
      </c>
      <c r="E10" s="467">
        <v>57671941.317499995</v>
      </c>
      <c r="F10" s="467">
        <v>56875223.997400008</v>
      </c>
      <c r="G10" s="468">
        <v>56278492.596685633</v>
      </c>
    </row>
    <row r="11" spans="1:8" ht="15">
      <c r="A11" s="444">
        <v>4</v>
      </c>
      <c r="B11" s="445" t="s">
        <v>617</v>
      </c>
      <c r="C11" s="466">
        <v>9851875.0819586869</v>
      </c>
      <c r="D11" s="467">
        <v>7265955.3354414487</v>
      </c>
      <c r="E11" s="467">
        <v>6469022.4855752531</v>
      </c>
      <c r="F11" s="467">
        <v>6096036.2802358391</v>
      </c>
      <c r="G11" s="468">
        <v>6090289.5465176897</v>
      </c>
    </row>
    <row r="12" spans="1:8" ht="15">
      <c r="A12" s="444">
        <v>5</v>
      </c>
      <c r="B12" s="445" t="s">
        <v>618</v>
      </c>
      <c r="C12" s="466">
        <v>13136944.548651405</v>
      </c>
      <c r="D12" s="467">
        <v>9688993.3888130244</v>
      </c>
      <c r="E12" s="467">
        <v>8626428.5460980646</v>
      </c>
      <c r="F12" s="467">
        <v>8128984.5290187337</v>
      </c>
      <c r="G12" s="468">
        <v>8121309.645818321</v>
      </c>
    </row>
    <row r="13" spans="1:8" ht="15">
      <c r="A13" s="444">
        <v>6</v>
      </c>
      <c r="B13" s="445" t="s">
        <v>619</v>
      </c>
      <c r="C13" s="466">
        <v>21789186.075183757</v>
      </c>
      <c r="D13" s="467">
        <v>15424131.268677164</v>
      </c>
      <c r="E13" s="467">
        <v>15419434.832774829</v>
      </c>
      <c r="F13" s="467">
        <v>14439730.267522696</v>
      </c>
      <c r="G13" s="468">
        <v>15392755.5838196</v>
      </c>
    </row>
    <row r="14" spans="1:8" ht="15">
      <c r="A14" s="463"/>
      <c r="B14" s="464" t="s">
        <v>621</v>
      </c>
      <c r="C14" s="320"/>
      <c r="D14" s="320"/>
      <c r="E14" s="320"/>
      <c r="F14" s="320"/>
      <c r="G14" s="321"/>
    </row>
    <row r="15" spans="1:8" ht="15" customHeight="1">
      <c r="A15" s="444">
        <v>7</v>
      </c>
      <c r="B15" s="445" t="s">
        <v>620</v>
      </c>
      <c r="C15" s="469">
        <v>153735856.58560002</v>
      </c>
      <c r="D15" s="467">
        <v>121742214.92061999</v>
      </c>
      <c r="E15" s="467">
        <v>121972234.08904998</v>
      </c>
      <c r="F15" s="467">
        <v>122276122.90457998</v>
      </c>
      <c r="G15" s="468">
        <v>121631906.88344999</v>
      </c>
    </row>
    <row r="16" spans="1:8" ht="15">
      <c r="A16" s="463"/>
      <c r="B16" s="464" t="s">
        <v>625</v>
      </c>
      <c r="C16" s="320"/>
      <c r="D16" s="320"/>
      <c r="E16" s="320"/>
      <c r="F16" s="320"/>
      <c r="G16" s="321"/>
    </row>
    <row r="17" spans="1:7" s="3" customFormat="1" ht="15">
      <c r="A17" s="444"/>
      <c r="B17" s="465" t="s">
        <v>606</v>
      </c>
      <c r="C17" s="320"/>
      <c r="D17" s="320"/>
      <c r="E17" s="320"/>
      <c r="F17" s="320"/>
      <c r="G17" s="321"/>
    </row>
    <row r="18" spans="1:7" ht="15">
      <c r="A18" s="443">
        <v>8</v>
      </c>
      <c r="B18" s="470" t="s">
        <v>615</v>
      </c>
      <c r="C18" s="479">
        <v>0.37122925966085712</v>
      </c>
      <c r="D18" s="480">
        <v>0.46350151545043561</v>
      </c>
      <c r="E18" s="480">
        <v>0.4627975945639225</v>
      </c>
      <c r="F18" s="480">
        <v>0.45500071930818564</v>
      </c>
      <c r="G18" s="481">
        <v>0.45140915198025916</v>
      </c>
    </row>
    <row r="19" spans="1:7" ht="15" customHeight="1">
      <c r="A19" s="443">
        <v>9</v>
      </c>
      <c r="B19" s="470" t="s">
        <v>614</v>
      </c>
      <c r="C19" s="479">
        <v>0.37122925966085712</v>
      </c>
      <c r="D19" s="480">
        <v>0.46350151545043561</v>
      </c>
      <c r="E19" s="480">
        <v>0.4627975945639225</v>
      </c>
      <c r="F19" s="480">
        <v>0.45500071930818564</v>
      </c>
      <c r="G19" s="481">
        <v>0.45140915198025916</v>
      </c>
    </row>
    <row r="20" spans="1:7" ht="15">
      <c r="A20" s="443">
        <v>10</v>
      </c>
      <c r="B20" s="470" t="s">
        <v>616</v>
      </c>
      <c r="C20" s="479">
        <v>0.38214509122072232</v>
      </c>
      <c r="D20" s="480">
        <v>0.47295716455991327</v>
      </c>
      <c r="E20" s="480">
        <v>0.4728284412286376</v>
      </c>
      <c r="F20" s="480">
        <v>0.46513761351252075</v>
      </c>
      <c r="G20" s="481">
        <v>0.46269514339368828</v>
      </c>
    </row>
    <row r="21" spans="1:7" ht="15">
      <c r="A21" s="443">
        <v>11</v>
      </c>
      <c r="B21" s="445" t="s">
        <v>617</v>
      </c>
      <c r="C21" s="479">
        <v>6.4083131292621831E-2</v>
      </c>
      <c r="D21" s="480">
        <v>5.9683120930394566E-2</v>
      </c>
      <c r="E21" s="480">
        <v>5.3036845097486067E-2</v>
      </c>
      <c r="F21" s="480">
        <v>5.2732085984812681E-2</v>
      </c>
      <c r="G21" s="481">
        <v>5.4796036560728532E-2</v>
      </c>
    </row>
    <row r="22" spans="1:7" ht="15">
      <c r="A22" s="443">
        <v>12</v>
      </c>
      <c r="B22" s="445" t="s">
        <v>618</v>
      </c>
      <c r="C22" s="479">
        <v>8.5451402427622752E-2</v>
      </c>
      <c r="D22" s="480">
        <v>7.9586143517518332E-2</v>
      </c>
      <c r="E22" s="480">
        <v>7.0724526860761167E-2</v>
      </c>
      <c r="F22" s="480">
        <v>7.0317545934428766E-2</v>
      </c>
      <c r="G22" s="481">
        <v>7.306969182240429E-2</v>
      </c>
    </row>
    <row r="23" spans="1:7" ht="15">
      <c r="A23" s="443">
        <v>13</v>
      </c>
      <c r="B23" s="445" t="s">
        <v>619</v>
      </c>
      <c r="C23" s="479">
        <v>0.14173132123572976</v>
      </c>
      <c r="D23" s="480">
        <v>0.12669501108333059</v>
      </c>
      <c r="E23" s="480">
        <v>0.12641758141051468</v>
      </c>
      <c r="F23" s="480">
        <v>0.12490691706235238</v>
      </c>
      <c r="G23" s="481">
        <v>0.13849292242987238</v>
      </c>
    </row>
    <row r="24" spans="1:7" ht="15">
      <c r="A24" s="463"/>
      <c r="B24" s="464" t="s">
        <v>6</v>
      </c>
      <c r="C24" s="320"/>
      <c r="D24" s="320"/>
      <c r="E24" s="320"/>
      <c r="F24" s="320"/>
      <c r="G24" s="321"/>
    </row>
    <row r="25" spans="1:7" ht="15" customHeight="1">
      <c r="A25" s="471">
        <v>14</v>
      </c>
      <c r="B25" s="472" t="s">
        <v>7</v>
      </c>
      <c r="C25" s="826">
        <v>6.4091596212936544E-2</v>
      </c>
      <c r="D25" s="827">
        <v>6.1290472407412804E-2</v>
      </c>
      <c r="E25" s="827">
        <v>6.2736361564335152E-2</v>
      </c>
      <c r="F25" s="827">
        <v>6.1837183575288973E-2</v>
      </c>
      <c r="G25" s="828">
        <v>6.141333288386331E-2</v>
      </c>
    </row>
    <row r="26" spans="1:7" ht="15">
      <c r="A26" s="471">
        <v>15</v>
      </c>
      <c r="B26" s="472" t="s">
        <v>8</v>
      </c>
      <c r="C26" s="826">
        <v>2.1601673563779161E-3</v>
      </c>
      <c r="D26" s="827">
        <v>2.1652534706165503E-3</v>
      </c>
      <c r="E26" s="827">
        <v>3.7285730713852907E-3</v>
      </c>
      <c r="F26" s="827">
        <v>4.0449785750117668E-3</v>
      </c>
      <c r="G26" s="828">
        <v>4.3993657288501822E-3</v>
      </c>
    </row>
    <row r="27" spans="1:7" ht="15">
      <c r="A27" s="471">
        <v>16</v>
      </c>
      <c r="B27" s="472" t="s">
        <v>9</v>
      </c>
      <c r="C27" s="826">
        <v>2.4999344273483964E-2</v>
      </c>
      <c r="D27" s="827">
        <v>2.2414726497189365E-2</v>
      </c>
      <c r="E27" s="827">
        <v>2.7894549735021888E-2</v>
      </c>
      <c r="F27" s="827">
        <v>2.7791719080733621E-2</v>
      </c>
      <c r="G27" s="828">
        <v>2.9492171924650777E-2</v>
      </c>
    </row>
    <row r="28" spans="1:7" ht="15">
      <c r="A28" s="471">
        <v>17</v>
      </c>
      <c r="B28" s="472" t="s">
        <v>224</v>
      </c>
      <c r="C28" s="826">
        <v>6.1931428856558626E-2</v>
      </c>
      <c r="D28" s="827">
        <v>5.9125218936796259E-2</v>
      </c>
      <c r="E28" s="827">
        <v>5.900778849294986E-2</v>
      </c>
      <c r="F28" s="827">
        <v>5.7792205000277208E-2</v>
      </c>
      <c r="G28" s="828">
        <v>5.7013967155013126E-2</v>
      </c>
    </row>
    <row r="29" spans="1:7" ht="15">
      <c r="A29" s="471">
        <v>18</v>
      </c>
      <c r="B29" s="472" t="s">
        <v>10</v>
      </c>
      <c r="C29" s="826">
        <v>1.394476043611402E-2</v>
      </c>
      <c r="D29" s="827">
        <v>5.6527665772547276E-3</v>
      </c>
      <c r="E29" s="827">
        <v>1.1377407511853919E-2</v>
      </c>
      <c r="F29" s="827">
        <v>5.3464791104110704E-3</v>
      </c>
      <c r="G29" s="828">
        <v>-3.4102603116236245E-3</v>
      </c>
    </row>
    <row r="30" spans="1:7" ht="15">
      <c r="A30" s="471">
        <v>19</v>
      </c>
      <c r="B30" s="472" t="s">
        <v>11</v>
      </c>
      <c r="C30" s="826">
        <v>3.1831011791286577E-2</v>
      </c>
      <c r="D30" s="827">
        <v>1.2680804411362375E-2</v>
      </c>
      <c r="E30" s="827">
        <v>2.5198878706643477E-2</v>
      </c>
      <c r="F30" s="827">
        <v>1.1891615141066493E-2</v>
      </c>
      <c r="G30" s="828">
        <v>-7.6319500400280176E-3</v>
      </c>
    </row>
    <row r="31" spans="1:7" ht="15">
      <c r="A31" s="463"/>
      <c r="B31" s="464" t="s">
        <v>12</v>
      </c>
      <c r="C31" s="824"/>
      <c r="D31" s="824"/>
      <c r="E31" s="824"/>
      <c r="F31" s="824"/>
      <c r="G31" s="825"/>
    </row>
    <row r="32" spans="1:7" ht="15">
      <c r="A32" s="471">
        <v>20</v>
      </c>
      <c r="B32" s="472" t="s">
        <v>13</v>
      </c>
      <c r="C32" s="826">
        <v>7.1807498414079657E-2</v>
      </c>
      <c r="D32" s="827">
        <v>0.11312336513378102</v>
      </c>
      <c r="E32" s="827">
        <v>8.3632897806058093E-2</v>
      </c>
      <c r="F32" s="827">
        <v>0.10945849889851239</v>
      </c>
      <c r="G32" s="828">
        <v>2.5032157666530736E-2</v>
      </c>
    </row>
    <row r="33" spans="1:7" ht="15" customHeight="1">
      <c r="A33" s="471">
        <v>21</v>
      </c>
      <c r="B33" s="472" t="s">
        <v>14</v>
      </c>
      <c r="C33" s="826">
        <v>6.1104453487538853E-2</v>
      </c>
      <c r="D33" s="827">
        <v>8.4052371646712448E-2</v>
      </c>
      <c r="E33" s="827">
        <v>7.0846776316208004E-2</v>
      </c>
      <c r="F33" s="827">
        <v>7.7106039471356788E-2</v>
      </c>
      <c r="G33" s="828">
        <v>7.7142922600211189E-2</v>
      </c>
    </row>
    <row r="34" spans="1:7" ht="15">
      <c r="A34" s="471">
        <v>22</v>
      </c>
      <c r="B34" s="472" t="s">
        <v>15</v>
      </c>
      <c r="C34" s="826">
        <v>0.30487518624522131</v>
      </c>
      <c r="D34" s="827">
        <v>0.36982990775865487</v>
      </c>
      <c r="E34" s="827">
        <v>0.34672623075364545</v>
      </c>
      <c r="F34" s="827">
        <v>0.33351611538383846</v>
      </c>
      <c r="G34" s="828">
        <v>0.32044529999004212</v>
      </c>
    </row>
    <row r="35" spans="1:7" ht="15" customHeight="1">
      <c r="A35" s="471">
        <v>23</v>
      </c>
      <c r="B35" s="472" t="s">
        <v>16</v>
      </c>
      <c r="C35" s="826">
        <v>0.47135766423111181</v>
      </c>
      <c r="D35" s="827">
        <v>0.42770681092952545</v>
      </c>
      <c r="E35" s="827">
        <v>0.38022322063853553</v>
      </c>
      <c r="F35" s="827">
        <v>0.425686993592515</v>
      </c>
      <c r="G35" s="828">
        <v>0.42751209231724718</v>
      </c>
    </row>
    <row r="36" spans="1:7" ht="15">
      <c r="A36" s="471">
        <v>24</v>
      </c>
      <c r="B36" s="472" t="s">
        <v>17</v>
      </c>
      <c r="C36" s="826">
        <v>0.35357842935678496</v>
      </c>
      <c r="D36" s="827">
        <v>-4.6349656514264294E-2</v>
      </c>
      <c r="E36" s="827">
        <v>0.16117457607324229</v>
      </c>
      <c r="F36" s="827">
        <v>5.4287922634525906E-2</v>
      </c>
      <c r="G36" s="828">
        <v>3.172848619171742E-2</v>
      </c>
    </row>
    <row r="37" spans="1:7" ht="15" customHeight="1">
      <c r="A37" s="463"/>
      <c r="B37" s="464" t="s">
        <v>18</v>
      </c>
      <c r="C37" s="829"/>
      <c r="D37" s="829"/>
      <c r="E37" s="829"/>
      <c r="F37" s="829"/>
      <c r="G37" s="830"/>
    </row>
    <row r="38" spans="1:7" ht="15" customHeight="1">
      <c r="A38" s="471">
        <v>25</v>
      </c>
      <c r="B38" s="472" t="s">
        <v>19</v>
      </c>
      <c r="C38" s="826">
        <v>0.41507772262422249</v>
      </c>
      <c r="D38" s="826">
        <v>0.53397555497544835</v>
      </c>
      <c r="E38" s="826">
        <v>0.51934837069352535</v>
      </c>
      <c r="F38" s="826">
        <v>0.52514159492289092</v>
      </c>
      <c r="G38" s="831">
        <v>0.47561832075298255</v>
      </c>
    </row>
    <row r="39" spans="1:7" ht="15" customHeight="1">
      <c r="A39" s="471">
        <v>26</v>
      </c>
      <c r="B39" s="472" t="s">
        <v>20</v>
      </c>
      <c r="C39" s="826">
        <v>0.82849235730723214</v>
      </c>
      <c r="D39" s="826">
        <v>0.80515640200946148</v>
      </c>
      <c r="E39" s="826">
        <v>0.71390224039171424</v>
      </c>
      <c r="F39" s="826">
        <v>0.80453006079988043</v>
      </c>
      <c r="G39" s="831">
        <v>0.79375139614619583</v>
      </c>
    </row>
    <row r="40" spans="1:7" ht="15" customHeight="1">
      <c r="A40" s="471">
        <v>27</v>
      </c>
      <c r="B40" s="473" t="s">
        <v>21</v>
      </c>
      <c r="C40" s="826">
        <v>0.4404588109662792</v>
      </c>
      <c r="D40" s="826">
        <v>0.46988665597411661</v>
      </c>
      <c r="E40" s="826">
        <v>0.48709024582852101</v>
      </c>
      <c r="F40" s="826">
        <v>0.44155254310124459</v>
      </c>
      <c r="G40" s="831">
        <v>0.45841243632783618</v>
      </c>
    </row>
    <row r="41" spans="1:7" ht="15" customHeight="1">
      <c r="A41" s="477"/>
      <c r="B41" s="464" t="s">
        <v>527</v>
      </c>
      <c r="C41" s="320"/>
      <c r="D41" s="320"/>
      <c r="E41" s="320"/>
      <c r="F41" s="320"/>
      <c r="G41" s="321"/>
    </row>
    <row r="42" spans="1:7" ht="15" customHeight="1">
      <c r="A42" s="471">
        <v>28</v>
      </c>
      <c r="B42" s="522" t="s">
        <v>511</v>
      </c>
      <c r="C42" s="473">
        <v>58523564.664183199</v>
      </c>
      <c r="D42" s="473">
        <v>66070853.618216597</v>
      </c>
      <c r="E42" s="473">
        <v>58912200.113830395</v>
      </c>
      <c r="F42" s="473">
        <v>62011428.383511901</v>
      </c>
      <c r="G42" s="476">
        <v>57959686.900636896</v>
      </c>
    </row>
    <row r="43" spans="1:7" ht="15">
      <c r="A43" s="471">
        <v>29</v>
      </c>
      <c r="B43" s="472" t="s">
        <v>512</v>
      </c>
      <c r="C43" s="473">
        <v>33277867.502305098</v>
      </c>
      <c r="D43" s="474">
        <v>31213299.14956639</v>
      </c>
      <c r="E43" s="474">
        <v>29242106.293685731</v>
      </c>
      <c r="F43" s="474">
        <v>29694143.921390142</v>
      </c>
      <c r="G43" s="475">
        <v>29016445.351027921</v>
      </c>
    </row>
    <row r="44" spans="1:7" ht="15">
      <c r="A44" s="517">
        <v>30</v>
      </c>
      <c r="B44" s="518" t="s">
        <v>510</v>
      </c>
      <c r="C44" s="821">
        <v>1.7586332615853277</v>
      </c>
      <c r="D44" s="822">
        <v>2.1167532884499471</v>
      </c>
      <c r="E44" s="822">
        <v>2.0146360020089027</v>
      </c>
      <c r="F44" s="822">
        <v>2.0883386484444846</v>
      </c>
      <c r="G44" s="823">
        <v>1.9974771616394305</v>
      </c>
    </row>
    <row r="45" spans="1:7" ht="15">
      <c r="A45" s="517"/>
      <c r="B45" s="464" t="s">
        <v>626</v>
      </c>
      <c r="C45" s="320"/>
      <c r="D45" s="320"/>
      <c r="E45" s="320"/>
      <c r="F45" s="320"/>
      <c r="G45" s="321"/>
    </row>
    <row r="46" spans="1:7" ht="15">
      <c r="A46" s="517">
        <v>31</v>
      </c>
      <c r="B46" s="518" t="s">
        <v>633</v>
      </c>
      <c r="C46" s="519">
        <v>96755329.114600003</v>
      </c>
      <c r="D46" s="520">
        <v>91608179.058809996</v>
      </c>
      <c r="E46" s="520">
        <v>92564614.013439983</v>
      </c>
      <c r="F46" s="520">
        <v>88904378.126285017</v>
      </c>
      <c r="G46" s="521">
        <v>89994941.865465</v>
      </c>
    </row>
    <row r="47" spans="1:7" ht="15">
      <c r="A47" s="517">
        <v>32</v>
      </c>
      <c r="B47" s="518" t="s">
        <v>646</v>
      </c>
      <c r="C47" s="519">
        <v>68534549.825465053</v>
      </c>
      <c r="D47" s="520">
        <v>54540329.069260001</v>
      </c>
      <c r="E47" s="520">
        <v>52945563.01958999</v>
      </c>
      <c r="F47" s="520">
        <v>49524058.377266362</v>
      </c>
      <c r="G47" s="521">
        <v>51148939.88231352</v>
      </c>
    </row>
    <row r="48" spans="1:7" thickBot="1">
      <c r="A48" s="123">
        <v>33</v>
      </c>
      <c r="B48" s="244" t="s">
        <v>660</v>
      </c>
      <c r="C48" s="821">
        <v>1.4117744898157789</v>
      </c>
      <c r="D48" s="822">
        <v>1.6796411136881491</v>
      </c>
      <c r="E48" s="822">
        <v>1.7482978503636055</v>
      </c>
      <c r="F48" s="822">
        <v>1.7951755376957532</v>
      </c>
      <c r="G48" s="823">
        <v>1.7594683696774682</v>
      </c>
    </row>
    <row r="49" spans="1:7">
      <c r="A49" s="21"/>
    </row>
    <row r="50" spans="1:7" ht="39.75">
      <c r="B50" s="24" t="s">
        <v>605</v>
      </c>
    </row>
    <row r="51" spans="1:7" ht="65.25">
      <c r="B51" s="372" t="s">
        <v>526</v>
      </c>
      <c r="D51" s="345"/>
      <c r="E51" s="345"/>
      <c r="F51" s="345"/>
      <c r="G51" s="345"/>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70" zoomScaleNormal="70" workbookViewId="0">
      <selection activeCell="C8" sqref="C8:H22"/>
    </sheetView>
  </sheetViews>
  <sheetFormatPr defaultColWidth="9.140625" defaultRowHeight="12.75"/>
  <cols>
    <col min="1" max="1" width="11.85546875" style="528" bestFit="1" customWidth="1"/>
    <col min="2" max="2" width="105.140625" style="528" bestFit="1" customWidth="1"/>
    <col min="3" max="3" width="16.7109375" style="528" bestFit="1" customWidth="1"/>
    <col min="4" max="4" width="16.7109375" style="528" customWidth="1"/>
    <col min="5" max="5" width="17.5703125" style="528" bestFit="1" customWidth="1"/>
    <col min="6" max="6" width="16.42578125" style="528" bestFit="1" customWidth="1"/>
    <col min="7" max="7" width="30.42578125" style="528" customWidth="1"/>
    <col min="8" max="8" width="17.85546875" style="528" bestFit="1" customWidth="1"/>
    <col min="9" max="16384" width="9.140625" style="528"/>
  </cols>
  <sheetData>
    <row r="1" spans="1:8">
      <c r="A1" s="527" t="s">
        <v>188</v>
      </c>
    </row>
    <row r="2" spans="1:8">
      <c r="A2" s="529" t="s">
        <v>189</v>
      </c>
    </row>
    <row r="3" spans="1:8">
      <c r="A3" s="530" t="s">
        <v>666</v>
      </c>
      <c r="B3" s="531">
        <f>'1. key ratios'!B2</f>
        <v>44377</v>
      </c>
    </row>
    <row r="5" spans="1:8">
      <c r="A5" s="706" t="s">
        <v>667</v>
      </c>
      <c r="B5" s="707"/>
      <c r="C5" s="712" t="s">
        <v>668</v>
      </c>
      <c r="D5" s="713"/>
      <c r="E5" s="713"/>
      <c r="F5" s="713"/>
      <c r="G5" s="713"/>
      <c r="H5" s="714"/>
    </row>
    <row r="6" spans="1:8">
      <c r="A6" s="708"/>
      <c r="B6" s="709"/>
      <c r="C6" s="715"/>
      <c r="D6" s="716"/>
      <c r="E6" s="716"/>
      <c r="F6" s="716"/>
      <c r="G6" s="716"/>
      <c r="H6" s="717"/>
    </row>
    <row r="7" spans="1:8" ht="25.5">
      <c r="A7" s="710"/>
      <c r="B7" s="711"/>
      <c r="C7" s="532" t="s">
        <v>669</v>
      </c>
      <c r="D7" s="532" t="s">
        <v>670</v>
      </c>
      <c r="E7" s="532" t="s">
        <v>671</v>
      </c>
      <c r="F7" s="532" t="s">
        <v>672</v>
      </c>
      <c r="G7" s="647" t="s">
        <v>944</v>
      </c>
      <c r="H7" s="532" t="s">
        <v>68</v>
      </c>
    </row>
    <row r="8" spans="1:8">
      <c r="A8" s="533">
        <v>1</v>
      </c>
      <c r="B8" s="534" t="s">
        <v>216</v>
      </c>
      <c r="C8" s="535">
        <v>36995172.023800001</v>
      </c>
      <c r="D8" s="535">
        <v>7249180.9400000004</v>
      </c>
      <c r="E8" s="535">
        <v>0</v>
      </c>
      <c r="F8" s="535">
        <v>0</v>
      </c>
      <c r="G8" s="535">
        <v>0</v>
      </c>
      <c r="H8" s="535">
        <v>44244352.963799998</v>
      </c>
    </row>
    <row r="9" spans="1:8">
      <c r="A9" s="533">
        <v>2</v>
      </c>
      <c r="B9" s="534" t="s">
        <v>217</v>
      </c>
      <c r="C9" s="535"/>
      <c r="D9" s="535"/>
      <c r="E9" s="535"/>
      <c r="F9" s="535"/>
      <c r="G9" s="535"/>
      <c r="H9" s="535">
        <v>0</v>
      </c>
    </row>
    <row r="10" spans="1:8">
      <c r="A10" s="533">
        <v>3</v>
      </c>
      <c r="B10" s="534" t="s">
        <v>218</v>
      </c>
      <c r="C10" s="535"/>
      <c r="D10" s="535"/>
      <c r="E10" s="535"/>
      <c r="F10" s="535"/>
      <c r="G10" s="535"/>
      <c r="H10" s="535">
        <v>0</v>
      </c>
    </row>
    <row r="11" spans="1:8">
      <c r="A11" s="533">
        <v>4</v>
      </c>
      <c r="B11" s="534" t="s">
        <v>219</v>
      </c>
      <c r="C11" s="535"/>
      <c r="D11" s="535"/>
      <c r="E11" s="535"/>
      <c r="F11" s="535"/>
      <c r="G11" s="535"/>
      <c r="H11" s="535">
        <v>0</v>
      </c>
    </row>
    <row r="12" spans="1:8">
      <c r="A12" s="533">
        <v>5</v>
      </c>
      <c r="B12" s="534" t="s">
        <v>220</v>
      </c>
      <c r="C12" s="535"/>
      <c r="D12" s="535"/>
      <c r="E12" s="535"/>
      <c r="F12" s="535"/>
      <c r="G12" s="535"/>
      <c r="H12" s="535">
        <v>0</v>
      </c>
    </row>
    <row r="13" spans="1:8">
      <c r="A13" s="533">
        <v>6</v>
      </c>
      <c r="B13" s="534" t="s">
        <v>221</v>
      </c>
      <c r="C13" s="535">
        <v>6410300.2138</v>
      </c>
      <c r="D13" s="535">
        <v>0</v>
      </c>
      <c r="E13" s="535">
        <v>0</v>
      </c>
      <c r="F13" s="535">
        <v>0</v>
      </c>
      <c r="G13" s="535">
        <v>0</v>
      </c>
      <c r="H13" s="535">
        <v>6410300.2138</v>
      </c>
    </row>
    <row r="14" spans="1:8">
      <c r="A14" s="533">
        <v>7</v>
      </c>
      <c r="B14" s="534" t="s">
        <v>73</v>
      </c>
      <c r="C14" s="535">
        <v>0</v>
      </c>
      <c r="D14" s="535">
        <v>12195176.472200001</v>
      </c>
      <c r="E14" s="535">
        <v>20790095.451400001</v>
      </c>
      <c r="F14" s="535">
        <v>10438297.039999999</v>
      </c>
      <c r="G14" s="535">
        <v>0</v>
      </c>
      <c r="H14" s="535">
        <v>43423568.963600002</v>
      </c>
    </row>
    <row r="15" spans="1:8">
      <c r="A15" s="533">
        <v>8</v>
      </c>
      <c r="B15" s="536" t="s">
        <v>74</v>
      </c>
      <c r="C15" s="535">
        <v>0</v>
      </c>
      <c r="D15" s="535">
        <v>8144792.3766000001</v>
      </c>
      <c r="E15" s="535">
        <v>16709136.5878</v>
      </c>
      <c r="F15" s="535">
        <v>5412311.0642999997</v>
      </c>
      <c r="G15" s="535">
        <v>0</v>
      </c>
      <c r="H15" s="535">
        <v>30266240.028700002</v>
      </c>
    </row>
    <row r="16" spans="1:8">
      <c r="A16" s="533">
        <v>9</v>
      </c>
      <c r="B16" s="534" t="s">
        <v>75</v>
      </c>
      <c r="C16" s="535"/>
      <c r="D16" s="535"/>
      <c r="E16" s="535"/>
      <c r="F16" s="535"/>
      <c r="G16" s="535"/>
      <c r="H16" s="535">
        <v>0</v>
      </c>
    </row>
    <row r="17" spans="1:8">
      <c r="A17" s="533">
        <v>10</v>
      </c>
      <c r="B17" s="651" t="s">
        <v>694</v>
      </c>
      <c r="C17" s="535"/>
      <c r="D17" s="535"/>
      <c r="E17" s="535"/>
      <c r="F17" s="535"/>
      <c r="G17" s="535"/>
      <c r="H17" s="535">
        <v>0</v>
      </c>
    </row>
    <row r="18" spans="1:8">
      <c r="A18" s="533">
        <v>11</v>
      </c>
      <c r="B18" s="534" t="s">
        <v>70</v>
      </c>
      <c r="C18" s="535"/>
      <c r="D18" s="535"/>
      <c r="E18" s="535"/>
      <c r="F18" s="535"/>
      <c r="G18" s="535"/>
      <c r="H18" s="535">
        <v>0</v>
      </c>
    </row>
    <row r="19" spans="1:8">
      <c r="A19" s="533">
        <v>12</v>
      </c>
      <c r="B19" s="534" t="s">
        <v>71</v>
      </c>
      <c r="C19" s="535"/>
      <c r="D19" s="535"/>
      <c r="E19" s="535"/>
      <c r="F19" s="535"/>
      <c r="G19" s="535"/>
      <c r="H19" s="535">
        <v>0</v>
      </c>
    </row>
    <row r="20" spans="1:8">
      <c r="A20" s="537">
        <v>13</v>
      </c>
      <c r="B20" s="536" t="s">
        <v>72</v>
      </c>
      <c r="C20" s="535"/>
      <c r="D20" s="535"/>
      <c r="E20" s="535"/>
      <c r="F20" s="535"/>
      <c r="G20" s="535"/>
      <c r="H20" s="535">
        <v>0</v>
      </c>
    </row>
    <row r="21" spans="1:8">
      <c r="A21" s="533">
        <v>14</v>
      </c>
      <c r="B21" s="534" t="s">
        <v>673</v>
      </c>
      <c r="C21" s="535">
        <v>7365556.8232000005</v>
      </c>
      <c r="D21" s="535">
        <v>1272816.4620000001</v>
      </c>
      <c r="E21" s="535">
        <v>882255.67</v>
      </c>
      <c r="F21" s="535">
        <v>607369.33429999999</v>
      </c>
      <c r="G21" s="535">
        <v>4843873.2699999996</v>
      </c>
      <c r="H21" s="535">
        <v>14971871.5595</v>
      </c>
    </row>
    <row r="22" spans="1:8">
      <c r="A22" s="538">
        <v>15</v>
      </c>
      <c r="B22" s="535" t="s">
        <v>68</v>
      </c>
      <c r="C22" s="851">
        <f>SUM(C18:C21)+SUM(C8:C16)</f>
        <v>50771029.060800001</v>
      </c>
      <c r="D22" s="851">
        <f t="shared" ref="D22:G22" si="0">SUM(D18:D21)+SUM(D8:D16)</f>
        <v>28861966.250800002</v>
      </c>
      <c r="E22" s="851">
        <f t="shared" si="0"/>
        <v>38381487.709200002</v>
      </c>
      <c r="F22" s="851">
        <f t="shared" si="0"/>
        <v>16457977.4386</v>
      </c>
      <c r="G22" s="851">
        <f t="shared" si="0"/>
        <v>4843873.2699999996</v>
      </c>
      <c r="H22" s="851">
        <f>SUM(H18:H21)+SUM(H8:H16)</f>
        <v>139316333.72940001</v>
      </c>
    </row>
    <row r="26" spans="1:8" ht="38.25">
      <c r="B26" s="650" t="s">
        <v>943</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topLeftCell="C1" zoomScale="70" zoomScaleNormal="70" workbookViewId="0">
      <selection activeCell="C7" sqref="C7:I23"/>
    </sheetView>
  </sheetViews>
  <sheetFormatPr defaultColWidth="9.140625" defaultRowHeight="12.75"/>
  <cols>
    <col min="1" max="1" width="11.85546875" style="539" bestFit="1" customWidth="1"/>
    <col min="2" max="2" width="114.7109375" style="528" customWidth="1"/>
    <col min="3" max="3" width="22.42578125" style="528" customWidth="1"/>
    <col min="4" max="4" width="23.5703125" style="528" customWidth="1"/>
    <col min="5" max="7" width="22.140625" style="551" customWidth="1"/>
    <col min="8" max="8" width="22.140625" style="528" customWidth="1"/>
    <col min="9" max="9" width="41.42578125" style="528" customWidth="1"/>
    <col min="10" max="16384" width="9.140625" style="528"/>
  </cols>
  <sheetData>
    <row r="1" spans="1:9">
      <c r="A1" s="527" t="s">
        <v>188</v>
      </c>
      <c r="E1" s="528"/>
      <c r="F1" s="528"/>
      <c r="G1" s="528"/>
    </row>
    <row r="2" spans="1:9">
      <c r="A2" s="529" t="s">
        <v>189</v>
      </c>
      <c r="E2" s="528"/>
      <c r="F2" s="528"/>
      <c r="G2" s="528"/>
    </row>
    <row r="3" spans="1:9">
      <c r="A3" s="530" t="s">
        <v>674</v>
      </c>
      <c r="B3" s="531">
        <f>'1. key ratios'!B2</f>
        <v>44377</v>
      </c>
      <c r="E3" s="528"/>
      <c r="F3" s="528"/>
      <c r="G3" s="528"/>
    </row>
    <row r="4" spans="1:9">
      <c r="C4" s="540" t="s">
        <v>675</v>
      </c>
      <c r="D4" s="540" t="s">
        <v>676</v>
      </c>
      <c r="E4" s="540" t="s">
        <v>677</v>
      </c>
      <c r="F4" s="540" t="s">
        <v>678</v>
      </c>
      <c r="G4" s="540" t="s">
        <v>679</v>
      </c>
      <c r="H4" s="540" t="s">
        <v>680</v>
      </c>
      <c r="I4" s="540" t="s">
        <v>681</v>
      </c>
    </row>
    <row r="5" spans="1:9" ht="33.950000000000003" customHeight="1">
      <c r="A5" s="706" t="s">
        <v>684</v>
      </c>
      <c r="B5" s="707"/>
      <c r="C5" s="720" t="s">
        <v>685</v>
      </c>
      <c r="D5" s="720"/>
      <c r="E5" s="720" t="s">
        <v>686</v>
      </c>
      <c r="F5" s="720" t="s">
        <v>687</v>
      </c>
      <c r="G5" s="718" t="s">
        <v>688</v>
      </c>
      <c r="H5" s="718" t="s">
        <v>689</v>
      </c>
      <c r="I5" s="541" t="s">
        <v>690</v>
      </c>
    </row>
    <row r="6" spans="1:9" ht="38.25">
      <c r="A6" s="710"/>
      <c r="B6" s="711"/>
      <c r="C6" s="593" t="s">
        <v>691</v>
      </c>
      <c r="D6" s="593" t="s">
        <v>692</v>
      </c>
      <c r="E6" s="720"/>
      <c r="F6" s="720"/>
      <c r="G6" s="719"/>
      <c r="H6" s="719"/>
      <c r="I6" s="541" t="s">
        <v>693</v>
      </c>
    </row>
    <row r="7" spans="1:9">
      <c r="A7" s="542">
        <v>1</v>
      </c>
      <c r="B7" s="534" t="s">
        <v>216</v>
      </c>
      <c r="C7" s="848"/>
      <c r="D7" s="848">
        <v>44244352.893799998</v>
      </c>
      <c r="E7" s="847"/>
      <c r="F7" s="847"/>
      <c r="G7" s="847"/>
      <c r="H7" s="848"/>
      <c r="I7" s="846">
        <v>44244352.893799998</v>
      </c>
    </row>
    <row r="8" spans="1:9">
      <c r="A8" s="542">
        <v>2</v>
      </c>
      <c r="B8" s="534" t="s">
        <v>217</v>
      </c>
      <c r="C8" s="848"/>
      <c r="D8" s="848"/>
      <c r="E8" s="847"/>
      <c r="F8" s="847"/>
      <c r="G8" s="847"/>
      <c r="H8" s="848"/>
      <c r="I8" s="846">
        <v>0</v>
      </c>
    </row>
    <row r="9" spans="1:9">
      <c r="A9" s="542">
        <v>3</v>
      </c>
      <c r="B9" s="534" t="s">
        <v>218</v>
      </c>
      <c r="C9" s="848"/>
      <c r="D9" s="848"/>
      <c r="E9" s="847"/>
      <c r="F9" s="847"/>
      <c r="G9" s="847"/>
      <c r="H9" s="848"/>
      <c r="I9" s="846">
        <v>0</v>
      </c>
    </row>
    <row r="10" spans="1:9">
      <c r="A10" s="542">
        <v>4</v>
      </c>
      <c r="B10" s="534" t="s">
        <v>219</v>
      </c>
      <c r="C10" s="848"/>
      <c r="D10" s="848"/>
      <c r="E10" s="847"/>
      <c r="F10" s="847"/>
      <c r="G10" s="847"/>
      <c r="H10" s="848"/>
      <c r="I10" s="846">
        <v>0</v>
      </c>
    </row>
    <row r="11" spans="1:9">
      <c r="A11" s="542">
        <v>5</v>
      </c>
      <c r="B11" s="534" t="s">
        <v>220</v>
      </c>
      <c r="C11" s="848"/>
      <c r="D11" s="848"/>
      <c r="E11" s="847"/>
      <c r="F11" s="847"/>
      <c r="G11" s="847"/>
      <c r="H11" s="848"/>
      <c r="I11" s="846">
        <v>0</v>
      </c>
    </row>
    <row r="12" spans="1:9">
      <c r="A12" s="542">
        <v>6</v>
      </c>
      <c r="B12" s="534" t="s">
        <v>221</v>
      </c>
      <c r="C12" s="848"/>
      <c r="D12" s="848">
        <v>6410300.2138</v>
      </c>
      <c r="E12" s="847"/>
      <c r="F12" s="847"/>
      <c r="G12" s="847"/>
      <c r="H12" s="848"/>
      <c r="I12" s="846">
        <v>6410300.2138</v>
      </c>
    </row>
    <row r="13" spans="1:9">
      <c r="A13" s="542">
        <v>7</v>
      </c>
      <c r="B13" s="534" t="s">
        <v>73</v>
      </c>
      <c r="C13" s="848">
        <v>1213491.5108</v>
      </c>
      <c r="D13" s="848">
        <v>44264630.489799999</v>
      </c>
      <c r="E13" s="847">
        <v>1729676.257</v>
      </c>
      <c r="F13" s="847">
        <v>612842.27320000005</v>
      </c>
      <c r="G13" s="847"/>
      <c r="H13" s="848"/>
      <c r="I13" s="846">
        <v>43135603.470399998</v>
      </c>
    </row>
    <row r="14" spans="1:9">
      <c r="A14" s="542">
        <v>8</v>
      </c>
      <c r="B14" s="536" t="s">
        <v>74</v>
      </c>
      <c r="C14" s="848">
        <v>4299809.4324000003</v>
      </c>
      <c r="D14" s="848">
        <v>27788732.110199999</v>
      </c>
      <c r="E14" s="847">
        <v>1822301.5138999999</v>
      </c>
      <c r="F14" s="847">
        <v>526712.85270000005</v>
      </c>
      <c r="G14" s="847"/>
      <c r="H14" s="848"/>
      <c r="I14" s="846">
        <v>29739527.175999999</v>
      </c>
    </row>
    <row r="15" spans="1:9">
      <c r="A15" s="542">
        <v>9</v>
      </c>
      <c r="B15" s="534" t="s">
        <v>75</v>
      </c>
      <c r="C15" s="848"/>
      <c r="D15" s="848"/>
      <c r="E15" s="847"/>
      <c r="F15" s="847"/>
      <c r="G15" s="847"/>
      <c r="H15" s="848"/>
      <c r="I15" s="846">
        <v>0</v>
      </c>
    </row>
    <row r="16" spans="1:9">
      <c r="A16" s="542">
        <v>10</v>
      </c>
      <c r="B16" s="651" t="s">
        <v>694</v>
      </c>
      <c r="C16" s="848"/>
      <c r="D16" s="848"/>
      <c r="E16" s="847"/>
      <c r="F16" s="847"/>
      <c r="G16" s="847"/>
      <c r="H16" s="848"/>
      <c r="I16" s="846">
        <v>0</v>
      </c>
    </row>
    <row r="17" spans="1:9">
      <c r="A17" s="542">
        <v>11</v>
      </c>
      <c r="B17" s="534" t="s">
        <v>70</v>
      </c>
      <c r="C17" s="848"/>
      <c r="D17" s="848"/>
      <c r="E17" s="847"/>
      <c r="F17" s="847"/>
      <c r="G17" s="847"/>
      <c r="H17" s="848"/>
      <c r="I17" s="846">
        <v>0</v>
      </c>
    </row>
    <row r="18" spans="1:9">
      <c r="A18" s="542">
        <v>12</v>
      </c>
      <c r="B18" s="534" t="s">
        <v>71</v>
      </c>
      <c r="C18" s="848"/>
      <c r="D18" s="848"/>
      <c r="E18" s="847"/>
      <c r="F18" s="847"/>
      <c r="G18" s="847"/>
      <c r="H18" s="848"/>
      <c r="I18" s="846">
        <v>0</v>
      </c>
    </row>
    <row r="19" spans="1:9">
      <c r="A19" s="546">
        <v>13</v>
      </c>
      <c r="B19" s="536" t="s">
        <v>72</v>
      </c>
      <c r="C19" s="848"/>
      <c r="D19" s="848"/>
      <c r="E19" s="847"/>
      <c r="F19" s="847"/>
      <c r="G19" s="847"/>
      <c r="H19" s="848"/>
      <c r="I19" s="846">
        <v>0</v>
      </c>
    </row>
    <row r="20" spans="1:9">
      <c r="A20" s="542">
        <v>14</v>
      </c>
      <c r="B20" s="534" t="s">
        <v>673</v>
      </c>
      <c r="C20" s="848">
        <v>124640</v>
      </c>
      <c r="D20" s="848">
        <v>15577248.2195</v>
      </c>
      <c r="E20" s="847">
        <v>62320</v>
      </c>
      <c r="F20" s="847">
        <v>0</v>
      </c>
      <c r="G20" s="847"/>
      <c r="H20" s="848"/>
      <c r="I20" s="846">
        <v>15639568.2195</v>
      </c>
    </row>
    <row r="21" spans="1:9" s="548" customFormat="1">
      <c r="A21" s="547">
        <v>15</v>
      </c>
      <c r="B21" s="535" t="s">
        <v>68</v>
      </c>
      <c r="C21" s="851">
        <v>5637940.9432000006</v>
      </c>
      <c r="D21" s="851">
        <v>138285263.9271</v>
      </c>
      <c r="E21" s="851">
        <v>3614297.7708999999</v>
      </c>
      <c r="F21" s="851">
        <v>1139555.1259000001</v>
      </c>
      <c r="G21" s="851">
        <v>0</v>
      </c>
      <c r="H21" s="851">
        <v>0</v>
      </c>
      <c r="I21" s="846">
        <v>139169351.97349998</v>
      </c>
    </row>
    <row r="22" spans="1:9">
      <c r="A22" s="549">
        <v>16</v>
      </c>
      <c r="B22" s="550" t="s">
        <v>695</v>
      </c>
      <c r="C22" s="848">
        <v>5513300.9432000006</v>
      </c>
      <c r="D22" s="848">
        <v>72053362.599999994</v>
      </c>
      <c r="E22" s="847">
        <v>3551977.7708999999</v>
      </c>
      <c r="F22" s="847">
        <v>1139555.1259000001</v>
      </c>
      <c r="G22" s="847"/>
      <c r="H22" s="848"/>
      <c r="I22" s="846">
        <v>72875130.646400005</v>
      </c>
    </row>
    <row r="23" spans="1:9">
      <c r="A23" s="549">
        <v>17</v>
      </c>
      <c r="B23" s="550" t="s">
        <v>696</v>
      </c>
      <c r="C23" s="848"/>
      <c r="D23" s="848">
        <v>7249180.8700000001</v>
      </c>
      <c r="E23" s="847">
        <v>0</v>
      </c>
      <c r="F23" s="847">
        <v>0</v>
      </c>
      <c r="G23" s="847"/>
      <c r="H23" s="848"/>
      <c r="I23" s="846">
        <v>7249180.8700000001</v>
      </c>
    </row>
    <row r="26" spans="1:9" ht="42.6" customHeight="1">
      <c r="B26" s="650" t="s">
        <v>943</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topLeftCell="C4" zoomScale="70" zoomScaleNormal="70" workbookViewId="0">
      <selection activeCell="C7" sqref="C7:I34"/>
    </sheetView>
  </sheetViews>
  <sheetFormatPr defaultColWidth="9.140625" defaultRowHeight="12.75"/>
  <cols>
    <col min="1" max="1" width="11" style="528" bestFit="1" customWidth="1"/>
    <col min="2" max="2" width="93.42578125" style="528" customWidth="1"/>
    <col min="3" max="5" width="22" style="528" customWidth="1"/>
    <col min="6" max="6" width="21.7109375" style="528" customWidth="1"/>
    <col min="7" max="7" width="26.5703125" style="528" bestFit="1" customWidth="1"/>
    <col min="8" max="8" width="22" style="528" customWidth="1"/>
    <col min="9" max="9" width="42.28515625" style="528" bestFit="1" customWidth="1"/>
    <col min="10" max="16384" width="9.140625" style="528"/>
  </cols>
  <sheetData>
    <row r="1" spans="1:9">
      <c r="A1" s="527" t="s">
        <v>188</v>
      </c>
    </row>
    <row r="2" spans="1:9">
      <c r="A2" s="529" t="s">
        <v>189</v>
      </c>
    </row>
    <row r="3" spans="1:9">
      <c r="A3" s="530" t="s">
        <v>697</v>
      </c>
      <c r="B3" s="531">
        <f>'1. key ratios'!B2</f>
        <v>44377</v>
      </c>
    </row>
    <row r="4" spans="1:9">
      <c r="C4" s="540" t="s">
        <v>675</v>
      </c>
      <c r="D4" s="540" t="s">
        <v>676</v>
      </c>
      <c r="E4" s="540" t="s">
        <v>677</v>
      </c>
      <c r="F4" s="540" t="s">
        <v>678</v>
      </c>
      <c r="G4" s="540" t="s">
        <v>679</v>
      </c>
      <c r="H4" s="540" t="s">
        <v>680</v>
      </c>
      <c r="I4" s="540" t="s">
        <v>681</v>
      </c>
    </row>
    <row r="5" spans="1:9" ht="41.45" customHeight="1">
      <c r="A5" s="706" t="s">
        <v>956</v>
      </c>
      <c r="B5" s="707"/>
      <c r="C5" s="720" t="s">
        <v>685</v>
      </c>
      <c r="D5" s="720"/>
      <c r="E5" s="720" t="s">
        <v>686</v>
      </c>
      <c r="F5" s="720" t="s">
        <v>687</v>
      </c>
      <c r="G5" s="718" t="s">
        <v>688</v>
      </c>
      <c r="H5" s="718" t="s">
        <v>689</v>
      </c>
      <c r="I5" s="541" t="s">
        <v>690</v>
      </c>
    </row>
    <row r="6" spans="1:9" ht="41.45" customHeight="1">
      <c r="A6" s="710"/>
      <c r="B6" s="711"/>
      <c r="C6" s="593" t="s">
        <v>691</v>
      </c>
      <c r="D6" s="593" t="s">
        <v>692</v>
      </c>
      <c r="E6" s="720"/>
      <c r="F6" s="720"/>
      <c r="G6" s="719"/>
      <c r="H6" s="719"/>
      <c r="I6" s="541" t="s">
        <v>693</v>
      </c>
    </row>
    <row r="7" spans="1:9">
      <c r="A7" s="543">
        <v>1</v>
      </c>
      <c r="B7" s="552" t="s">
        <v>698</v>
      </c>
      <c r="C7" s="543">
        <v>7077.38</v>
      </c>
      <c r="D7" s="543">
        <v>45540541.935099997</v>
      </c>
      <c r="E7" s="543">
        <v>3034.78</v>
      </c>
      <c r="F7" s="543">
        <v>25774.1823</v>
      </c>
      <c r="G7" s="543"/>
      <c r="H7" s="543"/>
      <c r="I7" s="545">
        <f t="shared" ref="I7:I34" si="0">C7+D7-E7-F7-G7</f>
        <v>45518810.352799997</v>
      </c>
    </row>
    <row r="8" spans="1:9">
      <c r="A8" s="543">
        <v>2</v>
      </c>
      <c r="B8" s="552" t="s">
        <v>699</v>
      </c>
      <c r="C8" s="543">
        <v>8571.5537999999997</v>
      </c>
      <c r="D8" s="543">
        <v>7021492.7543000001</v>
      </c>
      <c r="E8" s="543">
        <v>8156.2838000000002</v>
      </c>
      <c r="F8" s="543">
        <v>12088.3603</v>
      </c>
      <c r="G8" s="543"/>
      <c r="H8" s="543"/>
      <c r="I8" s="545">
        <f t="shared" si="0"/>
        <v>7009819.6639999999</v>
      </c>
    </row>
    <row r="9" spans="1:9">
      <c r="A9" s="543">
        <v>3</v>
      </c>
      <c r="B9" s="552" t="s">
        <v>700</v>
      </c>
      <c r="C9" s="543">
        <v>0</v>
      </c>
      <c r="D9" s="543">
        <v>0</v>
      </c>
      <c r="E9" s="543">
        <v>0</v>
      </c>
      <c r="F9" s="543">
        <v>0</v>
      </c>
      <c r="G9" s="543"/>
      <c r="H9" s="543"/>
      <c r="I9" s="545">
        <f t="shared" si="0"/>
        <v>0</v>
      </c>
    </row>
    <row r="10" spans="1:9">
      <c r="A10" s="543">
        <v>4</v>
      </c>
      <c r="B10" s="552" t="s">
        <v>701</v>
      </c>
      <c r="C10" s="543">
        <v>0</v>
      </c>
      <c r="D10" s="543">
        <v>3055157.7132999999</v>
      </c>
      <c r="E10" s="543">
        <v>0</v>
      </c>
      <c r="F10" s="543">
        <v>60909.541599999997</v>
      </c>
      <c r="G10" s="543"/>
      <c r="H10" s="543"/>
      <c r="I10" s="545">
        <f t="shared" si="0"/>
        <v>2994248.1716999998</v>
      </c>
    </row>
    <row r="11" spans="1:9">
      <c r="A11" s="543">
        <v>5</v>
      </c>
      <c r="B11" s="552" t="s">
        <v>702</v>
      </c>
      <c r="C11" s="543">
        <v>0</v>
      </c>
      <c r="D11" s="543">
        <v>3294374.41</v>
      </c>
      <c r="E11" s="543">
        <v>189909.74</v>
      </c>
      <c r="F11" s="543">
        <v>27558.76</v>
      </c>
      <c r="G11" s="543"/>
      <c r="H11" s="543"/>
      <c r="I11" s="545">
        <f t="shared" si="0"/>
        <v>3076905.91</v>
      </c>
    </row>
    <row r="12" spans="1:9">
      <c r="A12" s="543">
        <v>6</v>
      </c>
      <c r="B12" s="552" t="s">
        <v>703</v>
      </c>
      <c r="C12" s="543">
        <v>255706.1936</v>
      </c>
      <c r="D12" s="543">
        <v>1566338.8694</v>
      </c>
      <c r="E12" s="543">
        <v>163506.5969</v>
      </c>
      <c r="F12" s="543">
        <v>23983.725999999999</v>
      </c>
      <c r="G12" s="543"/>
      <c r="H12" s="543"/>
      <c r="I12" s="545">
        <f t="shared" si="0"/>
        <v>1634554.7401000001</v>
      </c>
    </row>
    <row r="13" spans="1:9">
      <c r="A13" s="543">
        <v>7</v>
      </c>
      <c r="B13" s="552" t="s">
        <v>704</v>
      </c>
      <c r="C13" s="543">
        <v>1925744.6254</v>
      </c>
      <c r="D13" s="543">
        <v>2566416.5442999997</v>
      </c>
      <c r="E13" s="543">
        <v>602723.41130000004</v>
      </c>
      <c r="F13" s="543">
        <v>45922.17</v>
      </c>
      <c r="G13" s="543"/>
      <c r="H13" s="543"/>
      <c r="I13" s="545">
        <f t="shared" si="0"/>
        <v>3843515.5883999998</v>
      </c>
    </row>
    <row r="14" spans="1:9">
      <c r="A14" s="543">
        <v>8</v>
      </c>
      <c r="B14" s="552" t="s">
        <v>705</v>
      </c>
      <c r="C14" s="543">
        <v>0</v>
      </c>
      <c r="D14" s="543">
        <v>6438331.9719000002</v>
      </c>
      <c r="E14" s="543">
        <v>424247.42</v>
      </c>
      <c r="F14" s="543">
        <v>43507.741800000003</v>
      </c>
      <c r="G14" s="543"/>
      <c r="H14" s="543"/>
      <c r="I14" s="545">
        <f t="shared" si="0"/>
        <v>5970576.8101000004</v>
      </c>
    </row>
    <row r="15" spans="1:9">
      <c r="A15" s="543">
        <v>9</v>
      </c>
      <c r="B15" s="552" t="s">
        <v>706</v>
      </c>
      <c r="C15" s="543">
        <v>0</v>
      </c>
      <c r="D15" s="543">
        <v>0</v>
      </c>
      <c r="E15" s="543">
        <v>0</v>
      </c>
      <c r="F15" s="543">
        <v>0</v>
      </c>
      <c r="G15" s="543"/>
      <c r="H15" s="543"/>
      <c r="I15" s="545">
        <f t="shared" si="0"/>
        <v>0</v>
      </c>
    </row>
    <row r="16" spans="1:9">
      <c r="A16" s="543">
        <v>10</v>
      </c>
      <c r="B16" s="552" t="s">
        <v>707</v>
      </c>
      <c r="C16" s="543">
        <v>314457.75079999998</v>
      </c>
      <c r="D16" s="543">
        <v>570012.76160000009</v>
      </c>
      <c r="E16" s="543">
        <v>157228.90700000001</v>
      </c>
      <c r="F16" s="543">
        <v>11356.3235</v>
      </c>
      <c r="G16" s="543"/>
      <c r="H16" s="543"/>
      <c r="I16" s="545">
        <f t="shared" si="0"/>
        <v>715885.28190000006</v>
      </c>
    </row>
    <row r="17" spans="1:10">
      <c r="A17" s="543">
        <v>11</v>
      </c>
      <c r="B17" s="552" t="s">
        <v>708</v>
      </c>
      <c r="C17" s="543">
        <v>0</v>
      </c>
      <c r="D17" s="543">
        <v>667962.2422000001</v>
      </c>
      <c r="E17" s="543">
        <v>0</v>
      </c>
      <c r="F17" s="543">
        <v>13268.06</v>
      </c>
      <c r="G17" s="543"/>
      <c r="H17" s="543"/>
      <c r="I17" s="545">
        <f t="shared" si="0"/>
        <v>654694.18220000004</v>
      </c>
    </row>
    <row r="18" spans="1:10">
      <c r="A18" s="543">
        <v>12</v>
      </c>
      <c r="B18" s="552" t="s">
        <v>709</v>
      </c>
      <c r="C18" s="543">
        <v>2283609.7239999999</v>
      </c>
      <c r="D18" s="543">
        <v>28243609.241600003</v>
      </c>
      <c r="E18" s="543">
        <v>888039.29469999997</v>
      </c>
      <c r="F18" s="543">
        <v>528711.15520000004</v>
      </c>
      <c r="G18" s="543"/>
      <c r="H18" s="543"/>
      <c r="I18" s="545">
        <f t="shared" si="0"/>
        <v>29110468.515700001</v>
      </c>
    </row>
    <row r="19" spans="1:10">
      <c r="A19" s="543">
        <v>13</v>
      </c>
      <c r="B19" s="552" t="s">
        <v>710</v>
      </c>
      <c r="C19" s="543">
        <v>0</v>
      </c>
      <c r="D19" s="543">
        <v>3633984.4778999998</v>
      </c>
      <c r="E19" s="543">
        <v>0</v>
      </c>
      <c r="F19" s="543">
        <v>72530.4755</v>
      </c>
      <c r="G19" s="543"/>
      <c r="H19" s="543"/>
      <c r="I19" s="545">
        <f t="shared" si="0"/>
        <v>3561454.0023999996</v>
      </c>
    </row>
    <row r="20" spans="1:10">
      <c r="A20" s="543">
        <v>14</v>
      </c>
      <c r="B20" s="552" t="s">
        <v>711</v>
      </c>
      <c r="C20" s="543">
        <v>36233.235200000003</v>
      </c>
      <c r="D20" s="543">
        <v>6071989.3183000004</v>
      </c>
      <c r="E20" s="543">
        <v>569947.91119999997</v>
      </c>
      <c r="F20" s="543">
        <v>3211.7069999999999</v>
      </c>
      <c r="G20" s="543"/>
      <c r="H20" s="543"/>
      <c r="I20" s="545">
        <f t="shared" si="0"/>
        <v>5535062.9353</v>
      </c>
    </row>
    <row r="21" spans="1:10">
      <c r="A21" s="543">
        <v>15</v>
      </c>
      <c r="B21" s="552" t="s">
        <v>712</v>
      </c>
      <c r="C21" s="543">
        <v>66457.858800000002</v>
      </c>
      <c r="D21" s="543">
        <v>215687.03880000001</v>
      </c>
      <c r="E21" s="543">
        <v>39351.388800000001</v>
      </c>
      <c r="F21" s="543">
        <v>4274.7884999999997</v>
      </c>
      <c r="G21" s="543"/>
      <c r="H21" s="543"/>
      <c r="I21" s="545">
        <f t="shared" si="0"/>
        <v>238518.72030000002</v>
      </c>
    </row>
    <row r="22" spans="1:10">
      <c r="A22" s="543">
        <v>16</v>
      </c>
      <c r="B22" s="552" t="s">
        <v>713</v>
      </c>
      <c r="C22" s="543">
        <v>0</v>
      </c>
      <c r="D22" s="543">
        <v>0</v>
      </c>
      <c r="E22" s="543">
        <v>0</v>
      </c>
      <c r="F22" s="543">
        <v>0</v>
      </c>
      <c r="G22" s="543"/>
      <c r="H22" s="543"/>
      <c r="I22" s="545">
        <f t="shared" si="0"/>
        <v>0</v>
      </c>
    </row>
    <row r="23" spans="1:10">
      <c r="A23" s="543">
        <v>17</v>
      </c>
      <c r="B23" s="552" t="s">
        <v>714</v>
      </c>
      <c r="C23" s="543">
        <v>0</v>
      </c>
      <c r="D23" s="543">
        <v>497757.59570000001</v>
      </c>
      <c r="E23" s="543">
        <v>0</v>
      </c>
      <c r="F23" s="543">
        <v>9909.2579999999998</v>
      </c>
      <c r="G23" s="543"/>
      <c r="H23" s="543"/>
      <c r="I23" s="545">
        <f t="shared" si="0"/>
        <v>487848.33770000003</v>
      </c>
    </row>
    <row r="24" spans="1:10">
      <c r="A24" s="543">
        <v>18</v>
      </c>
      <c r="B24" s="552" t="s">
        <v>715</v>
      </c>
      <c r="C24" s="543">
        <v>0</v>
      </c>
      <c r="D24" s="543">
        <v>66355.509999999995</v>
      </c>
      <c r="E24" s="543">
        <v>0</v>
      </c>
      <c r="F24" s="543">
        <v>1324.82</v>
      </c>
      <c r="G24" s="543"/>
      <c r="H24" s="543"/>
      <c r="I24" s="545">
        <f t="shared" si="0"/>
        <v>65030.689999999995</v>
      </c>
    </row>
    <row r="25" spans="1:10">
      <c r="A25" s="543">
        <v>19</v>
      </c>
      <c r="B25" s="552" t="s">
        <v>716</v>
      </c>
      <c r="C25" s="543">
        <v>0</v>
      </c>
      <c r="D25" s="543">
        <v>0</v>
      </c>
      <c r="E25" s="543">
        <v>0</v>
      </c>
      <c r="F25" s="543">
        <v>0</v>
      </c>
      <c r="G25" s="543"/>
      <c r="H25" s="543"/>
      <c r="I25" s="545">
        <f t="shared" si="0"/>
        <v>0</v>
      </c>
    </row>
    <row r="26" spans="1:10">
      <c r="A26" s="543">
        <v>20</v>
      </c>
      <c r="B26" s="552" t="s">
        <v>717</v>
      </c>
      <c r="C26" s="543">
        <v>0</v>
      </c>
      <c r="D26" s="543">
        <v>379596.41499999998</v>
      </c>
      <c r="E26" s="543">
        <v>16281.581200000001</v>
      </c>
      <c r="F26" s="543">
        <v>4301.9724999999999</v>
      </c>
      <c r="G26" s="543"/>
      <c r="H26" s="543"/>
      <c r="I26" s="545">
        <f t="shared" si="0"/>
        <v>359012.86129999999</v>
      </c>
      <c r="J26" s="553"/>
    </row>
    <row r="27" spans="1:10">
      <c r="A27" s="543">
        <v>21</v>
      </c>
      <c r="B27" s="552" t="s">
        <v>718</v>
      </c>
      <c r="C27" s="543">
        <v>0</v>
      </c>
      <c r="D27" s="543">
        <v>57307.182099999998</v>
      </c>
      <c r="E27" s="543">
        <v>3214.58</v>
      </c>
      <c r="F27" s="543">
        <v>502.23489999999998</v>
      </c>
      <c r="G27" s="543"/>
      <c r="H27" s="543"/>
      <c r="I27" s="545">
        <f t="shared" si="0"/>
        <v>53590.367199999993</v>
      </c>
      <c r="J27" s="553"/>
    </row>
    <row r="28" spans="1:10">
      <c r="A28" s="543">
        <v>22</v>
      </c>
      <c r="B28" s="552" t="s">
        <v>719</v>
      </c>
      <c r="C28" s="543">
        <v>52765.52</v>
      </c>
      <c r="D28" s="543">
        <v>16232.5965</v>
      </c>
      <c r="E28" s="543">
        <v>52765.52</v>
      </c>
      <c r="F28" s="543">
        <v>310.21499999999997</v>
      </c>
      <c r="G28" s="543"/>
      <c r="H28" s="543"/>
      <c r="I28" s="545">
        <f t="shared" si="0"/>
        <v>15922.381500000007</v>
      </c>
      <c r="J28" s="553"/>
    </row>
    <row r="29" spans="1:10">
      <c r="A29" s="543">
        <v>23</v>
      </c>
      <c r="B29" s="552" t="s">
        <v>720</v>
      </c>
      <c r="C29" s="543">
        <v>177886.5674</v>
      </c>
      <c r="D29" s="543">
        <v>7479139.2844000002</v>
      </c>
      <c r="E29" s="543">
        <v>165332.83100000001</v>
      </c>
      <c r="F29" s="543">
        <v>146029.87100000001</v>
      </c>
      <c r="G29" s="543"/>
      <c r="H29" s="543"/>
      <c r="I29" s="545">
        <f t="shared" si="0"/>
        <v>7345663.1497999998</v>
      </c>
      <c r="J29" s="553"/>
    </row>
    <row r="30" spans="1:10">
      <c r="A30" s="543">
        <v>24</v>
      </c>
      <c r="B30" s="552" t="s">
        <v>721</v>
      </c>
      <c r="C30" s="543">
        <v>0</v>
      </c>
      <c r="D30" s="543">
        <v>0</v>
      </c>
      <c r="E30" s="543">
        <v>0</v>
      </c>
      <c r="F30" s="543">
        <v>0</v>
      </c>
      <c r="G30" s="543"/>
      <c r="H30" s="543"/>
      <c r="I30" s="545">
        <f t="shared" si="0"/>
        <v>0</v>
      </c>
      <c r="J30" s="553"/>
    </row>
    <row r="31" spans="1:10">
      <c r="A31" s="543">
        <v>25</v>
      </c>
      <c r="B31" s="552" t="s">
        <v>722</v>
      </c>
      <c r="C31" s="543">
        <v>384790.53419999999</v>
      </c>
      <c r="D31" s="543">
        <v>5331334.5970000001</v>
      </c>
      <c r="E31" s="543">
        <v>268237.52500000002</v>
      </c>
      <c r="F31" s="543">
        <v>104079.7628</v>
      </c>
      <c r="G31" s="543"/>
      <c r="H31" s="543"/>
      <c r="I31" s="545">
        <f t="shared" si="0"/>
        <v>5343807.8433999997</v>
      </c>
      <c r="J31" s="553"/>
    </row>
    <row r="32" spans="1:10">
      <c r="A32" s="543">
        <v>26</v>
      </c>
      <c r="B32" s="552" t="s">
        <v>723</v>
      </c>
      <c r="C32" s="543"/>
      <c r="D32" s="543"/>
      <c r="E32" s="543"/>
      <c r="F32" s="543"/>
      <c r="G32" s="543"/>
      <c r="H32" s="543"/>
      <c r="I32" s="545">
        <f t="shared" si="0"/>
        <v>0</v>
      </c>
      <c r="J32" s="553"/>
    </row>
    <row r="33" spans="1:10">
      <c r="A33" s="543">
        <v>27</v>
      </c>
      <c r="B33" s="544" t="s">
        <v>165</v>
      </c>
      <c r="C33" s="543">
        <v>124640</v>
      </c>
      <c r="D33" s="543">
        <v>15571641.537700001</v>
      </c>
      <c r="E33" s="543">
        <v>62320</v>
      </c>
      <c r="F33" s="543"/>
      <c r="G33" s="543"/>
      <c r="H33" s="543"/>
      <c r="I33" s="545">
        <f t="shared" si="0"/>
        <v>15633961.537700001</v>
      </c>
      <c r="J33" s="553"/>
    </row>
    <row r="34" spans="1:10">
      <c r="A34" s="543">
        <v>28</v>
      </c>
      <c r="B34" s="554" t="s">
        <v>68</v>
      </c>
      <c r="C34" s="852">
        <f>SUM(C7:C33)</f>
        <v>5637940.9431999987</v>
      </c>
      <c r="D34" s="852">
        <f t="shared" ref="D34:H34" si="1">SUM(D7:D33)</f>
        <v>138285263.9971</v>
      </c>
      <c r="E34" s="852">
        <f t="shared" si="1"/>
        <v>3614297.7708999994</v>
      </c>
      <c r="F34" s="852">
        <f t="shared" si="1"/>
        <v>1139555.1259000001</v>
      </c>
      <c r="G34" s="852">
        <f t="shared" si="1"/>
        <v>0</v>
      </c>
      <c r="H34" s="852">
        <f t="shared" si="1"/>
        <v>0</v>
      </c>
      <c r="I34" s="849">
        <f t="shared" si="0"/>
        <v>139169352.04349998</v>
      </c>
      <c r="J34" s="553"/>
    </row>
    <row r="35" spans="1:10">
      <c r="A35" s="553"/>
      <c r="B35" s="553"/>
      <c r="C35" s="553"/>
      <c r="D35" s="553"/>
      <c r="E35" s="553"/>
      <c r="F35" s="553"/>
      <c r="G35" s="553"/>
      <c r="H35" s="553"/>
      <c r="I35" s="553"/>
      <c r="J35" s="553"/>
    </row>
    <row r="36" spans="1:10">
      <c r="A36" s="553"/>
      <c r="B36" s="555"/>
      <c r="C36" s="553"/>
      <c r="D36" s="553"/>
      <c r="E36" s="553"/>
      <c r="F36" s="553"/>
      <c r="G36" s="553"/>
      <c r="H36" s="553"/>
      <c r="I36" s="553"/>
      <c r="J36" s="553"/>
    </row>
    <row r="37" spans="1:10">
      <c r="A37" s="553"/>
      <c r="B37" s="553"/>
      <c r="C37" s="553"/>
      <c r="D37" s="553"/>
      <c r="E37" s="553"/>
      <c r="F37" s="553"/>
      <c r="G37" s="553"/>
      <c r="H37" s="553"/>
      <c r="I37" s="553"/>
      <c r="J37" s="553"/>
    </row>
    <row r="38" spans="1:10">
      <c r="A38" s="553"/>
      <c r="B38" s="553"/>
      <c r="C38" s="553"/>
      <c r="D38" s="553"/>
      <c r="E38" s="553"/>
      <c r="F38" s="553"/>
      <c r="G38" s="553"/>
      <c r="H38" s="553"/>
      <c r="I38" s="553"/>
      <c r="J38" s="553"/>
    </row>
    <row r="39" spans="1:10">
      <c r="A39" s="553"/>
      <c r="B39" s="553"/>
      <c r="C39" s="553"/>
      <c r="D39" s="553"/>
      <c r="E39" s="553"/>
      <c r="F39" s="553"/>
      <c r="G39" s="553"/>
      <c r="H39" s="553"/>
      <c r="I39" s="553"/>
      <c r="J39" s="553"/>
    </row>
    <row r="40" spans="1:10">
      <c r="A40" s="553"/>
      <c r="B40" s="553"/>
      <c r="C40" s="553"/>
      <c r="D40" s="553"/>
      <c r="E40" s="553"/>
      <c r="F40" s="553"/>
      <c r="G40" s="553"/>
      <c r="H40" s="553"/>
      <c r="I40" s="553"/>
      <c r="J40" s="553"/>
    </row>
    <row r="41" spans="1:10">
      <c r="A41" s="553"/>
      <c r="B41" s="553"/>
      <c r="C41" s="553"/>
      <c r="D41" s="553"/>
      <c r="E41" s="553"/>
      <c r="F41" s="553"/>
      <c r="G41" s="553"/>
      <c r="H41" s="553"/>
      <c r="I41" s="553"/>
      <c r="J41" s="553"/>
    </row>
    <row r="42" spans="1:10">
      <c r="A42" s="556"/>
      <c r="B42" s="556"/>
      <c r="C42" s="553"/>
      <c r="D42" s="553"/>
      <c r="E42" s="553"/>
      <c r="F42" s="553"/>
      <c r="G42" s="553"/>
      <c r="H42" s="553"/>
      <c r="I42" s="553"/>
      <c r="J42" s="553"/>
    </row>
    <row r="43" spans="1:10">
      <c r="A43" s="556"/>
      <c r="B43" s="556"/>
      <c r="C43" s="553"/>
      <c r="D43" s="553"/>
      <c r="E43" s="553"/>
      <c r="F43" s="553"/>
      <c r="G43" s="553"/>
      <c r="H43" s="553"/>
      <c r="I43" s="553"/>
      <c r="J43" s="553"/>
    </row>
    <row r="44" spans="1:10">
      <c r="A44" s="553"/>
      <c r="B44" s="557"/>
      <c r="C44" s="553"/>
      <c r="D44" s="553"/>
      <c r="E44" s="553"/>
      <c r="F44" s="553"/>
      <c r="G44" s="553"/>
      <c r="H44" s="553"/>
      <c r="I44" s="553"/>
      <c r="J44" s="553"/>
    </row>
    <row r="45" spans="1:10">
      <c r="A45" s="553"/>
      <c r="B45" s="557"/>
      <c r="C45" s="553"/>
      <c r="D45" s="553"/>
      <c r="E45" s="553"/>
      <c r="F45" s="553"/>
      <c r="G45" s="553"/>
      <c r="H45" s="553"/>
      <c r="I45" s="553"/>
      <c r="J45" s="553"/>
    </row>
    <row r="46" spans="1:10">
      <c r="A46" s="553"/>
      <c r="B46" s="557"/>
      <c r="C46" s="553"/>
      <c r="D46" s="553"/>
      <c r="E46" s="553"/>
      <c r="F46" s="553"/>
      <c r="G46" s="553"/>
      <c r="H46" s="553"/>
      <c r="I46" s="553"/>
      <c r="J46" s="553"/>
    </row>
    <row r="47" spans="1:10">
      <c r="A47" s="553"/>
      <c r="B47" s="553"/>
      <c r="C47" s="553"/>
      <c r="D47" s="553"/>
      <c r="E47" s="553"/>
      <c r="F47" s="553"/>
      <c r="G47" s="553"/>
      <c r="H47" s="553"/>
      <c r="I47" s="553"/>
      <c r="J47" s="553"/>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70" zoomScaleNormal="70" workbookViewId="0">
      <selection activeCell="C17" sqref="C17"/>
    </sheetView>
  </sheetViews>
  <sheetFormatPr defaultColWidth="9.140625" defaultRowHeight="12.75"/>
  <cols>
    <col min="1" max="1" width="11.85546875" style="528" bestFit="1" customWidth="1"/>
    <col min="2" max="2" width="108" style="528" bestFit="1" customWidth="1"/>
    <col min="3" max="3" width="35.5703125" style="528" customWidth="1"/>
    <col min="4" max="4" width="38.42578125" style="551" customWidth="1"/>
    <col min="5" max="16384" width="9.140625" style="528"/>
  </cols>
  <sheetData>
    <row r="1" spans="1:4">
      <c r="A1" s="527" t="s">
        <v>188</v>
      </c>
      <c r="D1" s="528"/>
    </row>
    <row r="2" spans="1:4">
      <c r="A2" s="529" t="s">
        <v>189</v>
      </c>
      <c r="D2" s="528"/>
    </row>
    <row r="3" spans="1:4">
      <c r="A3" s="530" t="s">
        <v>724</v>
      </c>
      <c r="B3" s="531">
        <f>'1. key ratios'!B2</f>
        <v>44377</v>
      </c>
      <c r="D3" s="528"/>
    </row>
    <row r="5" spans="1:4" ht="51">
      <c r="A5" s="721" t="s">
        <v>725</v>
      </c>
      <c r="B5" s="721"/>
      <c r="C5" s="558" t="s">
        <v>726</v>
      </c>
      <c r="D5" s="647" t="s">
        <v>727</v>
      </c>
    </row>
    <row r="6" spans="1:4">
      <c r="A6" s="559">
        <v>1</v>
      </c>
      <c r="B6" s="560" t="s">
        <v>728</v>
      </c>
      <c r="C6" s="845">
        <v>4546713.8328</v>
      </c>
      <c r="D6" s="543"/>
    </row>
    <row r="7" spans="1:4">
      <c r="A7" s="561">
        <v>2</v>
      </c>
      <c r="B7" s="560" t="s">
        <v>729</v>
      </c>
      <c r="C7" s="844">
        <f>SUM(C8:C11)</f>
        <v>1772194.8514</v>
      </c>
      <c r="D7" s="543">
        <f>SUM(D8:D11)</f>
        <v>0</v>
      </c>
    </row>
    <row r="8" spans="1:4">
      <c r="A8" s="562">
        <v>2.1</v>
      </c>
      <c r="B8" s="563" t="s">
        <v>730</v>
      </c>
      <c r="C8" s="844">
        <v>1270992.2170000002</v>
      </c>
      <c r="D8" s="543"/>
    </row>
    <row r="9" spans="1:4">
      <c r="A9" s="562">
        <v>2.2000000000000002</v>
      </c>
      <c r="B9" s="563" t="s">
        <v>731</v>
      </c>
      <c r="C9" s="844">
        <v>501202.63439999998</v>
      </c>
      <c r="D9" s="543"/>
    </row>
    <row r="10" spans="1:4">
      <c r="A10" s="562">
        <v>2.2999999999999998</v>
      </c>
      <c r="B10" s="563" t="s">
        <v>732</v>
      </c>
      <c r="C10" s="844">
        <v>0</v>
      </c>
      <c r="D10" s="543"/>
    </row>
    <row r="11" spans="1:4">
      <c r="A11" s="562">
        <v>2.4</v>
      </c>
      <c r="B11" s="563" t="s">
        <v>733</v>
      </c>
      <c r="C11" s="844">
        <v>0</v>
      </c>
      <c r="D11" s="543"/>
    </row>
    <row r="12" spans="1:4">
      <c r="A12" s="559">
        <v>3</v>
      </c>
      <c r="B12" s="560" t="s">
        <v>734</v>
      </c>
      <c r="C12" s="844">
        <f>SUM(C13:C18)</f>
        <v>1627376.0821</v>
      </c>
      <c r="D12" s="543">
        <f>SUM(D13:D18)</f>
        <v>0</v>
      </c>
    </row>
    <row r="13" spans="1:4">
      <c r="A13" s="562">
        <v>3.1</v>
      </c>
      <c r="B13" s="563" t="s">
        <v>735</v>
      </c>
      <c r="C13" s="844">
        <v>0</v>
      </c>
      <c r="D13" s="543"/>
    </row>
    <row r="14" spans="1:4">
      <c r="A14" s="562">
        <v>3.2</v>
      </c>
      <c r="B14" s="563" t="s">
        <v>736</v>
      </c>
      <c r="C14" s="844">
        <v>164043.2188</v>
      </c>
      <c r="D14" s="543"/>
    </row>
    <row r="15" spans="1:4">
      <c r="A15" s="562">
        <v>3.3</v>
      </c>
      <c r="B15" s="563" t="s">
        <v>737</v>
      </c>
      <c r="C15" s="844">
        <v>958748.8077</v>
      </c>
      <c r="D15" s="543"/>
    </row>
    <row r="16" spans="1:4">
      <c r="A16" s="562">
        <v>3.4</v>
      </c>
      <c r="B16" s="563" t="s">
        <v>738</v>
      </c>
      <c r="C16" s="844">
        <v>385906.84399999998</v>
      </c>
      <c r="D16" s="543"/>
    </row>
    <row r="17" spans="1:4">
      <c r="A17" s="561">
        <v>3.5</v>
      </c>
      <c r="B17" s="563" t="s">
        <v>739</v>
      </c>
      <c r="C17" s="844">
        <f>271064.2116-152387</f>
        <v>118677.21159999998</v>
      </c>
      <c r="D17" s="543"/>
    </row>
    <row r="18" spans="1:4">
      <c r="A18" s="562">
        <v>3.6</v>
      </c>
      <c r="B18" s="563" t="s">
        <v>740</v>
      </c>
      <c r="C18" s="844">
        <v>0</v>
      </c>
      <c r="D18" s="543"/>
    </row>
    <row r="19" spans="1:4">
      <c r="A19" s="564">
        <v>4</v>
      </c>
      <c r="B19" s="560" t="s">
        <v>741</v>
      </c>
      <c r="C19" s="845">
        <f>C6+C7-C12</f>
        <v>4691532.6020999998</v>
      </c>
      <c r="D19" s="535">
        <f>D6+D7-D12</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85" zoomScaleNormal="85" workbookViewId="0">
      <selection activeCell="D30" sqref="D30"/>
    </sheetView>
  </sheetViews>
  <sheetFormatPr defaultColWidth="9.140625" defaultRowHeight="12.75"/>
  <cols>
    <col min="1" max="1" width="11.85546875" style="528" bestFit="1" customWidth="1"/>
    <col min="2" max="2" width="124.7109375" style="528" customWidth="1"/>
    <col min="3" max="3" width="21.5703125" style="528" customWidth="1"/>
    <col min="4" max="4" width="49.140625" style="551" customWidth="1"/>
    <col min="5" max="16384" width="9.140625" style="528"/>
  </cols>
  <sheetData>
    <row r="1" spans="1:4">
      <c r="A1" s="527" t="s">
        <v>188</v>
      </c>
      <c r="D1" s="528"/>
    </row>
    <row r="2" spans="1:4">
      <c r="A2" s="529" t="s">
        <v>189</v>
      </c>
      <c r="D2" s="528"/>
    </row>
    <row r="3" spans="1:4">
      <c r="A3" s="530" t="s">
        <v>742</v>
      </c>
      <c r="B3" s="531">
        <f>'1. key ratios'!B2</f>
        <v>44377</v>
      </c>
      <c r="D3" s="528"/>
    </row>
    <row r="4" spans="1:4">
      <c r="A4" s="530"/>
      <c r="D4" s="528"/>
    </row>
    <row r="5" spans="1:4" ht="15" customHeight="1">
      <c r="A5" s="722" t="s">
        <v>743</v>
      </c>
      <c r="B5" s="723"/>
      <c r="C5" s="712" t="s">
        <v>744</v>
      </c>
      <c r="D5" s="726" t="s">
        <v>745</v>
      </c>
    </row>
    <row r="6" spans="1:4">
      <c r="A6" s="724"/>
      <c r="B6" s="725"/>
      <c r="C6" s="715"/>
      <c r="D6" s="726"/>
    </row>
    <row r="7" spans="1:4">
      <c r="A7" s="554">
        <v>1</v>
      </c>
      <c r="B7" s="535" t="s">
        <v>746</v>
      </c>
      <c r="C7" s="843">
        <v>6119274.8797000004</v>
      </c>
      <c r="D7" s="565"/>
    </row>
    <row r="8" spans="1:4">
      <c r="A8" s="544">
        <v>2</v>
      </c>
      <c r="B8" s="544" t="s">
        <v>747</v>
      </c>
      <c r="C8" s="842">
        <v>2317060.9256000002</v>
      </c>
      <c r="D8" s="565"/>
    </row>
    <row r="9" spans="1:4">
      <c r="A9" s="544">
        <v>3</v>
      </c>
      <c r="B9" s="566" t="s">
        <v>748</v>
      </c>
      <c r="C9" s="842"/>
      <c r="D9" s="565"/>
    </row>
    <row r="10" spans="1:4">
      <c r="A10" s="544">
        <v>4</v>
      </c>
      <c r="B10" s="544" t="s">
        <v>749</v>
      </c>
      <c r="C10" s="842">
        <f>SUM(C11:C18)</f>
        <v>2926528.9571999996</v>
      </c>
      <c r="D10" s="565"/>
    </row>
    <row r="11" spans="1:4">
      <c r="A11" s="544">
        <v>5</v>
      </c>
      <c r="B11" s="567" t="s">
        <v>750</v>
      </c>
      <c r="C11" s="842">
        <v>1747.53</v>
      </c>
      <c r="D11" s="565"/>
    </row>
    <row r="12" spans="1:4">
      <c r="A12" s="544">
        <v>6</v>
      </c>
      <c r="B12" s="567" t="s">
        <v>751</v>
      </c>
      <c r="C12" s="842">
        <v>1157001.6921000001</v>
      </c>
      <c r="D12" s="565"/>
    </row>
    <row r="13" spans="1:4">
      <c r="A13" s="544">
        <v>7</v>
      </c>
      <c r="B13" s="567" t="s">
        <v>752</v>
      </c>
      <c r="C13" s="842">
        <v>1575531.5789999999</v>
      </c>
      <c r="D13" s="565"/>
    </row>
    <row r="14" spans="1:4">
      <c r="A14" s="544">
        <v>8</v>
      </c>
      <c r="B14" s="567" t="s">
        <v>753</v>
      </c>
      <c r="C14" s="842"/>
      <c r="D14" s="544"/>
    </row>
    <row r="15" spans="1:4">
      <c r="A15" s="544">
        <v>9</v>
      </c>
      <c r="B15" s="567" t="s">
        <v>754</v>
      </c>
      <c r="C15" s="842"/>
      <c r="D15" s="544"/>
    </row>
    <row r="16" spans="1:4">
      <c r="A16" s="544">
        <v>10</v>
      </c>
      <c r="B16" s="567" t="s">
        <v>755</v>
      </c>
      <c r="C16" s="842"/>
      <c r="D16" s="565"/>
    </row>
    <row r="17" spans="1:4">
      <c r="A17" s="544">
        <v>11</v>
      </c>
      <c r="B17" s="567" t="s">
        <v>756</v>
      </c>
      <c r="C17" s="842"/>
      <c r="D17" s="544"/>
    </row>
    <row r="18" spans="1:4" ht="25.5">
      <c r="A18" s="544">
        <v>12</v>
      </c>
      <c r="B18" s="567" t="s">
        <v>757</v>
      </c>
      <c r="C18" s="842">
        <f>191389.1561+859</f>
        <v>192248.15609999999</v>
      </c>
      <c r="D18" s="565"/>
    </row>
    <row r="19" spans="1:4">
      <c r="A19" s="554">
        <v>13</v>
      </c>
      <c r="B19" s="568" t="s">
        <v>758</v>
      </c>
      <c r="C19" s="843">
        <f>C7+C8+C9-C10</f>
        <v>5509806.848100001</v>
      </c>
      <c r="D19" s="569"/>
    </row>
    <row r="22" spans="1:4">
      <c r="B22" s="527"/>
    </row>
    <row r="23" spans="1:4">
      <c r="B23" s="529"/>
    </row>
    <row r="24" spans="1:4">
      <c r="B24" s="530"/>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showGridLines="0" zoomScale="85" zoomScaleNormal="85" workbookViewId="0">
      <selection activeCell="E22" sqref="E22:U28"/>
    </sheetView>
  </sheetViews>
  <sheetFormatPr defaultColWidth="9.140625" defaultRowHeight="12.75"/>
  <cols>
    <col min="1" max="1" width="11.85546875" style="528" bestFit="1" customWidth="1"/>
    <col min="2" max="2" width="80.7109375" style="528" customWidth="1"/>
    <col min="3" max="3" width="15.5703125" style="528" customWidth="1"/>
    <col min="4" max="5" width="22.28515625" style="528" customWidth="1"/>
    <col min="6" max="6" width="23.42578125" style="528" customWidth="1"/>
    <col min="7" max="14" width="22.28515625" style="528" customWidth="1"/>
    <col min="15" max="15" width="23.28515625" style="528" bestFit="1" customWidth="1"/>
    <col min="16" max="16" width="21.7109375" style="528" bestFit="1" customWidth="1"/>
    <col min="17" max="19" width="19" style="528" bestFit="1" customWidth="1"/>
    <col min="20" max="20" width="16.140625" style="528" customWidth="1"/>
    <col min="21" max="21" width="10.42578125" style="528" bestFit="1" customWidth="1"/>
    <col min="22" max="22" width="20" style="528" customWidth="1"/>
    <col min="23" max="16384" width="9.140625" style="528"/>
  </cols>
  <sheetData>
    <row r="1" spans="1:22">
      <c r="A1" s="527" t="s">
        <v>188</v>
      </c>
    </row>
    <row r="2" spans="1:22">
      <c r="A2" s="529" t="s">
        <v>189</v>
      </c>
      <c r="B2" s="539"/>
      <c r="C2" s="539"/>
    </row>
    <row r="3" spans="1:22">
      <c r="A3" s="530" t="s">
        <v>759</v>
      </c>
      <c r="B3" s="531">
        <f>'1. key ratios'!B2</f>
        <v>44377</v>
      </c>
    </row>
    <row r="5" spans="1:22" ht="15" customHeight="1">
      <c r="A5" s="712" t="s">
        <v>760</v>
      </c>
      <c r="B5" s="714"/>
      <c r="C5" s="729" t="s">
        <v>761</v>
      </c>
      <c r="D5" s="730"/>
      <c r="E5" s="730"/>
      <c r="F5" s="730"/>
      <c r="G5" s="730"/>
      <c r="H5" s="730"/>
      <c r="I5" s="730"/>
      <c r="J5" s="730"/>
      <c r="K5" s="730"/>
      <c r="L5" s="730"/>
      <c r="M5" s="730"/>
      <c r="N5" s="730"/>
      <c r="O5" s="730"/>
      <c r="P5" s="730"/>
      <c r="Q5" s="730"/>
      <c r="R5" s="730"/>
      <c r="S5" s="730"/>
      <c r="T5" s="730"/>
      <c r="U5" s="731"/>
      <c r="V5" s="570"/>
    </row>
    <row r="6" spans="1:22">
      <c r="A6" s="727"/>
      <c r="B6" s="728"/>
      <c r="C6" s="732" t="s">
        <v>68</v>
      </c>
      <c r="D6" s="734" t="s">
        <v>762</v>
      </c>
      <c r="E6" s="734"/>
      <c r="F6" s="735"/>
      <c r="G6" s="736" t="s">
        <v>763</v>
      </c>
      <c r="H6" s="737"/>
      <c r="I6" s="737"/>
      <c r="J6" s="737"/>
      <c r="K6" s="738"/>
      <c r="L6" s="571"/>
      <c r="M6" s="739" t="s">
        <v>764</v>
      </c>
      <c r="N6" s="739"/>
      <c r="O6" s="719"/>
      <c r="P6" s="719"/>
      <c r="Q6" s="719"/>
      <c r="R6" s="719"/>
      <c r="S6" s="719"/>
      <c r="T6" s="719"/>
      <c r="U6" s="719"/>
      <c r="V6" s="572"/>
    </row>
    <row r="7" spans="1:22" ht="25.5">
      <c r="A7" s="715"/>
      <c r="B7" s="717"/>
      <c r="C7" s="733"/>
      <c r="D7" s="573"/>
      <c r="E7" s="541" t="s">
        <v>765</v>
      </c>
      <c r="F7" s="652" t="s">
        <v>766</v>
      </c>
      <c r="G7" s="539"/>
      <c r="H7" s="652" t="s">
        <v>765</v>
      </c>
      <c r="I7" s="541" t="s">
        <v>792</v>
      </c>
      <c r="J7" s="541" t="s">
        <v>767</v>
      </c>
      <c r="K7" s="652" t="s">
        <v>768</v>
      </c>
      <c r="L7" s="574"/>
      <c r="M7" s="593" t="s">
        <v>769</v>
      </c>
      <c r="N7" s="541" t="s">
        <v>767</v>
      </c>
      <c r="O7" s="541" t="s">
        <v>770</v>
      </c>
      <c r="P7" s="541" t="s">
        <v>771</v>
      </c>
      <c r="Q7" s="541" t="s">
        <v>772</v>
      </c>
      <c r="R7" s="541" t="s">
        <v>773</v>
      </c>
      <c r="S7" s="541" t="s">
        <v>774</v>
      </c>
      <c r="T7" s="575" t="s">
        <v>775</v>
      </c>
      <c r="U7" s="541" t="s">
        <v>776</v>
      </c>
      <c r="V7" s="570"/>
    </row>
    <row r="8" spans="1:22">
      <c r="A8" s="576">
        <v>1</v>
      </c>
      <c r="B8" s="535" t="s">
        <v>777</v>
      </c>
      <c r="C8" s="535">
        <f>SUM(C9:C14)</f>
        <v>76778902.829999998</v>
      </c>
      <c r="D8" s="543">
        <f t="shared" ref="D8:U8" si="0">SUM(D9:D14)</f>
        <v>56977757.281599998</v>
      </c>
      <c r="E8" s="543">
        <f t="shared" si="0"/>
        <v>1081091.2571</v>
      </c>
      <c r="F8" s="543">
        <f t="shared" si="0"/>
        <v>0</v>
      </c>
      <c r="G8" s="543">
        <f t="shared" si="0"/>
        <v>14287844.6052</v>
      </c>
      <c r="H8" s="543">
        <f t="shared" si="0"/>
        <v>68049.37</v>
      </c>
      <c r="I8" s="543">
        <f t="shared" si="0"/>
        <v>0</v>
      </c>
      <c r="J8" s="543">
        <f t="shared" si="0"/>
        <v>0</v>
      </c>
      <c r="K8" s="543">
        <f t="shared" si="0"/>
        <v>0</v>
      </c>
      <c r="L8" s="543">
        <f t="shared" si="0"/>
        <v>5513300.9431999996</v>
      </c>
      <c r="M8" s="543">
        <f t="shared" si="0"/>
        <v>469253.92229999998</v>
      </c>
      <c r="N8" s="543">
        <f t="shared" si="0"/>
        <v>9511.6200000000008</v>
      </c>
      <c r="O8" s="543">
        <f t="shared" si="0"/>
        <v>570163.94440000004</v>
      </c>
      <c r="P8" s="543">
        <f t="shared" si="0"/>
        <v>27734.318800000001</v>
      </c>
      <c r="Q8" s="543">
        <f t="shared" si="0"/>
        <v>7978.3037999999997</v>
      </c>
      <c r="R8" s="543">
        <f t="shared" si="0"/>
        <v>0</v>
      </c>
      <c r="S8" s="543">
        <f t="shared" si="0"/>
        <v>0</v>
      </c>
      <c r="T8" s="543">
        <f t="shared" si="0"/>
        <v>0</v>
      </c>
      <c r="U8" s="543">
        <f t="shared" si="0"/>
        <v>376472.4019</v>
      </c>
      <c r="V8" s="553"/>
    </row>
    <row r="9" spans="1:22">
      <c r="A9" s="543">
        <v>1.1000000000000001</v>
      </c>
      <c r="B9" s="577" t="s">
        <v>778</v>
      </c>
      <c r="C9" s="577"/>
      <c r="D9" s="543"/>
      <c r="E9" s="543"/>
      <c r="F9" s="543"/>
      <c r="G9" s="543"/>
      <c r="H9" s="543"/>
      <c r="I9" s="543"/>
      <c r="J9" s="543"/>
      <c r="K9" s="543"/>
      <c r="L9" s="543"/>
      <c r="M9" s="543"/>
      <c r="N9" s="543"/>
      <c r="O9" s="543"/>
      <c r="P9" s="543"/>
      <c r="Q9" s="543"/>
      <c r="R9" s="543"/>
      <c r="S9" s="543"/>
      <c r="T9" s="543"/>
      <c r="U9" s="543"/>
      <c r="V9" s="553"/>
    </row>
    <row r="10" spans="1:22">
      <c r="A10" s="543">
        <v>1.2</v>
      </c>
      <c r="B10" s="577" t="s">
        <v>779</v>
      </c>
      <c r="C10" s="577"/>
      <c r="D10" s="543"/>
      <c r="E10" s="543"/>
      <c r="F10" s="543"/>
      <c r="G10" s="543"/>
      <c r="H10" s="543"/>
      <c r="I10" s="543"/>
      <c r="J10" s="543"/>
      <c r="K10" s="543"/>
      <c r="L10" s="543"/>
      <c r="M10" s="543"/>
      <c r="N10" s="543"/>
      <c r="O10" s="543"/>
      <c r="P10" s="543"/>
      <c r="Q10" s="543"/>
      <c r="R10" s="543"/>
      <c r="S10" s="543"/>
      <c r="T10" s="543"/>
      <c r="U10" s="543"/>
      <c r="V10" s="553"/>
    </row>
    <row r="11" spans="1:22">
      <c r="A11" s="543">
        <v>1.3</v>
      </c>
      <c r="B11" s="577" t="s">
        <v>780</v>
      </c>
      <c r="C11" s="577"/>
      <c r="D11" s="543"/>
      <c r="E11" s="543"/>
      <c r="F11" s="543"/>
      <c r="G11" s="543"/>
      <c r="H11" s="543"/>
      <c r="I11" s="543"/>
      <c r="J11" s="543"/>
      <c r="K11" s="543"/>
      <c r="L11" s="543"/>
      <c r="M11" s="543"/>
      <c r="N11" s="543"/>
      <c r="O11" s="543"/>
      <c r="P11" s="543"/>
      <c r="Q11" s="543"/>
      <c r="R11" s="543"/>
      <c r="S11" s="543"/>
      <c r="T11" s="543"/>
      <c r="U11" s="543"/>
      <c r="V11" s="553"/>
    </row>
    <row r="12" spans="1:22">
      <c r="A12" s="543">
        <v>1.4</v>
      </c>
      <c r="B12" s="577" t="s">
        <v>781</v>
      </c>
      <c r="C12" s="577"/>
      <c r="D12" s="543"/>
      <c r="E12" s="543"/>
      <c r="F12" s="543"/>
      <c r="G12" s="543"/>
      <c r="H12" s="543"/>
      <c r="I12" s="543"/>
      <c r="J12" s="543"/>
      <c r="K12" s="543"/>
      <c r="L12" s="543"/>
      <c r="M12" s="543"/>
      <c r="N12" s="543"/>
      <c r="O12" s="543"/>
      <c r="P12" s="543"/>
      <c r="Q12" s="543"/>
      <c r="R12" s="543"/>
      <c r="S12" s="543"/>
      <c r="T12" s="543"/>
      <c r="U12" s="543"/>
      <c r="V12" s="553"/>
    </row>
    <row r="13" spans="1:22">
      <c r="A13" s="543">
        <v>1.5</v>
      </c>
      <c r="B13" s="577" t="s">
        <v>782</v>
      </c>
      <c r="C13" s="577">
        <v>59997559.4595</v>
      </c>
      <c r="D13" s="543">
        <v>44747589.178599998</v>
      </c>
      <c r="E13" s="543">
        <v>517425.55320000002</v>
      </c>
      <c r="F13" s="543">
        <v>0</v>
      </c>
      <c r="G13" s="543">
        <v>11835552.1076</v>
      </c>
      <c r="H13" s="543">
        <v>68049.37</v>
      </c>
      <c r="I13" s="543">
        <v>0</v>
      </c>
      <c r="J13" s="543">
        <v>0</v>
      </c>
      <c r="K13" s="543">
        <v>0</v>
      </c>
      <c r="L13" s="543">
        <v>3414418.1732999999</v>
      </c>
      <c r="M13" s="543">
        <v>161757.60999999999</v>
      </c>
      <c r="N13" s="543">
        <v>0</v>
      </c>
      <c r="O13" s="543">
        <v>570163.94440000004</v>
      </c>
      <c r="P13" s="543">
        <v>0</v>
      </c>
      <c r="Q13" s="543">
        <v>0</v>
      </c>
      <c r="R13" s="543">
        <v>0</v>
      </c>
      <c r="S13" s="543">
        <v>0</v>
      </c>
      <c r="T13" s="543">
        <v>0</v>
      </c>
      <c r="U13" s="543">
        <v>0</v>
      </c>
      <c r="V13" s="553"/>
    </row>
    <row r="14" spans="1:22">
      <c r="A14" s="543">
        <v>1.6</v>
      </c>
      <c r="B14" s="577" t="s">
        <v>783</v>
      </c>
      <c r="C14" s="577">
        <v>16781343.370499998</v>
      </c>
      <c r="D14" s="543">
        <v>12230168.103</v>
      </c>
      <c r="E14" s="543">
        <v>563665.70389999996</v>
      </c>
      <c r="F14" s="543">
        <v>0</v>
      </c>
      <c r="G14" s="543">
        <v>2452292.4975999999</v>
      </c>
      <c r="H14" s="543">
        <v>0</v>
      </c>
      <c r="I14" s="543">
        <v>0</v>
      </c>
      <c r="J14" s="543">
        <v>0</v>
      </c>
      <c r="K14" s="543">
        <v>0</v>
      </c>
      <c r="L14" s="543">
        <v>2098882.7699000002</v>
      </c>
      <c r="M14" s="543">
        <v>307496.31229999999</v>
      </c>
      <c r="N14" s="543">
        <v>9511.6200000000008</v>
      </c>
      <c r="O14" s="543">
        <v>0</v>
      </c>
      <c r="P14" s="543">
        <v>27734.318800000001</v>
      </c>
      <c r="Q14" s="543">
        <v>7978.3037999999997</v>
      </c>
      <c r="R14" s="543">
        <v>0</v>
      </c>
      <c r="S14" s="543">
        <v>0</v>
      </c>
      <c r="T14" s="543">
        <v>0</v>
      </c>
      <c r="U14" s="543">
        <v>376472.4019</v>
      </c>
      <c r="V14" s="553"/>
    </row>
    <row r="15" spans="1:22">
      <c r="A15" s="576">
        <v>2</v>
      </c>
      <c r="B15" s="554" t="s">
        <v>784</v>
      </c>
      <c r="C15" s="535">
        <f>SUM(C16:C21)</f>
        <v>7249180.8700000001</v>
      </c>
      <c r="D15" s="543">
        <f>SUM(D16:D21)</f>
        <v>7249180.8700000001</v>
      </c>
      <c r="E15" s="543">
        <f t="shared" ref="E15:U15" si="1">SUM(E16:E21)</f>
        <v>0</v>
      </c>
      <c r="F15" s="543">
        <f t="shared" si="1"/>
        <v>0</v>
      </c>
      <c r="G15" s="543">
        <f t="shared" si="1"/>
        <v>0</v>
      </c>
      <c r="H15" s="543">
        <f t="shared" si="1"/>
        <v>0</v>
      </c>
      <c r="I15" s="543">
        <f t="shared" si="1"/>
        <v>0</v>
      </c>
      <c r="J15" s="543">
        <f t="shared" si="1"/>
        <v>0</v>
      </c>
      <c r="K15" s="543">
        <f t="shared" si="1"/>
        <v>0</v>
      </c>
      <c r="L15" s="543">
        <f t="shared" si="1"/>
        <v>0</v>
      </c>
      <c r="M15" s="543">
        <f t="shared" si="1"/>
        <v>0</v>
      </c>
      <c r="N15" s="543">
        <f t="shared" si="1"/>
        <v>0</v>
      </c>
      <c r="O15" s="543">
        <f t="shared" si="1"/>
        <v>0</v>
      </c>
      <c r="P15" s="543">
        <f t="shared" si="1"/>
        <v>0</v>
      </c>
      <c r="Q15" s="543">
        <f t="shared" si="1"/>
        <v>0</v>
      </c>
      <c r="R15" s="543">
        <f t="shared" si="1"/>
        <v>0</v>
      </c>
      <c r="S15" s="543">
        <f t="shared" si="1"/>
        <v>0</v>
      </c>
      <c r="T15" s="543">
        <f t="shared" si="1"/>
        <v>0</v>
      </c>
      <c r="U15" s="543">
        <f t="shared" si="1"/>
        <v>0</v>
      </c>
      <c r="V15" s="553"/>
    </row>
    <row r="16" spans="1:22">
      <c r="A16" s="543">
        <v>2.1</v>
      </c>
      <c r="B16" s="577" t="s">
        <v>778</v>
      </c>
      <c r="C16" s="577"/>
      <c r="D16" s="543"/>
      <c r="E16" s="543"/>
      <c r="F16" s="543"/>
      <c r="G16" s="543"/>
      <c r="H16" s="543"/>
      <c r="I16" s="543"/>
      <c r="J16" s="543"/>
      <c r="K16" s="543"/>
      <c r="L16" s="543"/>
      <c r="M16" s="543"/>
      <c r="N16" s="543"/>
      <c r="O16" s="543"/>
      <c r="P16" s="543"/>
      <c r="Q16" s="543"/>
      <c r="R16" s="543"/>
      <c r="S16" s="543"/>
      <c r="T16" s="543"/>
      <c r="U16" s="543"/>
      <c r="V16" s="553"/>
    </row>
    <row r="17" spans="1:22">
      <c r="A17" s="543">
        <v>2.2000000000000002</v>
      </c>
      <c r="B17" s="577" t="s">
        <v>779</v>
      </c>
      <c r="C17" s="577">
        <v>7249180.8700000001</v>
      </c>
      <c r="D17" s="543">
        <v>7249180.8700000001</v>
      </c>
      <c r="E17" s="543"/>
      <c r="F17" s="543"/>
      <c r="G17" s="543"/>
      <c r="H17" s="543"/>
      <c r="I17" s="543"/>
      <c r="J17" s="543"/>
      <c r="K17" s="543"/>
      <c r="L17" s="543"/>
      <c r="M17" s="543"/>
      <c r="N17" s="543"/>
      <c r="O17" s="543"/>
      <c r="P17" s="543"/>
      <c r="Q17" s="543"/>
      <c r="R17" s="543"/>
      <c r="S17" s="543"/>
      <c r="T17" s="543"/>
      <c r="U17" s="543"/>
      <c r="V17" s="553"/>
    </row>
    <row r="18" spans="1:22">
      <c r="A18" s="543">
        <v>2.2999999999999998</v>
      </c>
      <c r="B18" s="577" t="s">
        <v>780</v>
      </c>
      <c r="C18" s="577"/>
      <c r="D18" s="543"/>
      <c r="E18" s="543"/>
      <c r="F18" s="543"/>
      <c r="G18" s="543"/>
      <c r="H18" s="543"/>
      <c r="I18" s="543"/>
      <c r="J18" s="543"/>
      <c r="K18" s="543"/>
      <c r="L18" s="543"/>
      <c r="M18" s="543"/>
      <c r="N18" s="543"/>
      <c r="O18" s="543"/>
      <c r="P18" s="543"/>
      <c r="Q18" s="543"/>
      <c r="R18" s="543"/>
      <c r="S18" s="543"/>
      <c r="T18" s="543"/>
      <c r="U18" s="543"/>
      <c r="V18" s="553"/>
    </row>
    <row r="19" spans="1:22">
      <c r="A19" s="543">
        <v>2.4</v>
      </c>
      <c r="B19" s="577" t="s">
        <v>781</v>
      </c>
      <c r="C19" s="577"/>
      <c r="D19" s="543"/>
      <c r="E19" s="543"/>
      <c r="F19" s="543"/>
      <c r="G19" s="543"/>
      <c r="H19" s="543"/>
      <c r="I19" s="543"/>
      <c r="J19" s="543"/>
      <c r="K19" s="543"/>
      <c r="L19" s="543"/>
      <c r="M19" s="543"/>
      <c r="N19" s="543"/>
      <c r="O19" s="543"/>
      <c r="P19" s="543"/>
      <c r="Q19" s="543"/>
      <c r="R19" s="543"/>
      <c r="S19" s="543"/>
      <c r="T19" s="543"/>
      <c r="U19" s="543"/>
      <c r="V19" s="553"/>
    </row>
    <row r="20" spans="1:22">
      <c r="A20" s="543">
        <v>2.5</v>
      </c>
      <c r="B20" s="577" t="s">
        <v>782</v>
      </c>
      <c r="C20" s="577"/>
      <c r="D20" s="543"/>
      <c r="E20" s="543"/>
      <c r="F20" s="543"/>
      <c r="G20" s="543"/>
      <c r="H20" s="543"/>
      <c r="I20" s="543"/>
      <c r="J20" s="543"/>
      <c r="K20" s="543"/>
      <c r="L20" s="543"/>
      <c r="M20" s="543"/>
      <c r="N20" s="543"/>
      <c r="O20" s="543"/>
      <c r="P20" s="543"/>
      <c r="Q20" s="543"/>
      <c r="R20" s="543"/>
      <c r="S20" s="543"/>
      <c r="T20" s="543"/>
      <c r="U20" s="543"/>
      <c r="V20" s="553"/>
    </row>
    <row r="21" spans="1:22">
      <c r="A21" s="543">
        <v>2.6</v>
      </c>
      <c r="B21" s="577" t="s">
        <v>783</v>
      </c>
      <c r="C21" s="577"/>
      <c r="D21" s="543"/>
      <c r="E21" s="543"/>
      <c r="F21" s="543"/>
      <c r="G21" s="543"/>
      <c r="H21" s="543"/>
      <c r="I21" s="543"/>
      <c r="J21" s="543"/>
      <c r="K21" s="543"/>
      <c r="L21" s="543"/>
      <c r="M21" s="543"/>
      <c r="N21" s="543"/>
      <c r="O21" s="543"/>
      <c r="P21" s="543"/>
      <c r="Q21" s="543"/>
      <c r="R21" s="543"/>
      <c r="S21" s="543"/>
      <c r="T21" s="543"/>
      <c r="U21" s="543"/>
      <c r="V21" s="553"/>
    </row>
    <row r="22" spans="1:22">
      <c r="A22" s="576">
        <v>3</v>
      </c>
      <c r="B22" s="535" t="s">
        <v>785</v>
      </c>
      <c r="C22" s="535">
        <f>SUM(C23:C28)</f>
        <v>34729282.374200001</v>
      </c>
      <c r="D22" s="543">
        <f>SUM(D23:D28)</f>
        <v>26929979.009500001</v>
      </c>
      <c r="E22" s="578">
        <f t="shared" ref="E22" si="2">SUM(E23:E28)</f>
        <v>0</v>
      </c>
      <c r="F22" s="578"/>
      <c r="G22" s="543">
        <f>SUM(G23:G28)</f>
        <v>316029.38</v>
      </c>
      <c r="H22" s="578"/>
      <c r="I22" s="578"/>
      <c r="J22" s="578"/>
      <c r="K22" s="578"/>
      <c r="L22" s="543">
        <f>SUM(L23:L28)</f>
        <v>0</v>
      </c>
      <c r="M22" s="578"/>
      <c r="N22" s="578"/>
      <c r="O22" s="578"/>
      <c r="P22" s="578"/>
      <c r="Q22" s="578"/>
      <c r="R22" s="578"/>
      <c r="S22" s="578"/>
      <c r="T22" s="578"/>
      <c r="U22" s="543">
        <f>SUM(U23:U28)</f>
        <v>0</v>
      </c>
      <c r="V22" s="553"/>
    </row>
    <row r="23" spans="1:22">
      <c r="A23" s="543">
        <v>3.1</v>
      </c>
      <c r="B23" s="577" t="s">
        <v>778</v>
      </c>
      <c r="C23" s="577"/>
      <c r="D23" s="543"/>
      <c r="E23" s="578"/>
      <c r="F23" s="578"/>
      <c r="G23" s="543"/>
      <c r="H23" s="578"/>
      <c r="I23" s="578"/>
      <c r="J23" s="578"/>
      <c r="K23" s="578"/>
      <c r="L23" s="543"/>
      <c r="M23" s="578"/>
      <c r="N23" s="578"/>
      <c r="O23" s="578"/>
      <c r="P23" s="578"/>
      <c r="Q23" s="578"/>
      <c r="R23" s="578"/>
      <c r="S23" s="578"/>
      <c r="T23" s="578"/>
      <c r="U23" s="543"/>
      <c r="V23" s="553"/>
    </row>
    <row r="24" spans="1:22">
      <c r="A24" s="543">
        <v>3.2</v>
      </c>
      <c r="B24" s="577" t="s">
        <v>779</v>
      </c>
      <c r="C24" s="577"/>
      <c r="D24" s="543"/>
      <c r="E24" s="578"/>
      <c r="F24" s="578"/>
      <c r="G24" s="543"/>
      <c r="H24" s="578"/>
      <c r="I24" s="578"/>
      <c r="J24" s="578"/>
      <c r="K24" s="578"/>
      <c r="L24" s="543"/>
      <c r="M24" s="578"/>
      <c r="N24" s="578"/>
      <c r="O24" s="578"/>
      <c r="P24" s="578"/>
      <c r="Q24" s="578"/>
      <c r="R24" s="578"/>
      <c r="S24" s="578"/>
      <c r="T24" s="578"/>
      <c r="U24" s="543"/>
      <c r="V24" s="553"/>
    </row>
    <row r="25" spans="1:22">
      <c r="A25" s="543">
        <v>3.3</v>
      </c>
      <c r="B25" s="577" t="s">
        <v>780</v>
      </c>
      <c r="C25" s="577">
        <v>23111381.484700002</v>
      </c>
      <c r="D25" s="848">
        <v>23111381.484700002</v>
      </c>
      <c r="E25" s="841"/>
      <c r="F25" s="841"/>
      <c r="G25" s="848"/>
      <c r="H25" s="841"/>
      <c r="I25" s="841"/>
      <c r="J25" s="841"/>
      <c r="K25" s="841"/>
      <c r="L25" s="848"/>
      <c r="M25" s="841"/>
      <c r="N25" s="841"/>
      <c r="O25" s="841"/>
      <c r="P25" s="841"/>
      <c r="Q25" s="841"/>
      <c r="R25" s="841"/>
      <c r="S25" s="841"/>
      <c r="T25" s="841"/>
      <c r="U25" s="848"/>
      <c r="V25" s="840"/>
    </row>
    <row r="26" spans="1:22">
      <c r="A26" s="543">
        <v>3.4</v>
      </c>
      <c r="B26" s="577" t="s">
        <v>781</v>
      </c>
      <c r="C26" s="577"/>
      <c r="D26" s="848"/>
      <c r="E26" s="841"/>
      <c r="F26" s="841"/>
      <c r="G26" s="848"/>
      <c r="H26" s="841"/>
      <c r="I26" s="841"/>
      <c r="J26" s="841"/>
      <c r="K26" s="841"/>
      <c r="L26" s="848"/>
      <c r="M26" s="841"/>
      <c r="N26" s="841"/>
      <c r="O26" s="841"/>
      <c r="P26" s="841"/>
      <c r="Q26" s="841"/>
      <c r="R26" s="841"/>
      <c r="S26" s="841"/>
      <c r="T26" s="841"/>
      <c r="U26" s="848"/>
      <c r="V26" s="840"/>
    </row>
    <row r="27" spans="1:22">
      <c r="A27" s="543">
        <v>3.5</v>
      </c>
      <c r="B27" s="577" t="s">
        <v>782</v>
      </c>
      <c r="C27" s="577">
        <v>11100430.661</v>
      </c>
      <c r="D27" s="848">
        <f>8555639.5599-4741742</f>
        <v>3813897.5599000007</v>
      </c>
      <c r="E27" s="841">
        <v>0</v>
      </c>
      <c r="F27" s="841">
        <v>0</v>
      </c>
      <c r="G27" s="848">
        <f>423029.38-257000</f>
        <v>166029.38</v>
      </c>
      <c r="H27" s="841"/>
      <c r="I27" s="841"/>
      <c r="J27" s="841"/>
      <c r="K27" s="841"/>
      <c r="L27" s="848"/>
      <c r="M27" s="841"/>
      <c r="N27" s="841"/>
      <c r="O27" s="841"/>
      <c r="P27" s="841"/>
      <c r="Q27" s="841"/>
      <c r="R27" s="841"/>
      <c r="S27" s="841"/>
      <c r="T27" s="841"/>
      <c r="U27" s="848"/>
      <c r="V27" s="840"/>
    </row>
    <row r="28" spans="1:22">
      <c r="A28" s="543">
        <v>3.6</v>
      </c>
      <c r="B28" s="577" t="s">
        <v>783</v>
      </c>
      <c r="C28" s="577">
        <v>517470.22850000003</v>
      </c>
      <c r="D28" s="848">
        <f>225270.9649-220571</f>
        <v>4699.9648999999918</v>
      </c>
      <c r="E28" s="841"/>
      <c r="F28" s="841"/>
      <c r="G28" s="848">
        <v>150000</v>
      </c>
      <c r="H28" s="841"/>
      <c r="I28" s="841"/>
      <c r="J28" s="841"/>
      <c r="K28" s="841"/>
      <c r="L28" s="848"/>
      <c r="M28" s="841"/>
      <c r="N28" s="841"/>
      <c r="O28" s="841"/>
      <c r="P28" s="841"/>
      <c r="Q28" s="841"/>
      <c r="R28" s="841"/>
      <c r="S28" s="841"/>
      <c r="T28" s="841"/>
      <c r="U28" s="848"/>
      <c r="V28" s="840"/>
    </row>
    <row r="29" spans="1:22">
      <c r="D29" s="839"/>
      <c r="E29" s="839"/>
      <c r="F29" s="839"/>
      <c r="G29" s="839"/>
      <c r="H29" s="839"/>
      <c r="I29" s="839"/>
      <c r="J29" s="839"/>
      <c r="K29" s="839"/>
      <c r="L29" s="839"/>
      <c r="M29" s="839"/>
      <c r="N29" s="839"/>
      <c r="O29" s="839"/>
      <c r="P29" s="839"/>
      <c r="Q29" s="839"/>
      <c r="R29" s="839"/>
      <c r="S29" s="839"/>
      <c r="T29" s="839"/>
      <c r="U29" s="839"/>
      <c r="V29" s="839"/>
    </row>
    <row r="30" spans="1:22">
      <c r="D30" s="839"/>
      <c r="E30" s="839"/>
      <c r="F30" s="839"/>
      <c r="G30" s="839"/>
      <c r="H30" s="839"/>
      <c r="I30" s="839"/>
      <c r="J30" s="839"/>
      <c r="K30" s="839"/>
      <c r="L30" s="839"/>
      <c r="M30" s="839"/>
      <c r="N30" s="839"/>
      <c r="O30" s="839"/>
      <c r="P30" s="839"/>
      <c r="Q30" s="839"/>
      <c r="R30" s="839"/>
      <c r="S30" s="839"/>
      <c r="T30" s="839"/>
      <c r="U30" s="839"/>
      <c r="V30" s="839"/>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topLeftCell="L1" zoomScale="85" zoomScaleNormal="85" workbookViewId="0">
      <selection activeCell="C8" sqref="C8:T22"/>
    </sheetView>
  </sheetViews>
  <sheetFormatPr defaultColWidth="9.140625" defaultRowHeight="12.75"/>
  <cols>
    <col min="1" max="1" width="11.85546875" style="528" bestFit="1" customWidth="1"/>
    <col min="2" max="2" width="90.28515625" style="528" bestFit="1" customWidth="1"/>
    <col min="3" max="3" width="20.140625" style="528" customWidth="1"/>
    <col min="4" max="4" width="22.28515625" style="528" customWidth="1"/>
    <col min="5" max="5" width="17.140625" style="528" customWidth="1"/>
    <col min="6" max="7" width="22.28515625" style="528" customWidth="1"/>
    <col min="8" max="8" width="17.140625" style="528" customWidth="1"/>
    <col min="9" max="14" width="22.28515625" style="528" customWidth="1"/>
    <col min="15" max="15" width="23.28515625" style="528" bestFit="1" customWidth="1"/>
    <col min="16" max="16" width="21.7109375" style="528" bestFit="1" customWidth="1"/>
    <col min="17" max="19" width="19" style="528" bestFit="1" customWidth="1"/>
    <col min="20" max="20" width="15.42578125" style="528" customWidth="1"/>
    <col min="21" max="21" width="20" style="528" customWidth="1"/>
    <col min="22" max="16384" width="9.140625" style="528"/>
  </cols>
  <sheetData>
    <row r="1" spans="1:21">
      <c r="A1" s="527" t="s">
        <v>188</v>
      </c>
    </row>
    <row r="2" spans="1:21">
      <c r="A2" s="529" t="s">
        <v>189</v>
      </c>
    </row>
    <row r="3" spans="1:21">
      <c r="A3" s="530" t="s">
        <v>786</v>
      </c>
      <c r="B3" s="531">
        <f>'1. key ratios'!B2</f>
        <v>44377</v>
      </c>
      <c r="C3" s="531"/>
    </row>
    <row r="4" spans="1:21">
      <c r="A4" s="530"/>
      <c r="B4" s="531"/>
      <c r="C4" s="531"/>
    </row>
    <row r="5" spans="1:21" s="551" customFormat="1" ht="13.5" customHeight="1">
      <c r="A5" s="740" t="s">
        <v>787</v>
      </c>
      <c r="B5" s="741"/>
      <c r="C5" s="746" t="s">
        <v>788</v>
      </c>
      <c r="D5" s="747"/>
      <c r="E5" s="747"/>
      <c r="F5" s="747"/>
      <c r="G5" s="747"/>
      <c r="H5" s="747"/>
      <c r="I5" s="747"/>
      <c r="J5" s="747"/>
      <c r="K5" s="747"/>
      <c r="L5" s="747"/>
      <c r="M5" s="747"/>
      <c r="N5" s="747"/>
      <c r="O5" s="747"/>
      <c r="P5" s="747"/>
      <c r="Q5" s="747"/>
      <c r="R5" s="747"/>
      <c r="S5" s="747"/>
      <c r="T5" s="748"/>
      <c r="U5" s="653"/>
    </row>
    <row r="6" spans="1:21" s="551" customFormat="1">
      <c r="A6" s="742"/>
      <c r="B6" s="743"/>
      <c r="C6" s="726" t="s">
        <v>68</v>
      </c>
      <c r="D6" s="746" t="s">
        <v>789</v>
      </c>
      <c r="E6" s="747"/>
      <c r="F6" s="748"/>
      <c r="G6" s="746" t="s">
        <v>790</v>
      </c>
      <c r="H6" s="747"/>
      <c r="I6" s="747"/>
      <c r="J6" s="747"/>
      <c r="K6" s="748"/>
      <c r="L6" s="749" t="s">
        <v>791</v>
      </c>
      <c r="M6" s="750"/>
      <c r="N6" s="750"/>
      <c r="O6" s="750"/>
      <c r="P6" s="750"/>
      <c r="Q6" s="750"/>
      <c r="R6" s="750"/>
      <c r="S6" s="750"/>
      <c r="T6" s="751"/>
      <c r="U6" s="648"/>
    </row>
    <row r="7" spans="1:21" s="551" customFormat="1" ht="25.5">
      <c r="A7" s="744"/>
      <c r="B7" s="745"/>
      <c r="C7" s="726"/>
      <c r="E7" s="593" t="s">
        <v>765</v>
      </c>
      <c r="F7" s="652" t="s">
        <v>766</v>
      </c>
      <c r="H7" s="593" t="s">
        <v>765</v>
      </c>
      <c r="I7" s="652" t="s">
        <v>792</v>
      </c>
      <c r="J7" s="652" t="s">
        <v>767</v>
      </c>
      <c r="K7" s="652" t="s">
        <v>768</v>
      </c>
      <c r="L7" s="654"/>
      <c r="M7" s="593" t="s">
        <v>769</v>
      </c>
      <c r="N7" s="652" t="s">
        <v>767</v>
      </c>
      <c r="O7" s="652" t="s">
        <v>770</v>
      </c>
      <c r="P7" s="652" t="s">
        <v>771</v>
      </c>
      <c r="Q7" s="652" t="s">
        <v>772</v>
      </c>
      <c r="R7" s="652" t="s">
        <v>773</v>
      </c>
      <c r="S7" s="652" t="s">
        <v>774</v>
      </c>
      <c r="T7" s="655" t="s">
        <v>775</v>
      </c>
      <c r="U7" s="653"/>
    </row>
    <row r="8" spans="1:21">
      <c r="A8" s="579">
        <v>1</v>
      </c>
      <c r="B8" s="568" t="s">
        <v>777</v>
      </c>
      <c r="C8" s="568">
        <v>76778902.829999998</v>
      </c>
      <c r="D8" s="543">
        <v>56977757.281599998</v>
      </c>
      <c r="E8" s="543">
        <v>1081091.2571</v>
      </c>
      <c r="F8" s="543">
        <v>0</v>
      </c>
      <c r="G8" s="543">
        <v>14287844.6052</v>
      </c>
      <c r="H8" s="543">
        <v>68049.37</v>
      </c>
      <c r="I8" s="543">
        <v>0</v>
      </c>
      <c r="J8" s="543">
        <v>0</v>
      </c>
      <c r="K8" s="543">
        <v>0</v>
      </c>
      <c r="L8" s="543">
        <v>5513300.9431999996</v>
      </c>
      <c r="M8" s="543">
        <v>469253.92229999998</v>
      </c>
      <c r="N8" s="543">
        <v>9511.6200000000008</v>
      </c>
      <c r="O8" s="543">
        <v>570163.94440000004</v>
      </c>
      <c r="P8" s="543">
        <v>27734.318800000001</v>
      </c>
      <c r="Q8" s="543">
        <v>7978.3037999999997</v>
      </c>
      <c r="R8" s="543">
        <v>0</v>
      </c>
      <c r="S8" s="543">
        <v>0</v>
      </c>
      <c r="T8" s="543">
        <v>0</v>
      </c>
      <c r="U8" s="553"/>
    </row>
    <row r="9" spans="1:21">
      <c r="A9" s="577">
        <v>1.1000000000000001</v>
      </c>
      <c r="B9" s="577" t="s">
        <v>793</v>
      </c>
      <c r="C9" s="577">
        <v>73574225.380799994</v>
      </c>
      <c r="D9" s="543">
        <v>53826752.024999999</v>
      </c>
      <c r="E9" s="543">
        <v>1077978.5196</v>
      </c>
      <c r="F9" s="543">
        <v>0</v>
      </c>
      <c r="G9" s="543">
        <v>14281520.825200001</v>
      </c>
      <c r="H9" s="543">
        <v>68049.37</v>
      </c>
      <c r="I9" s="543">
        <v>0</v>
      </c>
      <c r="J9" s="543">
        <v>0</v>
      </c>
      <c r="K9" s="543">
        <v>0</v>
      </c>
      <c r="L9" s="543">
        <v>5465952.5306000002</v>
      </c>
      <c r="M9" s="543">
        <v>469253.92229999998</v>
      </c>
      <c r="N9" s="543">
        <v>0</v>
      </c>
      <c r="O9" s="543">
        <v>570163.94440000004</v>
      </c>
      <c r="P9" s="543">
        <v>0</v>
      </c>
      <c r="Q9" s="543">
        <v>0</v>
      </c>
      <c r="R9" s="543">
        <v>0</v>
      </c>
      <c r="S9" s="543">
        <v>0</v>
      </c>
      <c r="T9" s="543">
        <v>0</v>
      </c>
      <c r="U9" s="553"/>
    </row>
    <row r="10" spans="1:21">
      <c r="A10" s="580" t="s">
        <v>253</v>
      </c>
      <c r="B10" s="580" t="s">
        <v>794</v>
      </c>
      <c r="C10" s="580">
        <v>73574225.380799994</v>
      </c>
      <c r="D10" s="543">
        <v>53826752.024999999</v>
      </c>
      <c r="E10" s="543">
        <v>1077978.5196</v>
      </c>
      <c r="F10" s="543">
        <v>0</v>
      </c>
      <c r="G10" s="543">
        <v>14281520.825200001</v>
      </c>
      <c r="H10" s="543">
        <v>68049.37</v>
      </c>
      <c r="I10" s="543">
        <v>0</v>
      </c>
      <c r="J10" s="543">
        <v>0</v>
      </c>
      <c r="K10" s="543">
        <v>0</v>
      </c>
      <c r="L10" s="543">
        <v>5465952.5306000002</v>
      </c>
      <c r="M10" s="543">
        <v>469253.92229999998</v>
      </c>
      <c r="N10" s="543">
        <v>0</v>
      </c>
      <c r="O10" s="543">
        <v>570163.94440000004</v>
      </c>
      <c r="P10" s="543">
        <v>0</v>
      </c>
      <c r="Q10" s="543">
        <v>0</v>
      </c>
      <c r="R10" s="543">
        <v>0</v>
      </c>
      <c r="S10" s="543">
        <v>0</v>
      </c>
      <c r="T10" s="543">
        <v>0</v>
      </c>
      <c r="U10" s="553"/>
    </row>
    <row r="11" spans="1:21">
      <c r="A11" s="581" t="s">
        <v>795</v>
      </c>
      <c r="B11" s="582" t="s">
        <v>796</v>
      </c>
      <c r="C11" s="582">
        <v>35627253.994000003</v>
      </c>
      <c r="D11" s="543">
        <v>23050207.672600001</v>
      </c>
      <c r="E11" s="543">
        <v>1077978.5196</v>
      </c>
      <c r="F11" s="543">
        <v>0</v>
      </c>
      <c r="G11" s="543">
        <v>9140893.2722999994</v>
      </c>
      <c r="H11" s="543">
        <v>0</v>
      </c>
      <c r="I11" s="543">
        <v>0</v>
      </c>
      <c r="J11" s="543">
        <v>0</v>
      </c>
      <c r="K11" s="543">
        <v>0</v>
      </c>
      <c r="L11" s="543">
        <v>3436153.0490999999</v>
      </c>
      <c r="M11" s="543">
        <v>469253.92229999998</v>
      </c>
      <c r="N11" s="543">
        <v>0</v>
      </c>
      <c r="O11" s="543">
        <v>370523.33740000002</v>
      </c>
      <c r="P11" s="543">
        <v>0</v>
      </c>
      <c r="Q11" s="543">
        <v>0</v>
      </c>
      <c r="R11" s="543">
        <v>0</v>
      </c>
      <c r="S11" s="543">
        <v>0</v>
      </c>
      <c r="T11" s="543">
        <v>0</v>
      </c>
      <c r="U11" s="553"/>
    </row>
    <row r="12" spans="1:21">
      <c r="A12" s="581" t="s">
        <v>797</v>
      </c>
      <c r="B12" s="582" t="s">
        <v>798</v>
      </c>
      <c r="C12" s="582">
        <v>21545838.620099999</v>
      </c>
      <c r="D12" s="543">
        <v>16505192.7006</v>
      </c>
      <c r="E12" s="543">
        <v>0</v>
      </c>
      <c r="F12" s="543">
        <v>0</v>
      </c>
      <c r="G12" s="543">
        <v>4352514.9433000004</v>
      </c>
      <c r="H12" s="543">
        <v>68049.37</v>
      </c>
      <c r="I12" s="543">
        <v>0</v>
      </c>
      <c r="J12" s="543">
        <v>0</v>
      </c>
      <c r="K12" s="543">
        <v>0</v>
      </c>
      <c r="L12" s="543">
        <v>688130.97620000003</v>
      </c>
      <c r="M12" s="543">
        <v>0</v>
      </c>
      <c r="N12" s="543">
        <v>0</v>
      </c>
      <c r="O12" s="543">
        <v>65648.659100000004</v>
      </c>
      <c r="P12" s="543">
        <v>0</v>
      </c>
      <c r="Q12" s="543">
        <v>0</v>
      </c>
      <c r="R12" s="543">
        <v>0</v>
      </c>
      <c r="S12" s="543">
        <v>0</v>
      </c>
      <c r="T12" s="543">
        <v>0</v>
      </c>
      <c r="U12" s="553"/>
    </row>
    <row r="13" spans="1:21">
      <c r="A13" s="581" t="s">
        <v>799</v>
      </c>
      <c r="B13" s="582" t="s">
        <v>800</v>
      </c>
      <c r="C13" s="582">
        <v>12293690.903200001</v>
      </c>
      <c r="D13" s="543">
        <v>11460987.530300001</v>
      </c>
      <c r="E13" s="543">
        <v>0</v>
      </c>
      <c r="F13" s="543">
        <v>0</v>
      </c>
      <c r="G13" s="543">
        <v>566293.18000000005</v>
      </c>
      <c r="H13" s="543">
        <v>0</v>
      </c>
      <c r="I13" s="543">
        <v>0</v>
      </c>
      <c r="J13" s="543">
        <v>0</v>
      </c>
      <c r="K13" s="543">
        <v>0</v>
      </c>
      <c r="L13" s="543">
        <v>266410.19290000002</v>
      </c>
      <c r="M13" s="543">
        <v>0</v>
      </c>
      <c r="N13" s="543">
        <v>0</v>
      </c>
      <c r="O13" s="543">
        <v>113799.4955</v>
      </c>
      <c r="P13" s="543">
        <v>0</v>
      </c>
      <c r="Q13" s="543">
        <v>0</v>
      </c>
      <c r="R13" s="543">
        <v>0</v>
      </c>
      <c r="S13" s="543">
        <v>0</v>
      </c>
      <c r="T13" s="543">
        <v>0</v>
      </c>
      <c r="U13" s="553"/>
    </row>
    <row r="14" spans="1:21">
      <c r="A14" s="581" t="s">
        <v>801</v>
      </c>
      <c r="B14" s="582" t="s">
        <v>802</v>
      </c>
      <c r="C14" s="582">
        <v>4107441.8635</v>
      </c>
      <c r="D14" s="543">
        <v>2810364.1214999999</v>
      </c>
      <c r="E14" s="543">
        <v>0</v>
      </c>
      <c r="F14" s="543">
        <v>0</v>
      </c>
      <c r="G14" s="543">
        <v>221819.4296</v>
      </c>
      <c r="H14" s="543">
        <v>0</v>
      </c>
      <c r="I14" s="543">
        <v>0</v>
      </c>
      <c r="J14" s="543">
        <v>0</v>
      </c>
      <c r="K14" s="543">
        <v>0</v>
      </c>
      <c r="L14" s="543">
        <v>1075258.3123999999</v>
      </c>
      <c r="M14" s="543">
        <v>0</v>
      </c>
      <c r="N14" s="543">
        <v>0</v>
      </c>
      <c r="O14" s="543">
        <v>20192.452399999998</v>
      </c>
      <c r="P14" s="543">
        <v>0</v>
      </c>
      <c r="Q14" s="543">
        <v>0</v>
      </c>
      <c r="R14" s="543">
        <v>0</v>
      </c>
      <c r="S14" s="543">
        <v>0</v>
      </c>
      <c r="T14" s="543">
        <v>0</v>
      </c>
      <c r="U14" s="553"/>
    </row>
    <row r="15" spans="1:21">
      <c r="A15" s="583">
        <v>1.2</v>
      </c>
      <c r="B15" s="584" t="s">
        <v>803</v>
      </c>
      <c r="C15" s="584">
        <v>4587605.3826000001</v>
      </c>
      <c r="D15" s="543">
        <v>1076535.0042999999</v>
      </c>
      <c r="E15" s="543">
        <v>21559.566599999998</v>
      </c>
      <c r="F15" s="543">
        <v>0</v>
      </c>
      <c r="G15" s="543">
        <v>1428152.1247</v>
      </c>
      <c r="H15" s="543">
        <v>6804.94</v>
      </c>
      <c r="I15" s="543">
        <v>0</v>
      </c>
      <c r="J15" s="543">
        <v>0</v>
      </c>
      <c r="K15" s="543">
        <v>0</v>
      </c>
      <c r="L15" s="543">
        <v>2082918.2535999999</v>
      </c>
      <c r="M15" s="543">
        <v>228658.217</v>
      </c>
      <c r="N15" s="543">
        <v>0</v>
      </c>
      <c r="O15" s="543">
        <v>285082.06699999998</v>
      </c>
      <c r="P15" s="543">
        <v>0</v>
      </c>
      <c r="Q15" s="543">
        <v>0</v>
      </c>
      <c r="R15" s="543">
        <v>0</v>
      </c>
      <c r="S15" s="543">
        <v>0</v>
      </c>
      <c r="T15" s="543">
        <v>0</v>
      </c>
      <c r="U15" s="553"/>
    </row>
    <row r="16" spans="1:21">
      <c r="A16" s="585">
        <v>1.3</v>
      </c>
      <c r="B16" s="584" t="s">
        <v>804</v>
      </c>
      <c r="C16" s="586"/>
      <c r="D16" s="586"/>
      <c r="E16" s="586"/>
      <c r="F16" s="586"/>
      <c r="G16" s="586"/>
      <c r="H16" s="586"/>
      <c r="I16" s="586"/>
      <c r="J16" s="586"/>
      <c r="K16" s="586"/>
      <c r="L16" s="586"/>
      <c r="M16" s="586"/>
      <c r="N16" s="586"/>
      <c r="O16" s="586"/>
      <c r="P16" s="586"/>
      <c r="Q16" s="586"/>
      <c r="R16" s="586"/>
      <c r="S16" s="586"/>
      <c r="T16" s="586"/>
      <c r="U16" s="553"/>
    </row>
    <row r="17" spans="1:21" s="551" customFormat="1" ht="25.5">
      <c r="A17" s="587" t="s">
        <v>805</v>
      </c>
      <c r="B17" s="588" t="s">
        <v>806</v>
      </c>
      <c r="C17" s="588">
        <v>73035874.270799994</v>
      </c>
      <c r="D17" s="544">
        <v>53511434.674999997</v>
      </c>
      <c r="E17" s="544">
        <v>1077978.5196</v>
      </c>
      <c r="F17" s="544">
        <v>0</v>
      </c>
      <c r="G17" s="544">
        <v>14281520.825200001</v>
      </c>
      <c r="H17" s="544">
        <v>68049.37</v>
      </c>
      <c r="I17" s="544">
        <v>0</v>
      </c>
      <c r="J17" s="544">
        <v>0</v>
      </c>
      <c r="K17" s="544">
        <v>0</v>
      </c>
      <c r="L17" s="544">
        <v>5242918.7706000004</v>
      </c>
      <c r="M17" s="544">
        <v>469253.92229999998</v>
      </c>
      <c r="N17" s="544">
        <v>0</v>
      </c>
      <c r="O17" s="544">
        <v>570163.94440000004</v>
      </c>
      <c r="P17" s="544">
        <v>0</v>
      </c>
      <c r="Q17" s="544">
        <v>0</v>
      </c>
      <c r="R17" s="544">
        <v>0</v>
      </c>
      <c r="S17" s="544">
        <v>0</v>
      </c>
      <c r="T17" s="544">
        <v>0</v>
      </c>
      <c r="U17" s="557"/>
    </row>
    <row r="18" spans="1:21" s="551" customFormat="1" ht="25.5">
      <c r="A18" s="589" t="s">
        <v>807</v>
      </c>
      <c r="B18" s="589" t="s">
        <v>808</v>
      </c>
      <c r="C18" s="589">
        <v>73035874.270799994</v>
      </c>
      <c r="D18" s="544">
        <v>53511434.674999997</v>
      </c>
      <c r="E18" s="544">
        <v>1077978.5196</v>
      </c>
      <c r="F18" s="544">
        <v>0</v>
      </c>
      <c r="G18" s="544">
        <v>14281520.825200001</v>
      </c>
      <c r="H18" s="544">
        <v>68049.37</v>
      </c>
      <c r="I18" s="544">
        <v>0</v>
      </c>
      <c r="J18" s="544">
        <v>0</v>
      </c>
      <c r="K18" s="544">
        <v>0</v>
      </c>
      <c r="L18" s="544">
        <v>5242918.7706000004</v>
      </c>
      <c r="M18" s="544">
        <v>469253.92229999998</v>
      </c>
      <c r="N18" s="544">
        <v>0</v>
      </c>
      <c r="O18" s="544">
        <v>570163.94440000004</v>
      </c>
      <c r="P18" s="544">
        <v>0</v>
      </c>
      <c r="Q18" s="544">
        <v>0</v>
      </c>
      <c r="R18" s="544">
        <v>0</v>
      </c>
      <c r="S18" s="544">
        <v>0</v>
      </c>
      <c r="T18" s="544">
        <v>0</v>
      </c>
      <c r="U18" s="557"/>
    </row>
    <row r="19" spans="1:21" s="551" customFormat="1">
      <c r="A19" s="587" t="s">
        <v>809</v>
      </c>
      <c r="B19" s="590" t="s">
        <v>810</v>
      </c>
      <c r="C19" s="590">
        <v>98851669.963499993</v>
      </c>
      <c r="D19" s="544">
        <v>56072559.495800003</v>
      </c>
      <c r="E19" s="544">
        <v>2346658.4533000002</v>
      </c>
      <c r="F19" s="544">
        <v>0</v>
      </c>
      <c r="G19" s="544">
        <v>25002667.9659</v>
      </c>
      <c r="H19" s="544">
        <v>143950.63</v>
      </c>
      <c r="I19" s="544">
        <v>0</v>
      </c>
      <c r="J19" s="544">
        <v>0</v>
      </c>
      <c r="K19" s="544">
        <v>0</v>
      </c>
      <c r="L19" s="544">
        <v>11942020.391899999</v>
      </c>
      <c r="M19" s="544">
        <v>1040152.1161</v>
      </c>
      <c r="N19" s="544">
        <v>0</v>
      </c>
      <c r="O19" s="544">
        <v>2182457.355</v>
      </c>
      <c r="P19" s="544">
        <v>0</v>
      </c>
      <c r="Q19" s="544">
        <v>0</v>
      </c>
      <c r="R19" s="544">
        <v>0</v>
      </c>
      <c r="S19" s="544">
        <v>0</v>
      </c>
      <c r="T19" s="544">
        <v>0</v>
      </c>
      <c r="U19" s="557"/>
    </row>
    <row r="20" spans="1:21" s="551" customFormat="1">
      <c r="A20" s="589" t="s">
        <v>811</v>
      </c>
      <c r="B20" s="589" t="s">
        <v>812</v>
      </c>
      <c r="C20" s="589">
        <v>98851669.963499993</v>
      </c>
      <c r="D20" s="544">
        <v>56072559.495800003</v>
      </c>
      <c r="E20" s="544">
        <v>2346658.4533000002</v>
      </c>
      <c r="F20" s="544">
        <v>0</v>
      </c>
      <c r="G20" s="544">
        <v>25002667.9659</v>
      </c>
      <c r="H20" s="544">
        <v>143950.63</v>
      </c>
      <c r="I20" s="544">
        <v>0</v>
      </c>
      <c r="J20" s="544">
        <v>0</v>
      </c>
      <c r="K20" s="544">
        <v>0</v>
      </c>
      <c r="L20" s="544">
        <v>11942020.391899999</v>
      </c>
      <c r="M20" s="544">
        <v>1040152.1161</v>
      </c>
      <c r="N20" s="544">
        <v>0</v>
      </c>
      <c r="O20" s="544">
        <v>2182457.355</v>
      </c>
      <c r="P20" s="544">
        <v>0</v>
      </c>
      <c r="Q20" s="544">
        <v>0</v>
      </c>
      <c r="R20" s="544">
        <v>0</v>
      </c>
      <c r="S20" s="544">
        <v>0</v>
      </c>
      <c r="T20" s="544">
        <v>0</v>
      </c>
      <c r="U20" s="557"/>
    </row>
    <row r="21" spans="1:21" s="551" customFormat="1">
      <c r="A21" s="591">
        <v>1.4</v>
      </c>
      <c r="B21" s="634" t="s">
        <v>945</v>
      </c>
      <c r="C21" s="634"/>
      <c r="D21" s="544"/>
      <c r="E21" s="544"/>
      <c r="F21" s="544"/>
      <c r="G21" s="544"/>
      <c r="H21" s="544"/>
      <c r="I21" s="544"/>
      <c r="J21" s="544"/>
      <c r="K21" s="544"/>
      <c r="L21" s="544"/>
      <c r="M21" s="544"/>
      <c r="N21" s="544"/>
      <c r="O21" s="544"/>
      <c r="P21" s="544"/>
      <c r="Q21" s="544"/>
      <c r="R21" s="544"/>
      <c r="S21" s="544"/>
      <c r="T21" s="544"/>
      <c r="U21" s="557"/>
    </row>
    <row r="22" spans="1:21" s="551" customFormat="1">
      <c r="A22" s="591">
        <v>1.5</v>
      </c>
      <c r="B22" s="634" t="s">
        <v>946</v>
      </c>
      <c r="C22" s="634"/>
      <c r="D22" s="544"/>
      <c r="E22" s="544"/>
      <c r="F22" s="544"/>
      <c r="G22" s="544"/>
      <c r="H22" s="544"/>
      <c r="I22" s="544"/>
      <c r="J22" s="544"/>
      <c r="K22" s="544"/>
      <c r="L22" s="544"/>
      <c r="M22" s="544"/>
      <c r="N22" s="544"/>
      <c r="O22" s="544"/>
      <c r="P22" s="544"/>
      <c r="Q22" s="544"/>
      <c r="R22" s="544"/>
      <c r="S22" s="544"/>
      <c r="T22" s="544"/>
      <c r="U22" s="557"/>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topLeftCell="C7" zoomScale="85" zoomScaleNormal="85" workbookViewId="0">
      <selection activeCell="C33" sqref="C33:O34"/>
    </sheetView>
  </sheetViews>
  <sheetFormatPr defaultColWidth="9.140625" defaultRowHeight="12.75"/>
  <cols>
    <col min="1" max="1" width="11.85546875" style="528" bestFit="1" customWidth="1"/>
    <col min="2" max="2" width="93.42578125" style="528" customWidth="1"/>
    <col min="3" max="3" width="30.5703125" style="528" customWidth="1"/>
    <col min="4" max="4" width="14.7109375" style="528" bestFit="1" customWidth="1"/>
    <col min="5" max="5" width="13.7109375" style="528" bestFit="1" customWidth="1"/>
    <col min="6" max="6" width="17.85546875" style="597" bestFit="1" customWidth="1"/>
    <col min="7" max="7" width="7.140625" style="597" bestFit="1" customWidth="1"/>
    <col min="8" max="8" width="8.28515625" style="528" bestFit="1" customWidth="1"/>
    <col min="9" max="9" width="8.28515625" style="528" customWidth="1"/>
    <col min="10" max="10" width="14.7109375" style="597" bestFit="1" customWidth="1"/>
    <col min="11" max="11" width="13.7109375" style="597" bestFit="1" customWidth="1"/>
    <col min="12" max="12" width="17.85546875" style="597" bestFit="1" customWidth="1"/>
    <col min="13" max="13" width="7.140625" style="597" bestFit="1" customWidth="1"/>
    <col min="14" max="14" width="8.28515625" style="597" bestFit="1" customWidth="1"/>
    <col min="15" max="15" width="18.85546875" style="528" bestFit="1" customWidth="1"/>
    <col min="16" max="16384" width="9.140625" style="528"/>
  </cols>
  <sheetData>
    <row r="1" spans="1:15">
      <c r="A1" s="527" t="s">
        <v>188</v>
      </c>
      <c r="F1" s="528"/>
      <c r="G1" s="528"/>
      <c r="J1" s="528"/>
      <c r="K1" s="528"/>
      <c r="L1" s="528"/>
      <c r="M1" s="528"/>
      <c r="N1" s="528"/>
    </row>
    <row r="2" spans="1:15">
      <c r="A2" s="529" t="s">
        <v>189</v>
      </c>
      <c r="F2" s="528"/>
      <c r="G2" s="528"/>
      <c r="J2" s="528"/>
      <c r="K2" s="528"/>
      <c r="L2" s="528"/>
      <c r="M2" s="528"/>
      <c r="N2" s="528"/>
    </row>
    <row r="3" spans="1:15">
      <c r="A3" s="530" t="s">
        <v>815</v>
      </c>
      <c r="B3" s="531">
        <f>'1. key ratios'!B2</f>
        <v>44377</v>
      </c>
      <c r="F3" s="528"/>
      <c r="G3" s="528"/>
      <c r="J3" s="528"/>
      <c r="K3" s="528"/>
      <c r="L3" s="528"/>
      <c r="M3" s="528"/>
      <c r="N3" s="528"/>
    </row>
    <row r="4" spans="1:15">
      <c r="F4" s="528"/>
      <c r="G4" s="528"/>
      <c r="J4" s="528"/>
      <c r="K4" s="528"/>
      <c r="L4" s="528"/>
      <c r="M4" s="528"/>
      <c r="N4" s="528"/>
    </row>
    <row r="5" spans="1:15" ht="37.5" customHeight="1">
      <c r="A5" s="706" t="s">
        <v>816</v>
      </c>
      <c r="B5" s="707"/>
      <c r="C5" s="752" t="s">
        <v>817</v>
      </c>
      <c r="D5" s="753"/>
      <c r="E5" s="753"/>
      <c r="F5" s="753"/>
      <c r="G5" s="753"/>
      <c r="H5" s="754"/>
      <c r="I5" s="755" t="s">
        <v>818</v>
      </c>
      <c r="J5" s="756"/>
      <c r="K5" s="756"/>
      <c r="L5" s="756"/>
      <c r="M5" s="756"/>
      <c r="N5" s="757"/>
      <c r="O5" s="758" t="s">
        <v>688</v>
      </c>
    </row>
    <row r="6" spans="1:15" ht="39.6" customHeight="1">
      <c r="A6" s="710"/>
      <c r="B6" s="711"/>
      <c r="C6" s="592"/>
      <c r="D6" s="593" t="s">
        <v>819</v>
      </c>
      <c r="E6" s="593" t="s">
        <v>820</v>
      </c>
      <c r="F6" s="593" t="s">
        <v>821</v>
      </c>
      <c r="G6" s="593" t="s">
        <v>822</v>
      </c>
      <c r="H6" s="593" t="s">
        <v>823</v>
      </c>
      <c r="I6" s="594"/>
      <c r="J6" s="593" t="s">
        <v>819</v>
      </c>
      <c r="K6" s="593" t="s">
        <v>820</v>
      </c>
      <c r="L6" s="593" t="s">
        <v>821</v>
      </c>
      <c r="M6" s="593" t="s">
        <v>822</v>
      </c>
      <c r="N6" s="593" t="s">
        <v>823</v>
      </c>
      <c r="O6" s="759"/>
    </row>
    <row r="7" spans="1:15" ht="45.75">
      <c r="A7" s="543">
        <v>1</v>
      </c>
      <c r="B7" s="552" t="s">
        <v>698</v>
      </c>
      <c r="C7" s="552">
        <v>1295785.855</v>
      </c>
      <c r="D7" s="543">
        <v>1288708.4750000001</v>
      </c>
      <c r="E7" s="543">
        <v>0</v>
      </c>
      <c r="F7" s="595">
        <v>2519.5700000000002</v>
      </c>
      <c r="G7" s="595">
        <v>4557.8100000000004</v>
      </c>
      <c r="H7" s="543">
        <v>0</v>
      </c>
      <c r="I7" s="543">
        <v>28808.962299999999</v>
      </c>
      <c r="J7" s="595">
        <v>25774.1823</v>
      </c>
      <c r="K7" s="595">
        <v>0</v>
      </c>
      <c r="L7" s="595">
        <v>755.87</v>
      </c>
      <c r="M7" s="595">
        <v>2278.91</v>
      </c>
      <c r="N7" s="595">
        <v>0</v>
      </c>
      <c r="O7" s="543"/>
    </row>
    <row r="8" spans="1:15">
      <c r="A8" s="543">
        <v>2</v>
      </c>
      <c r="B8" s="552" t="s">
        <v>699</v>
      </c>
      <c r="C8" s="552">
        <v>612989.24780000001</v>
      </c>
      <c r="D8" s="543">
        <v>604417.69400000002</v>
      </c>
      <c r="E8" s="543">
        <v>0</v>
      </c>
      <c r="F8" s="541">
        <v>593.25</v>
      </c>
      <c r="G8" s="541">
        <v>0</v>
      </c>
      <c r="H8" s="543">
        <v>7978.3037999999997</v>
      </c>
      <c r="I8" s="543">
        <v>20244.644100000001</v>
      </c>
      <c r="J8" s="541">
        <v>12088.3603</v>
      </c>
      <c r="K8" s="541">
        <v>0</v>
      </c>
      <c r="L8" s="541">
        <v>177.98</v>
      </c>
      <c r="M8" s="541">
        <v>0</v>
      </c>
      <c r="N8" s="541">
        <v>7978.3037999999997</v>
      </c>
      <c r="O8" s="543"/>
    </row>
    <row r="9" spans="1:15">
      <c r="A9" s="543">
        <v>3</v>
      </c>
      <c r="B9" s="552" t="s">
        <v>700</v>
      </c>
      <c r="C9" s="552">
        <v>0</v>
      </c>
      <c r="D9" s="543">
        <v>0</v>
      </c>
      <c r="E9" s="543">
        <v>0</v>
      </c>
      <c r="F9" s="540">
        <v>0</v>
      </c>
      <c r="G9" s="540">
        <v>0</v>
      </c>
      <c r="H9" s="543">
        <v>0</v>
      </c>
      <c r="I9" s="543">
        <v>0</v>
      </c>
      <c r="J9" s="540">
        <v>0</v>
      </c>
      <c r="K9" s="540">
        <v>0</v>
      </c>
      <c r="L9" s="540">
        <v>0</v>
      </c>
      <c r="M9" s="540">
        <v>0</v>
      </c>
      <c r="N9" s="540">
        <v>0</v>
      </c>
      <c r="O9" s="543"/>
    </row>
    <row r="10" spans="1:15">
      <c r="A10" s="543">
        <v>4</v>
      </c>
      <c r="B10" s="552" t="s">
        <v>701</v>
      </c>
      <c r="C10" s="552">
        <v>3045476.5440000002</v>
      </c>
      <c r="D10" s="543">
        <v>3045476.5440000002</v>
      </c>
      <c r="E10" s="543">
        <v>0</v>
      </c>
      <c r="F10" s="540">
        <v>0</v>
      </c>
      <c r="G10" s="540">
        <v>0</v>
      </c>
      <c r="H10" s="543">
        <v>0</v>
      </c>
      <c r="I10" s="543">
        <v>60909.541599999997</v>
      </c>
      <c r="J10" s="540">
        <v>60909.541599999997</v>
      </c>
      <c r="K10" s="540">
        <v>0</v>
      </c>
      <c r="L10" s="540">
        <v>0</v>
      </c>
      <c r="M10" s="540">
        <v>0</v>
      </c>
      <c r="N10" s="540">
        <v>0</v>
      </c>
      <c r="O10" s="543"/>
    </row>
    <row r="11" spans="1:15">
      <c r="A11" s="543">
        <v>5</v>
      </c>
      <c r="B11" s="552" t="s">
        <v>702</v>
      </c>
      <c r="C11" s="552">
        <v>3277035.99</v>
      </c>
      <c r="D11" s="543">
        <v>1377938.56</v>
      </c>
      <c r="E11" s="543">
        <v>1899097.43</v>
      </c>
      <c r="F11" s="540">
        <v>0</v>
      </c>
      <c r="G11" s="540">
        <v>0</v>
      </c>
      <c r="H11" s="543">
        <v>0</v>
      </c>
      <c r="I11" s="543">
        <v>217468.5</v>
      </c>
      <c r="J11" s="540">
        <v>27558.76</v>
      </c>
      <c r="K11" s="540">
        <v>189909.74</v>
      </c>
      <c r="L11" s="540">
        <v>0</v>
      </c>
      <c r="M11" s="540">
        <v>0</v>
      </c>
      <c r="N11" s="540">
        <v>0</v>
      </c>
      <c r="O11" s="543"/>
    </row>
    <row r="12" spans="1:15">
      <c r="A12" s="543">
        <v>6</v>
      </c>
      <c r="B12" s="552" t="s">
        <v>703</v>
      </c>
      <c r="C12" s="552">
        <v>1811426.3992000001</v>
      </c>
      <c r="D12" s="543">
        <v>1199186.0902</v>
      </c>
      <c r="E12" s="543">
        <v>356534.11540000001</v>
      </c>
      <c r="F12" s="540">
        <v>0</v>
      </c>
      <c r="G12" s="540">
        <v>255706.1936</v>
      </c>
      <c r="H12" s="543">
        <v>0</v>
      </c>
      <c r="I12" s="543">
        <v>187490.3229</v>
      </c>
      <c r="J12" s="540">
        <v>23983.725999999999</v>
      </c>
      <c r="K12" s="540">
        <v>35653.436900000001</v>
      </c>
      <c r="L12" s="540">
        <v>0</v>
      </c>
      <c r="M12" s="540">
        <v>127853.16</v>
      </c>
      <c r="N12" s="540">
        <v>0</v>
      </c>
      <c r="O12" s="543"/>
    </row>
    <row r="13" spans="1:15">
      <c r="A13" s="543">
        <v>7</v>
      </c>
      <c r="B13" s="552" t="s">
        <v>704</v>
      </c>
      <c r="C13" s="552">
        <v>4471852.7653999999</v>
      </c>
      <c r="D13" s="543">
        <v>2296108.14</v>
      </c>
      <c r="E13" s="543">
        <v>250000</v>
      </c>
      <c r="F13" s="540">
        <v>1925744.6254</v>
      </c>
      <c r="G13" s="540">
        <v>0</v>
      </c>
      <c r="H13" s="543">
        <v>0</v>
      </c>
      <c r="I13" s="543">
        <v>648645.58129999996</v>
      </c>
      <c r="J13" s="540">
        <v>45922.17</v>
      </c>
      <c r="K13" s="540">
        <v>25000</v>
      </c>
      <c r="L13" s="540">
        <v>577723.41130000004</v>
      </c>
      <c r="M13" s="540">
        <v>0</v>
      </c>
      <c r="N13" s="540">
        <v>0</v>
      </c>
      <c r="O13" s="543"/>
    </row>
    <row r="14" spans="1:15">
      <c r="A14" s="543">
        <v>8</v>
      </c>
      <c r="B14" s="552" t="s">
        <v>705</v>
      </c>
      <c r="C14" s="552">
        <v>6417862.1782</v>
      </c>
      <c r="D14" s="543">
        <v>2175387.9582000002</v>
      </c>
      <c r="E14" s="543">
        <v>4242474.22</v>
      </c>
      <c r="F14" s="540">
        <v>0</v>
      </c>
      <c r="G14" s="540">
        <v>0</v>
      </c>
      <c r="H14" s="543">
        <v>0</v>
      </c>
      <c r="I14" s="543">
        <v>467755.1618</v>
      </c>
      <c r="J14" s="540">
        <v>43507.741800000003</v>
      </c>
      <c r="K14" s="540">
        <v>424247.42</v>
      </c>
      <c r="L14" s="540">
        <v>0</v>
      </c>
      <c r="M14" s="540">
        <v>0</v>
      </c>
      <c r="N14" s="540">
        <v>0</v>
      </c>
      <c r="O14" s="543"/>
    </row>
    <row r="15" spans="1:15">
      <c r="A15" s="543">
        <v>9</v>
      </c>
      <c r="B15" s="552" t="s">
        <v>706</v>
      </c>
      <c r="C15" s="552">
        <v>0</v>
      </c>
      <c r="D15" s="543">
        <v>0</v>
      </c>
      <c r="E15" s="543">
        <v>0</v>
      </c>
      <c r="F15" s="540">
        <v>0</v>
      </c>
      <c r="G15" s="540">
        <v>0</v>
      </c>
      <c r="H15" s="543">
        <v>0</v>
      </c>
      <c r="I15" s="543">
        <v>0</v>
      </c>
      <c r="J15" s="540">
        <v>0</v>
      </c>
      <c r="K15" s="540">
        <v>0</v>
      </c>
      <c r="L15" s="540">
        <v>0</v>
      </c>
      <c r="M15" s="540">
        <v>0</v>
      </c>
      <c r="N15" s="540">
        <v>0</v>
      </c>
      <c r="O15" s="543"/>
    </row>
    <row r="16" spans="1:15">
      <c r="A16" s="543">
        <v>10</v>
      </c>
      <c r="B16" s="552" t="s">
        <v>707</v>
      </c>
      <c r="C16" s="552">
        <v>882274.23990000004</v>
      </c>
      <c r="D16" s="543">
        <v>567816.48910000001</v>
      </c>
      <c r="E16" s="543">
        <v>0</v>
      </c>
      <c r="F16" s="540">
        <v>0</v>
      </c>
      <c r="G16" s="540">
        <v>314457.75079999998</v>
      </c>
      <c r="H16" s="543">
        <v>0</v>
      </c>
      <c r="I16" s="543">
        <v>168585.23050000001</v>
      </c>
      <c r="J16" s="540">
        <v>11356.3235</v>
      </c>
      <c r="K16" s="540">
        <v>0</v>
      </c>
      <c r="L16" s="540">
        <v>0</v>
      </c>
      <c r="M16" s="540">
        <v>157228.90700000001</v>
      </c>
      <c r="N16" s="540">
        <v>0</v>
      </c>
      <c r="O16" s="543"/>
    </row>
    <row r="17" spans="1:15">
      <c r="A17" s="543">
        <v>11</v>
      </c>
      <c r="B17" s="552" t="s">
        <v>708</v>
      </c>
      <c r="C17" s="552">
        <v>663402.82999999996</v>
      </c>
      <c r="D17" s="543">
        <v>663402.82999999996</v>
      </c>
      <c r="E17" s="543">
        <v>0</v>
      </c>
      <c r="F17" s="540">
        <v>0</v>
      </c>
      <c r="G17" s="540">
        <v>0</v>
      </c>
      <c r="H17" s="543">
        <v>0</v>
      </c>
      <c r="I17" s="543">
        <v>13268.06</v>
      </c>
      <c r="J17" s="540">
        <v>13268.06</v>
      </c>
      <c r="K17" s="540">
        <v>0</v>
      </c>
      <c r="L17" s="540">
        <v>0</v>
      </c>
      <c r="M17" s="540">
        <v>0</v>
      </c>
      <c r="N17" s="540">
        <v>0</v>
      </c>
      <c r="O17" s="543"/>
    </row>
    <row r="18" spans="1:15">
      <c r="A18" s="543">
        <v>12</v>
      </c>
      <c r="B18" s="552" t="s">
        <v>709</v>
      </c>
      <c r="C18" s="552">
        <v>30341797.897</v>
      </c>
      <c r="D18" s="543">
        <v>26435556.5046</v>
      </c>
      <c r="E18" s="543">
        <v>1622631.6684000001</v>
      </c>
      <c r="F18" s="540">
        <v>2080143.78</v>
      </c>
      <c r="G18" s="540">
        <v>203465.94399999999</v>
      </c>
      <c r="H18" s="543">
        <v>0</v>
      </c>
      <c r="I18" s="543">
        <v>1416750.4498999999</v>
      </c>
      <c r="J18" s="540">
        <v>528711.15520000004</v>
      </c>
      <c r="K18" s="540">
        <v>162263.16690000001</v>
      </c>
      <c r="L18" s="540">
        <v>624043.14</v>
      </c>
      <c r="M18" s="540">
        <v>101732.9878</v>
      </c>
      <c r="N18" s="540">
        <v>0</v>
      </c>
      <c r="O18" s="543"/>
    </row>
    <row r="19" spans="1:15">
      <c r="A19" s="543">
        <v>13</v>
      </c>
      <c r="B19" s="552" t="s">
        <v>710</v>
      </c>
      <c r="C19" s="552">
        <v>3626523.6058</v>
      </c>
      <c r="D19" s="543">
        <v>3626523.6058</v>
      </c>
      <c r="E19" s="543">
        <v>0</v>
      </c>
      <c r="F19" s="540">
        <v>0</v>
      </c>
      <c r="G19" s="540">
        <v>0</v>
      </c>
      <c r="H19" s="543">
        <v>0</v>
      </c>
      <c r="I19" s="543">
        <v>72530.4755</v>
      </c>
      <c r="J19" s="540">
        <v>72530.4755</v>
      </c>
      <c r="K19" s="540">
        <v>0</v>
      </c>
      <c r="L19" s="540">
        <v>0</v>
      </c>
      <c r="M19" s="540">
        <v>0</v>
      </c>
      <c r="N19" s="540">
        <v>0</v>
      </c>
      <c r="O19" s="543"/>
    </row>
    <row r="20" spans="1:15">
      <c r="A20" s="543">
        <v>14</v>
      </c>
      <c r="B20" s="552" t="s">
        <v>711</v>
      </c>
      <c r="C20" s="552">
        <v>5782235.4554000003</v>
      </c>
      <c r="D20" s="543">
        <v>160584.92019999999</v>
      </c>
      <c r="E20" s="543">
        <v>5585417.2999999998</v>
      </c>
      <c r="F20" s="540">
        <v>35467.225200000001</v>
      </c>
      <c r="G20" s="540">
        <v>0</v>
      </c>
      <c r="H20" s="543">
        <v>766.01</v>
      </c>
      <c r="I20" s="543">
        <v>573159.61820000003</v>
      </c>
      <c r="J20" s="540">
        <v>3211.7069999999999</v>
      </c>
      <c r="K20" s="540">
        <v>558541.74</v>
      </c>
      <c r="L20" s="540">
        <v>10640.1612</v>
      </c>
      <c r="M20" s="540">
        <v>0</v>
      </c>
      <c r="N20" s="540">
        <v>766.01</v>
      </c>
      <c r="O20" s="543"/>
    </row>
    <row r="21" spans="1:15">
      <c r="A21" s="543">
        <v>15</v>
      </c>
      <c r="B21" s="552" t="s">
        <v>712</v>
      </c>
      <c r="C21" s="552">
        <v>280197.73070000001</v>
      </c>
      <c r="D21" s="543">
        <v>213739.8719</v>
      </c>
      <c r="E21" s="543">
        <v>0</v>
      </c>
      <c r="F21" s="540">
        <v>38723.54</v>
      </c>
      <c r="G21" s="540">
        <v>0</v>
      </c>
      <c r="H21" s="543">
        <v>27734.318800000001</v>
      </c>
      <c r="I21" s="543">
        <v>43626.177300000003</v>
      </c>
      <c r="J21" s="540">
        <v>4274.7884999999997</v>
      </c>
      <c r="K21" s="540">
        <v>0</v>
      </c>
      <c r="L21" s="540">
        <v>11617.07</v>
      </c>
      <c r="M21" s="540">
        <v>0</v>
      </c>
      <c r="N21" s="540">
        <v>27734.318800000001</v>
      </c>
      <c r="O21" s="543"/>
    </row>
    <row r="22" spans="1:15">
      <c r="A22" s="543">
        <v>16</v>
      </c>
      <c r="B22" s="552" t="s">
        <v>713</v>
      </c>
      <c r="C22" s="552">
        <v>0</v>
      </c>
      <c r="D22" s="543">
        <v>0</v>
      </c>
      <c r="E22" s="543">
        <v>0</v>
      </c>
      <c r="F22" s="540">
        <v>0</v>
      </c>
      <c r="G22" s="540">
        <v>0</v>
      </c>
      <c r="H22" s="543">
        <v>0</v>
      </c>
      <c r="I22" s="543">
        <v>0</v>
      </c>
      <c r="J22" s="540">
        <v>0</v>
      </c>
      <c r="K22" s="540">
        <v>0</v>
      </c>
      <c r="L22" s="540">
        <v>0</v>
      </c>
      <c r="M22" s="540">
        <v>0</v>
      </c>
      <c r="N22" s="540">
        <v>0</v>
      </c>
      <c r="O22" s="543"/>
    </row>
    <row r="23" spans="1:15">
      <c r="A23" s="543">
        <v>17</v>
      </c>
      <c r="B23" s="552" t="s">
        <v>714</v>
      </c>
      <c r="C23" s="552">
        <v>495462.81939999998</v>
      </c>
      <c r="D23" s="543">
        <v>495462.81939999998</v>
      </c>
      <c r="E23" s="543">
        <v>0</v>
      </c>
      <c r="F23" s="540">
        <v>0</v>
      </c>
      <c r="G23" s="540">
        <v>0</v>
      </c>
      <c r="H23" s="543">
        <v>0</v>
      </c>
      <c r="I23" s="543">
        <v>9909.2579999999998</v>
      </c>
      <c r="J23" s="540">
        <v>9909.2579999999998</v>
      </c>
      <c r="K23" s="540">
        <v>0</v>
      </c>
      <c r="L23" s="540">
        <v>0</v>
      </c>
      <c r="M23" s="540">
        <v>0</v>
      </c>
      <c r="N23" s="540">
        <v>0</v>
      </c>
      <c r="O23" s="543"/>
    </row>
    <row r="24" spans="1:15">
      <c r="A24" s="543">
        <v>18</v>
      </c>
      <c r="B24" s="552" t="s">
        <v>715</v>
      </c>
      <c r="C24" s="552">
        <v>66241.16</v>
      </c>
      <c r="D24" s="543">
        <v>66241.16</v>
      </c>
      <c r="E24" s="543">
        <v>0</v>
      </c>
      <c r="F24" s="540">
        <v>0</v>
      </c>
      <c r="G24" s="540">
        <v>0</v>
      </c>
      <c r="H24" s="543">
        <v>0</v>
      </c>
      <c r="I24" s="543">
        <v>1324.82</v>
      </c>
      <c r="J24" s="540">
        <v>1324.82</v>
      </c>
      <c r="K24" s="540">
        <v>0</v>
      </c>
      <c r="L24" s="540">
        <v>0</v>
      </c>
      <c r="M24" s="540">
        <v>0</v>
      </c>
      <c r="N24" s="540">
        <v>0</v>
      </c>
      <c r="O24" s="543"/>
    </row>
    <row r="25" spans="1:15">
      <c r="A25" s="543">
        <v>19</v>
      </c>
      <c r="B25" s="552" t="s">
        <v>716</v>
      </c>
      <c r="C25" s="552">
        <v>0</v>
      </c>
      <c r="D25" s="543">
        <v>0</v>
      </c>
      <c r="E25" s="543">
        <v>0</v>
      </c>
      <c r="F25" s="540">
        <v>0</v>
      </c>
      <c r="G25" s="540">
        <v>0</v>
      </c>
      <c r="H25" s="543">
        <v>0</v>
      </c>
      <c r="I25" s="543">
        <v>0</v>
      </c>
      <c r="J25" s="540">
        <v>0</v>
      </c>
      <c r="K25" s="540">
        <v>0</v>
      </c>
      <c r="L25" s="540">
        <v>0</v>
      </c>
      <c r="M25" s="540">
        <v>0</v>
      </c>
      <c r="N25" s="540">
        <v>0</v>
      </c>
      <c r="O25" s="543"/>
    </row>
    <row r="26" spans="1:15">
      <c r="A26" s="543">
        <v>20</v>
      </c>
      <c r="B26" s="552" t="s">
        <v>717</v>
      </c>
      <c r="C26" s="552">
        <v>377914.73119999998</v>
      </c>
      <c r="D26" s="543">
        <v>215099.0459</v>
      </c>
      <c r="E26" s="543">
        <v>162815.68530000001</v>
      </c>
      <c r="F26" s="540">
        <v>0</v>
      </c>
      <c r="G26" s="540">
        <v>0</v>
      </c>
      <c r="H26" s="543">
        <v>0</v>
      </c>
      <c r="I26" s="543">
        <v>20583.5537</v>
      </c>
      <c r="J26" s="540">
        <v>4301.9724999999999</v>
      </c>
      <c r="K26" s="540">
        <v>16281.581200000001</v>
      </c>
      <c r="L26" s="540">
        <v>0</v>
      </c>
      <c r="M26" s="540">
        <v>0</v>
      </c>
      <c r="N26" s="540">
        <v>0</v>
      </c>
      <c r="O26" s="543"/>
    </row>
    <row r="27" spans="1:15">
      <c r="A27" s="543">
        <v>21</v>
      </c>
      <c r="B27" s="552" t="s">
        <v>718</v>
      </c>
      <c r="C27" s="552">
        <v>57257.691800000001</v>
      </c>
      <c r="D27" s="543">
        <v>25111.9018</v>
      </c>
      <c r="E27" s="543">
        <v>32145.79</v>
      </c>
      <c r="F27" s="540">
        <v>0</v>
      </c>
      <c r="G27" s="540">
        <v>0</v>
      </c>
      <c r="H27" s="543">
        <v>0</v>
      </c>
      <c r="I27" s="543">
        <v>3716.8148999999999</v>
      </c>
      <c r="J27" s="540">
        <v>502.23489999999998</v>
      </c>
      <c r="K27" s="540">
        <v>3214.58</v>
      </c>
      <c r="L27" s="540">
        <v>0</v>
      </c>
      <c r="M27" s="540">
        <v>0</v>
      </c>
      <c r="N27" s="540">
        <v>0</v>
      </c>
      <c r="O27" s="543"/>
    </row>
    <row r="28" spans="1:15">
      <c r="A28" s="543">
        <v>22</v>
      </c>
      <c r="B28" s="552" t="s">
        <v>719</v>
      </c>
      <c r="C28" s="552">
        <v>68276.556800000006</v>
      </c>
      <c r="D28" s="543">
        <v>15511.0368</v>
      </c>
      <c r="E28" s="543">
        <v>0</v>
      </c>
      <c r="F28" s="540">
        <v>0</v>
      </c>
      <c r="G28" s="540">
        <v>0</v>
      </c>
      <c r="H28" s="543">
        <v>52765.52</v>
      </c>
      <c r="I28" s="543">
        <v>53075.735000000001</v>
      </c>
      <c r="J28" s="540">
        <v>310.21499999999997</v>
      </c>
      <c r="K28" s="540">
        <v>0</v>
      </c>
      <c r="L28" s="540">
        <v>0</v>
      </c>
      <c r="M28" s="540">
        <v>0</v>
      </c>
      <c r="N28" s="540">
        <v>52765.52</v>
      </c>
      <c r="O28" s="543"/>
    </row>
    <row r="29" spans="1:15">
      <c r="A29" s="543">
        <v>23</v>
      </c>
      <c r="B29" s="552" t="s">
        <v>720</v>
      </c>
      <c r="C29" s="552">
        <v>7530775.6120999996</v>
      </c>
      <c r="D29" s="543">
        <v>7301495.3812999995</v>
      </c>
      <c r="E29" s="543">
        <v>51393.663399999998</v>
      </c>
      <c r="F29" s="540">
        <v>25275.87</v>
      </c>
      <c r="G29" s="540">
        <v>0</v>
      </c>
      <c r="H29" s="543">
        <v>152610.6974</v>
      </c>
      <c r="I29" s="543">
        <v>311362.70199999999</v>
      </c>
      <c r="J29" s="540">
        <v>146029.87100000001</v>
      </c>
      <c r="K29" s="540">
        <v>5139.3735999999999</v>
      </c>
      <c r="L29" s="540">
        <v>7582.76</v>
      </c>
      <c r="M29" s="540">
        <v>0</v>
      </c>
      <c r="N29" s="540">
        <v>152610.6974</v>
      </c>
      <c r="O29" s="543"/>
    </row>
    <row r="30" spans="1:15">
      <c r="A30" s="543">
        <v>24</v>
      </c>
      <c r="B30" s="552" t="s">
        <v>721</v>
      </c>
      <c r="C30" s="552">
        <v>0</v>
      </c>
      <c r="D30" s="543">
        <v>0</v>
      </c>
      <c r="E30" s="543">
        <v>0</v>
      </c>
      <c r="F30" s="540">
        <v>0</v>
      </c>
      <c r="G30" s="540">
        <v>0</v>
      </c>
      <c r="H30" s="543">
        <v>0</v>
      </c>
      <c r="I30" s="543">
        <v>0</v>
      </c>
      <c r="J30" s="540">
        <v>0</v>
      </c>
      <c r="K30" s="540">
        <v>0</v>
      </c>
      <c r="L30" s="540">
        <v>0</v>
      </c>
      <c r="M30" s="540">
        <v>0</v>
      </c>
      <c r="N30" s="540">
        <v>0</v>
      </c>
      <c r="O30" s="543"/>
    </row>
    <row r="31" spans="1:15">
      <c r="A31" s="543">
        <v>25</v>
      </c>
      <c r="B31" s="552" t="s">
        <v>722</v>
      </c>
      <c r="C31" s="552">
        <v>5674113.5203</v>
      </c>
      <c r="D31" s="543">
        <v>5203988.2533999998</v>
      </c>
      <c r="E31" s="543">
        <v>85334.732699999993</v>
      </c>
      <c r="F31" s="540">
        <v>0</v>
      </c>
      <c r="G31" s="540">
        <v>250172.9823</v>
      </c>
      <c r="H31" s="543">
        <v>134617.55189999999</v>
      </c>
      <c r="I31" s="543">
        <v>372317.28779999999</v>
      </c>
      <c r="J31" s="540">
        <v>104079.7628</v>
      </c>
      <c r="K31" s="540">
        <v>8533.4660999999996</v>
      </c>
      <c r="L31" s="540">
        <v>0</v>
      </c>
      <c r="M31" s="540">
        <v>125086.507</v>
      </c>
      <c r="N31" s="540">
        <v>134617.55189999999</v>
      </c>
      <c r="O31" s="543"/>
    </row>
    <row r="32" spans="1:15">
      <c r="A32" s="543">
        <v>26</v>
      </c>
      <c r="B32" s="552" t="s">
        <v>824</v>
      </c>
      <c r="C32" s="552">
        <v>0</v>
      </c>
      <c r="D32" s="543">
        <v>0</v>
      </c>
      <c r="E32" s="543">
        <v>0</v>
      </c>
      <c r="F32" s="540">
        <v>0</v>
      </c>
      <c r="G32" s="540">
        <v>0</v>
      </c>
      <c r="H32" s="543">
        <v>0</v>
      </c>
      <c r="I32" s="543">
        <v>0</v>
      </c>
      <c r="J32" s="540">
        <v>0</v>
      </c>
      <c r="K32" s="540">
        <v>0</v>
      </c>
      <c r="L32" s="540">
        <v>0</v>
      </c>
      <c r="M32" s="540">
        <v>0</v>
      </c>
      <c r="N32" s="540">
        <v>0</v>
      </c>
      <c r="O32" s="543"/>
    </row>
    <row r="33" spans="1:15">
      <c r="A33" s="543">
        <v>27</v>
      </c>
      <c r="B33" s="596" t="s">
        <v>68</v>
      </c>
      <c r="C33" s="838">
        <f>SUM(C7:C31)</f>
        <v>76778902.829999998</v>
      </c>
      <c r="D33" s="543">
        <f t="shared" ref="D33:O33" si="0">SUM(D7:D31)</f>
        <v>56977757.281599991</v>
      </c>
      <c r="E33" s="543">
        <f>SUM(E7:E31)</f>
        <v>14287844.605199998</v>
      </c>
      <c r="F33" s="540">
        <f t="shared" si="0"/>
        <v>4108467.8606000002</v>
      </c>
      <c r="G33" s="540">
        <f>SUM(G7:G31)</f>
        <v>1028360.6807</v>
      </c>
      <c r="H33" s="543">
        <f t="shared" si="0"/>
        <v>376472.4019</v>
      </c>
      <c r="I33" s="544">
        <f t="shared" si="0"/>
        <v>4691532.8967999993</v>
      </c>
      <c r="J33" s="540">
        <f t="shared" si="0"/>
        <v>1139555.1259000001</v>
      </c>
      <c r="K33" s="540">
        <f t="shared" si="0"/>
        <v>1428784.5047000002</v>
      </c>
      <c r="L33" s="540">
        <f t="shared" si="0"/>
        <v>1232540.3925000001</v>
      </c>
      <c r="M33" s="540">
        <f t="shared" si="0"/>
        <v>514180.4718</v>
      </c>
      <c r="N33" s="540">
        <f t="shared" si="0"/>
        <v>376472.4019</v>
      </c>
      <c r="O33" s="543">
        <f t="shared" si="0"/>
        <v>0</v>
      </c>
    </row>
    <row r="34" spans="1:15">
      <c r="A34" s="553"/>
      <c r="B34" s="553"/>
      <c r="C34" s="553"/>
      <c r="D34" s="553"/>
      <c r="E34" s="553"/>
      <c r="H34" s="553"/>
      <c r="I34" s="553"/>
      <c r="O34" s="553"/>
    </row>
    <row r="35" spans="1:15">
      <c r="A35" s="553"/>
      <c r="B35" s="555"/>
      <c r="C35" s="555"/>
      <c r="D35" s="553"/>
      <c r="E35" s="553"/>
      <c r="H35" s="553"/>
      <c r="I35" s="553"/>
      <c r="O35" s="553"/>
    </row>
    <row r="36" spans="1:15">
      <c r="A36" s="553"/>
      <c r="B36" s="553"/>
      <c r="C36" s="553"/>
      <c r="D36" s="553"/>
      <c r="E36" s="553"/>
      <c r="H36" s="553"/>
      <c r="I36" s="553"/>
      <c r="O36" s="553"/>
    </row>
    <row r="37" spans="1:15">
      <c r="A37" s="553"/>
      <c r="B37" s="553"/>
      <c r="C37" s="553"/>
      <c r="D37" s="553"/>
      <c r="E37" s="553"/>
      <c r="H37" s="553"/>
      <c r="I37" s="553"/>
      <c r="O37" s="553"/>
    </row>
    <row r="38" spans="1:15">
      <c r="A38" s="553"/>
      <c r="B38" s="553"/>
      <c r="C38" s="553"/>
      <c r="D38" s="553"/>
      <c r="E38" s="553"/>
      <c r="H38" s="553"/>
      <c r="I38" s="553"/>
      <c r="O38" s="553"/>
    </row>
    <row r="39" spans="1:15">
      <c r="A39" s="553"/>
      <c r="B39" s="553"/>
      <c r="C39" s="553"/>
      <c r="D39" s="553"/>
      <c r="E39" s="553"/>
      <c r="H39" s="553"/>
      <c r="I39" s="553"/>
      <c r="O39" s="553"/>
    </row>
    <row r="40" spans="1:15">
      <c r="A40" s="553"/>
      <c r="B40" s="553"/>
      <c r="C40" s="553"/>
      <c r="D40" s="553"/>
      <c r="E40" s="553"/>
      <c r="H40" s="553"/>
      <c r="I40" s="553"/>
      <c r="O40" s="553"/>
    </row>
    <row r="41" spans="1:15">
      <c r="A41" s="556"/>
      <c r="B41" s="556"/>
      <c r="C41" s="556"/>
      <c r="D41" s="553"/>
      <c r="E41" s="553"/>
      <c r="H41" s="553"/>
      <c r="I41" s="553"/>
      <c r="O41" s="553"/>
    </row>
    <row r="42" spans="1:15">
      <c r="A42" s="556"/>
      <c r="B42" s="556"/>
      <c r="C42" s="556"/>
      <c r="D42" s="553"/>
      <c r="E42" s="553"/>
      <c r="H42" s="553"/>
      <c r="I42" s="553"/>
      <c r="O42" s="553"/>
    </row>
    <row r="43" spans="1:15">
      <c r="A43" s="553"/>
      <c r="B43" s="557"/>
      <c r="C43" s="557"/>
      <c r="D43" s="553"/>
      <c r="E43" s="553"/>
      <c r="H43" s="553"/>
      <c r="I43" s="553"/>
      <c r="O43" s="553"/>
    </row>
    <row r="44" spans="1:15">
      <c r="A44" s="553"/>
      <c r="B44" s="557"/>
      <c r="C44" s="557"/>
      <c r="D44" s="553"/>
      <c r="E44" s="553"/>
      <c r="H44" s="553"/>
      <c r="I44" s="553"/>
      <c r="O44" s="553"/>
    </row>
    <row r="45" spans="1:15">
      <c r="A45" s="553"/>
      <c r="B45" s="557"/>
      <c r="C45" s="557"/>
      <c r="D45" s="553"/>
      <c r="E45" s="553"/>
      <c r="H45" s="553"/>
      <c r="I45" s="553"/>
      <c r="O45" s="553"/>
    </row>
    <row r="46" spans="1:15">
      <c r="A46" s="553"/>
      <c r="B46" s="553"/>
      <c r="C46" s="553"/>
      <c r="D46" s="553"/>
      <c r="E46" s="553"/>
      <c r="H46" s="553"/>
      <c r="I46" s="553"/>
      <c r="O46" s="553"/>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tabSelected="1" topLeftCell="C1" zoomScale="70" zoomScaleNormal="70" workbookViewId="0">
      <selection activeCell="C6" sqref="C6:K11"/>
    </sheetView>
  </sheetViews>
  <sheetFormatPr defaultColWidth="8.7109375" defaultRowHeight="12"/>
  <cols>
    <col min="1" max="1" width="11.85546875" style="598" bestFit="1" customWidth="1"/>
    <col min="2" max="2" width="80.140625" style="598" customWidth="1"/>
    <col min="3" max="11" width="28.28515625" style="598" customWidth="1"/>
    <col min="12" max="16384" width="8.7109375" style="598"/>
  </cols>
  <sheetData>
    <row r="1" spans="1:11" s="528" customFormat="1" ht="12.75">
      <c r="A1" s="527" t="s">
        <v>188</v>
      </c>
    </row>
    <row r="2" spans="1:11" s="528" customFormat="1" ht="12.75">
      <c r="A2" s="529" t="s">
        <v>189</v>
      </c>
    </row>
    <row r="3" spans="1:11" s="528" customFormat="1" ht="12.75">
      <c r="A3" s="530" t="s">
        <v>825</v>
      </c>
      <c r="B3" s="531">
        <f>'1. key ratios'!B2</f>
        <v>44377</v>
      </c>
    </row>
    <row r="4" spans="1:11">
      <c r="C4" s="599" t="s">
        <v>675</v>
      </c>
      <c r="D4" s="599" t="s">
        <v>676</v>
      </c>
      <c r="E4" s="599" t="s">
        <v>677</v>
      </c>
      <c r="F4" s="599" t="s">
        <v>678</v>
      </c>
      <c r="G4" s="599" t="s">
        <v>679</v>
      </c>
      <c r="H4" s="599" t="s">
        <v>680</v>
      </c>
      <c r="I4" s="599" t="s">
        <v>681</v>
      </c>
      <c r="J4" s="599" t="s">
        <v>682</v>
      </c>
      <c r="K4" s="599" t="s">
        <v>683</v>
      </c>
    </row>
    <row r="5" spans="1:11" ht="104.1" customHeight="1">
      <c r="A5" s="760" t="s">
        <v>826</v>
      </c>
      <c r="B5" s="761"/>
      <c r="C5" s="532" t="s">
        <v>827</v>
      </c>
      <c r="D5" s="532" t="s">
        <v>813</v>
      </c>
      <c r="E5" s="532" t="s">
        <v>814</v>
      </c>
      <c r="F5" s="532" t="s">
        <v>828</v>
      </c>
      <c r="G5" s="532" t="s">
        <v>829</v>
      </c>
      <c r="H5" s="532" t="s">
        <v>830</v>
      </c>
      <c r="I5" s="532" t="s">
        <v>831</v>
      </c>
      <c r="J5" s="532" t="s">
        <v>832</v>
      </c>
      <c r="K5" s="532" t="s">
        <v>833</v>
      </c>
    </row>
    <row r="6" spans="1:11" ht="12.75">
      <c r="A6" s="543">
        <v>1</v>
      </c>
      <c r="B6" s="543" t="s">
        <v>834</v>
      </c>
      <c r="C6" s="850"/>
      <c r="D6" s="850"/>
      <c r="E6" s="850"/>
      <c r="F6" s="850"/>
      <c r="G6" s="850">
        <v>73035874.270799994</v>
      </c>
      <c r="H6" s="850"/>
      <c r="I6" s="850"/>
      <c r="J6" s="850">
        <v>2925812.6888000001</v>
      </c>
      <c r="K6" s="850">
        <v>817215.87040000001</v>
      </c>
    </row>
    <row r="7" spans="1:11" ht="12.75">
      <c r="A7" s="543">
        <v>2</v>
      </c>
      <c r="B7" s="544" t="s">
        <v>835</v>
      </c>
      <c r="C7" s="850"/>
      <c r="D7" s="850"/>
      <c r="E7" s="850"/>
      <c r="F7" s="850"/>
      <c r="G7" s="850"/>
      <c r="H7" s="850"/>
      <c r="I7" s="850"/>
      <c r="J7" s="850"/>
      <c r="K7" s="850"/>
    </row>
    <row r="8" spans="1:11" ht="12.75">
      <c r="A8" s="543">
        <v>3</v>
      </c>
      <c r="B8" s="544" t="s">
        <v>785</v>
      </c>
      <c r="C8" s="850">
        <v>4073343.7782999999</v>
      </c>
      <c r="D8" s="850"/>
      <c r="E8" s="850">
        <v>20703156.004700001</v>
      </c>
      <c r="F8" s="850"/>
      <c r="G8" s="850">
        <v>9907692.5911999997</v>
      </c>
      <c r="H8" s="850"/>
      <c r="I8" s="850"/>
      <c r="J8" s="850">
        <v>45090</v>
      </c>
      <c r="K8" s="850">
        <v>0</v>
      </c>
    </row>
    <row r="9" spans="1:11" ht="12.75">
      <c r="A9" s="543">
        <v>4</v>
      </c>
      <c r="B9" s="577" t="s">
        <v>836</v>
      </c>
      <c r="C9" s="850"/>
      <c r="D9" s="850"/>
      <c r="E9" s="850"/>
      <c r="F9" s="850"/>
      <c r="G9" s="850">
        <v>5242918.7706000004</v>
      </c>
      <c r="H9" s="850"/>
      <c r="I9" s="850"/>
      <c r="J9" s="850">
        <v>251534.0888</v>
      </c>
      <c r="K9" s="850">
        <v>18848.0838</v>
      </c>
    </row>
    <row r="10" spans="1:11" ht="12.75">
      <c r="A10" s="543">
        <v>5</v>
      </c>
      <c r="B10" s="600" t="s">
        <v>837</v>
      </c>
      <c r="C10" s="850"/>
      <c r="D10" s="850"/>
      <c r="E10" s="850"/>
      <c r="F10" s="850"/>
      <c r="G10" s="850"/>
      <c r="H10" s="850"/>
      <c r="I10" s="850"/>
      <c r="J10" s="850"/>
      <c r="K10" s="850"/>
    </row>
    <row r="11" spans="1:11" ht="12.75">
      <c r="A11" s="543">
        <v>6</v>
      </c>
      <c r="B11" s="600" t="s">
        <v>838</v>
      </c>
      <c r="C11" s="850"/>
      <c r="D11" s="850"/>
      <c r="E11" s="850"/>
      <c r="F11" s="850"/>
      <c r="G11" s="850"/>
      <c r="H11" s="850"/>
      <c r="I11" s="850"/>
      <c r="J11" s="850"/>
      <c r="K11" s="850"/>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15"/>
  <sheetViews>
    <sheetView topLeftCell="B108" zoomScale="85" zoomScaleNormal="85" workbookViewId="0">
      <selection activeCell="B215" sqref="B215:C215"/>
    </sheetView>
  </sheetViews>
  <sheetFormatPr defaultColWidth="43.5703125" defaultRowHeight="11.25"/>
  <cols>
    <col min="1" max="1" width="5.28515625" style="235" customWidth="1"/>
    <col min="2" max="2" width="66.140625" style="236" customWidth="1"/>
    <col min="3" max="3" width="131.42578125" style="237" customWidth="1"/>
    <col min="4" max="5" width="10.28515625" style="228" customWidth="1"/>
    <col min="6" max="16384" width="43.5703125" style="228"/>
  </cols>
  <sheetData>
    <row r="1" spans="1:3" ht="12.75" thickTop="1" thickBot="1">
      <c r="A1" s="817" t="s">
        <v>327</v>
      </c>
      <c r="B1" s="818"/>
      <c r="C1" s="819"/>
    </row>
    <row r="2" spans="1:3" ht="26.25" customHeight="1">
      <c r="A2" s="601"/>
      <c r="B2" s="762" t="s">
        <v>328</v>
      </c>
      <c r="C2" s="762"/>
    </row>
    <row r="3" spans="1:3" s="233" customFormat="1" ht="11.25" customHeight="1">
      <c r="A3" s="232"/>
      <c r="B3" s="762" t="s">
        <v>420</v>
      </c>
      <c r="C3" s="762"/>
    </row>
    <row r="4" spans="1:3" ht="12" customHeight="1" thickBot="1">
      <c r="A4" s="800" t="s">
        <v>424</v>
      </c>
      <c r="B4" s="801"/>
      <c r="C4" s="802"/>
    </row>
    <row r="5" spans="1:3" ht="12" thickTop="1">
      <c r="A5" s="229"/>
      <c r="B5" s="803" t="s">
        <v>329</v>
      </c>
      <c r="C5" s="804"/>
    </row>
    <row r="6" spans="1:3">
      <c r="A6" s="601"/>
      <c r="B6" s="768" t="s">
        <v>421</v>
      </c>
      <c r="C6" s="769"/>
    </row>
    <row r="7" spans="1:3">
      <c r="A7" s="601"/>
      <c r="B7" s="768" t="s">
        <v>330</v>
      </c>
      <c r="C7" s="769"/>
    </row>
    <row r="8" spans="1:3">
      <c r="A8" s="601"/>
      <c r="B8" s="768" t="s">
        <v>422</v>
      </c>
      <c r="C8" s="769"/>
    </row>
    <row r="9" spans="1:3">
      <c r="A9" s="601"/>
      <c r="B9" s="815" t="s">
        <v>423</v>
      </c>
      <c r="C9" s="816"/>
    </row>
    <row r="10" spans="1:3">
      <c r="A10" s="601"/>
      <c r="B10" s="805" t="s">
        <v>331</v>
      </c>
      <c r="C10" s="806" t="s">
        <v>331</v>
      </c>
    </row>
    <row r="11" spans="1:3">
      <c r="A11" s="601"/>
      <c r="B11" s="805" t="s">
        <v>332</v>
      </c>
      <c r="C11" s="806" t="s">
        <v>332</v>
      </c>
    </row>
    <row r="12" spans="1:3">
      <c r="A12" s="601"/>
      <c r="B12" s="805" t="s">
        <v>333</v>
      </c>
      <c r="C12" s="806" t="s">
        <v>333</v>
      </c>
    </row>
    <row r="13" spans="1:3">
      <c r="A13" s="601"/>
      <c r="B13" s="805" t="s">
        <v>334</v>
      </c>
      <c r="C13" s="806" t="s">
        <v>334</v>
      </c>
    </row>
    <row r="14" spans="1:3">
      <c r="A14" s="601"/>
      <c r="B14" s="805" t="s">
        <v>335</v>
      </c>
      <c r="C14" s="806" t="s">
        <v>335</v>
      </c>
    </row>
    <row r="15" spans="1:3" ht="21.75" customHeight="1">
      <c r="A15" s="601"/>
      <c r="B15" s="805" t="s">
        <v>336</v>
      </c>
      <c r="C15" s="806" t="s">
        <v>336</v>
      </c>
    </row>
    <row r="16" spans="1:3">
      <c r="A16" s="601"/>
      <c r="B16" s="805" t="s">
        <v>337</v>
      </c>
      <c r="C16" s="806" t="s">
        <v>338</v>
      </c>
    </row>
    <row r="17" spans="1:3">
      <c r="A17" s="601"/>
      <c r="B17" s="805" t="s">
        <v>339</v>
      </c>
      <c r="C17" s="806" t="s">
        <v>340</v>
      </c>
    </row>
    <row r="18" spans="1:3">
      <c r="A18" s="601"/>
      <c r="B18" s="805" t="s">
        <v>341</v>
      </c>
      <c r="C18" s="806" t="s">
        <v>342</v>
      </c>
    </row>
    <row r="19" spans="1:3">
      <c r="A19" s="601"/>
      <c r="B19" s="805" t="s">
        <v>343</v>
      </c>
      <c r="C19" s="806" t="s">
        <v>343</v>
      </c>
    </row>
    <row r="20" spans="1:3">
      <c r="A20" s="601"/>
      <c r="B20" s="805" t="s">
        <v>344</v>
      </c>
      <c r="C20" s="806" t="s">
        <v>344</v>
      </c>
    </row>
    <row r="21" spans="1:3">
      <c r="A21" s="601"/>
      <c r="B21" s="805" t="s">
        <v>345</v>
      </c>
      <c r="C21" s="806" t="s">
        <v>345</v>
      </c>
    </row>
    <row r="22" spans="1:3" ht="23.25" customHeight="1">
      <c r="A22" s="601"/>
      <c r="B22" s="805" t="s">
        <v>346</v>
      </c>
      <c r="C22" s="806" t="s">
        <v>347</v>
      </c>
    </row>
    <row r="23" spans="1:3">
      <c r="A23" s="601"/>
      <c r="B23" s="805" t="s">
        <v>348</v>
      </c>
      <c r="C23" s="806" t="s">
        <v>348</v>
      </c>
    </row>
    <row r="24" spans="1:3">
      <c r="A24" s="601"/>
      <c r="B24" s="805" t="s">
        <v>349</v>
      </c>
      <c r="C24" s="806" t="s">
        <v>350</v>
      </c>
    </row>
    <row r="25" spans="1:3" ht="12" thickBot="1">
      <c r="A25" s="230"/>
      <c r="B25" s="809" t="s">
        <v>351</v>
      </c>
      <c r="C25" s="810"/>
    </row>
    <row r="26" spans="1:3" ht="12.75" thickTop="1" thickBot="1">
      <c r="A26" s="800" t="s">
        <v>434</v>
      </c>
      <c r="B26" s="801"/>
      <c r="C26" s="802"/>
    </row>
    <row r="27" spans="1:3" ht="12.75" thickTop="1" thickBot="1">
      <c r="A27" s="231"/>
      <c r="B27" s="811" t="s">
        <v>352</v>
      </c>
      <c r="C27" s="812"/>
    </row>
    <row r="28" spans="1:3" ht="12.75" thickTop="1" thickBot="1">
      <c r="A28" s="800" t="s">
        <v>425</v>
      </c>
      <c r="B28" s="801"/>
      <c r="C28" s="802"/>
    </row>
    <row r="29" spans="1:3" ht="12" thickTop="1">
      <c r="A29" s="229"/>
      <c r="B29" s="813" t="s">
        <v>353</v>
      </c>
      <c r="C29" s="814" t="s">
        <v>354</v>
      </c>
    </row>
    <row r="30" spans="1:3">
      <c r="A30" s="601"/>
      <c r="B30" s="791" t="s">
        <v>355</v>
      </c>
      <c r="C30" s="792" t="s">
        <v>356</v>
      </c>
    </row>
    <row r="31" spans="1:3">
      <c r="A31" s="601"/>
      <c r="B31" s="791" t="s">
        <v>357</v>
      </c>
      <c r="C31" s="792" t="s">
        <v>358</v>
      </c>
    </row>
    <row r="32" spans="1:3">
      <c r="A32" s="601"/>
      <c r="B32" s="791" t="s">
        <v>359</v>
      </c>
      <c r="C32" s="792" t="s">
        <v>360</v>
      </c>
    </row>
    <row r="33" spans="1:3">
      <c r="A33" s="601"/>
      <c r="B33" s="791" t="s">
        <v>361</v>
      </c>
      <c r="C33" s="792" t="s">
        <v>362</v>
      </c>
    </row>
    <row r="34" spans="1:3">
      <c r="A34" s="601"/>
      <c r="B34" s="791" t="s">
        <v>363</v>
      </c>
      <c r="C34" s="792" t="s">
        <v>364</v>
      </c>
    </row>
    <row r="35" spans="1:3" ht="23.25" customHeight="1">
      <c r="A35" s="601"/>
      <c r="B35" s="791" t="s">
        <v>365</v>
      </c>
      <c r="C35" s="792" t="s">
        <v>366</v>
      </c>
    </row>
    <row r="36" spans="1:3" ht="24" customHeight="1">
      <c r="A36" s="601"/>
      <c r="B36" s="791" t="s">
        <v>367</v>
      </c>
      <c r="C36" s="792" t="s">
        <v>368</v>
      </c>
    </row>
    <row r="37" spans="1:3" ht="24.75" customHeight="1">
      <c r="A37" s="601"/>
      <c r="B37" s="791" t="s">
        <v>369</v>
      </c>
      <c r="C37" s="792" t="s">
        <v>370</v>
      </c>
    </row>
    <row r="38" spans="1:3" ht="23.25" customHeight="1">
      <c r="A38" s="601"/>
      <c r="B38" s="791" t="s">
        <v>426</v>
      </c>
      <c r="C38" s="792" t="s">
        <v>371</v>
      </c>
    </row>
    <row r="39" spans="1:3" ht="39.75" customHeight="1">
      <c r="A39" s="601"/>
      <c r="B39" s="805" t="s">
        <v>441</v>
      </c>
      <c r="C39" s="806" t="s">
        <v>372</v>
      </c>
    </row>
    <row r="40" spans="1:3" ht="12" customHeight="1">
      <c r="A40" s="601"/>
      <c r="B40" s="791" t="s">
        <v>373</v>
      </c>
      <c r="C40" s="792" t="s">
        <v>374</v>
      </c>
    </row>
    <row r="41" spans="1:3" ht="27" customHeight="1" thickBot="1">
      <c r="A41" s="230"/>
      <c r="B41" s="807" t="s">
        <v>375</v>
      </c>
      <c r="C41" s="808" t="s">
        <v>376</v>
      </c>
    </row>
    <row r="42" spans="1:3" ht="12.75" thickTop="1" thickBot="1">
      <c r="A42" s="800" t="s">
        <v>427</v>
      </c>
      <c r="B42" s="801"/>
      <c r="C42" s="802"/>
    </row>
    <row r="43" spans="1:3" ht="12" thickTop="1">
      <c r="A43" s="229"/>
      <c r="B43" s="803" t="s">
        <v>464</v>
      </c>
      <c r="C43" s="804" t="s">
        <v>377</v>
      </c>
    </row>
    <row r="44" spans="1:3">
      <c r="A44" s="601"/>
      <c r="B44" s="768" t="s">
        <v>463</v>
      </c>
      <c r="C44" s="769"/>
    </row>
    <row r="45" spans="1:3" ht="23.25" customHeight="1" thickBot="1">
      <c r="A45" s="230"/>
      <c r="B45" s="798" t="s">
        <v>378</v>
      </c>
      <c r="C45" s="799" t="s">
        <v>379</v>
      </c>
    </row>
    <row r="46" spans="1:3" ht="11.25" customHeight="1" thickTop="1" thickBot="1">
      <c r="A46" s="800" t="s">
        <v>428</v>
      </c>
      <c r="B46" s="801"/>
      <c r="C46" s="802"/>
    </row>
    <row r="47" spans="1:3" ht="26.25" customHeight="1" thickTop="1">
      <c r="A47" s="601"/>
      <c r="B47" s="768" t="s">
        <v>429</v>
      </c>
      <c r="C47" s="769"/>
    </row>
    <row r="48" spans="1:3" ht="12" thickBot="1">
      <c r="A48" s="800" t="s">
        <v>430</v>
      </c>
      <c r="B48" s="801"/>
      <c r="C48" s="802"/>
    </row>
    <row r="49" spans="1:3" ht="12" thickTop="1">
      <c r="A49" s="229"/>
      <c r="B49" s="803" t="s">
        <v>380</v>
      </c>
      <c r="C49" s="804" t="s">
        <v>380</v>
      </c>
    </row>
    <row r="50" spans="1:3" ht="11.25" customHeight="1">
      <c r="A50" s="601"/>
      <c r="B50" s="768" t="s">
        <v>381</v>
      </c>
      <c r="C50" s="769" t="s">
        <v>381</v>
      </c>
    </row>
    <row r="51" spans="1:3">
      <c r="A51" s="601"/>
      <c r="B51" s="768" t="s">
        <v>382</v>
      </c>
      <c r="C51" s="769" t="s">
        <v>382</v>
      </c>
    </row>
    <row r="52" spans="1:3" ht="11.25" customHeight="1">
      <c r="A52" s="601"/>
      <c r="B52" s="768" t="s">
        <v>491</v>
      </c>
      <c r="C52" s="769" t="s">
        <v>383</v>
      </c>
    </row>
    <row r="53" spans="1:3" ht="33.6" customHeight="1">
      <c r="A53" s="601"/>
      <c r="B53" s="768" t="s">
        <v>384</v>
      </c>
      <c r="C53" s="769" t="s">
        <v>384</v>
      </c>
    </row>
    <row r="54" spans="1:3" ht="11.25" customHeight="1">
      <c r="A54" s="601"/>
      <c r="B54" s="768" t="s">
        <v>484</v>
      </c>
      <c r="C54" s="769" t="s">
        <v>385</v>
      </c>
    </row>
    <row r="55" spans="1:3" ht="11.25" customHeight="1" thickBot="1">
      <c r="A55" s="800" t="s">
        <v>431</v>
      </c>
      <c r="B55" s="801"/>
      <c r="C55" s="802"/>
    </row>
    <row r="56" spans="1:3" ht="12" thickTop="1">
      <c r="A56" s="229"/>
      <c r="B56" s="803" t="s">
        <v>380</v>
      </c>
      <c r="C56" s="804" t="s">
        <v>380</v>
      </c>
    </row>
    <row r="57" spans="1:3">
      <c r="A57" s="601"/>
      <c r="B57" s="768" t="s">
        <v>386</v>
      </c>
      <c r="C57" s="769" t="s">
        <v>386</v>
      </c>
    </row>
    <row r="58" spans="1:3">
      <c r="A58" s="601"/>
      <c r="B58" s="768" t="s">
        <v>437</v>
      </c>
      <c r="C58" s="769" t="s">
        <v>387</v>
      </c>
    </row>
    <row r="59" spans="1:3">
      <c r="A59" s="601"/>
      <c r="B59" s="768" t="s">
        <v>388</v>
      </c>
      <c r="C59" s="769" t="s">
        <v>388</v>
      </c>
    </row>
    <row r="60" spans="1:3">
      <c r="A60" s="601"/>
      <c r="B60" s="768" t="s">
        <v>389</v>
      </c>
      <c r="C60" s="769" t="s">
        <v>389</v>
      </c>
    </row>
    <row r="61" spans="1:3">
      <c r="A61" s="601"/>
      <c r="B61" s="768" t="s">
        <v>390</v>
      </c>
      <c r="C61" s="769" t="s">
        <v>390</v>
      </c>
    </row>
    <row r="62" spans="1:3">
      <c r="A62" s="601"/>
      <c r="B62" s="768" t="s">
        <v>438</v>
      </c>
      <c r="C62" s="769" t="s">
        <v>391</v>
      </c>
    </row>
    <row r="63" spans="1:3">
      <c r="A63" s="601"/>
      <c r="B63" s="768" t="s">
        <v>392</v>
      </c>
      <c r="C63" s="769" t="s">
        <v>392</v>
      </c>
    </row>
    <row r="64" spans="1:3" ht="12" thickBot="1">
      <c r="A64" s="230"/>
      <c r="B64" s="798" t="s">
        <v>393</v>
      </c>
      <c r="C64" s="799" t="s">
        <v>393</v>
      </c>
    </row>
    <row r="65" spans="1:3" ht="11.25" customHeight="1" thickTop="1">
      <c r="A65" s="786" t="s">
        <v>432</v>
      </c>
      <c r="B65" s="787"/>
      <c r="C65" s="788"/>
    </row>
    <row r="66" spans="1:3" ht="12" thickBot="1">
      <c r="A66" s="230"/>
      <c r="B66" s="798" t="s">
        <v>394</v>
      </c>
      <c r="C66" s="799" t="s">
        <v>394</v>
      </c>
    </row>
    <row r="67" spans="1:3" ht="11.25" customHeight="1" thickTop="1" thickBot="1">
      <c r="A67" s="800" t="s">
        <v>433</v>
      </c>
      <c r="B67" s="801"/>
      <c r="C67" s="802"/>
    </row>
    <row r="68" spans="1:3" ht="12" thickTop="1">
      <c r="A68" s="229"/>
      <c r="B68" s="803" t="s">
        <v>395</v>
      </c>
      <c r="C68" s="804" t="s">
        <v>395</v>
      </c>
    </row>
    <row r="69" spans="1:3">
      <c r="A69" s="601"/>
      <c r="B69" s="768" t="s">
        <v>396</v>
      </c>
      <c r="C69" s="769" t="s">
        <v>396</v>
      </c>
    </row>
    <row r="70" spans="1:3">
      <c r="A70" s="601"/>
      <c r="B70" s="768" t="s">
        <v>397</v>
      </c>
      <c r="C70" s="769" t="s">
        <v>397</v>
      </c>
    </row>
    <row r="71" spans="1:3" ht="38.25" customHeight="1">
      <c r="A71" s="601"/>
      <c r="B71" s="796" t="s">
        <v>440</v>
      </c>
      <c r="C71" s="797" t="s">
        <v>398</v>
      </c>
    </row>
    <row r="72" spans="1:3" ht="33.75" customHeight="1">
      <c r="A72" s="601"/>
      <c r="B72" s="796" t="s">
        <v>443</v>
      </c>
      <c r="C72" s="797" t="s">
        <v>399</v>
      </c>
    </row>
    <row r="73" spans="1:3" ht="15.75" customHeight="1">
      <c r="A73" s="601"/>
      <c r="B73" s="796" t="s">
        <v>439</v>
      </c>
      <c r="C73" s="797" t="s">
        <v>400</v>
      </c>
    </row>
    <row r="74" spans="1:3">
      <c r="A74" s="601"/>
      <c r="B74" s="768" t="s">
        <v>401</v>
      </c>
      <c r="C74" s="769" t="s">
        <v>401</v>
      </c>
    </row>
    <row r="75" spans="1:3" ht="12" thickBot="1">
      <c r="A75" s="230"/>
      <c r="B75" s="798" t="s">
        <v>402</v>
      </c>
      <c r="C75" s="799" t="s">
        <v>402</v>
      </c>
    </row>
    <row r="76" spans="1:3" ht="12" thickTop="1">
      <c r="A76" s="786" t="s">
        <v>467</v>
      </c>
      <c r="B76" s="787"/>
      <c r="C76" s="788"/>
    </row>
    <row r="77" spans="1:3">
      <c r="A77" s="601"/>
      <c r="B77" s="768" t="s">
        <v>394</v>
      </c>
      <c r="C77" s="769"/>
    </row>
    <row r="78" spans="1:3">
      <c r="A78" s="601"/>
      <c r="B78" s="768" t="s">
        <v>465</v>
      </c>
      <c r="C78" s="769"/>
    </row>
    <row r="79" spans="1:3">
      <c r="A79" s="601"/>
      <c r="B79" s="768" t="s">
        <v>466</v>
      </c>
      <c r="C79" s="769"/>
    </row>
    <row r="80" spans="1:3">
      <c r="A80" s="786" t="s">
        <v>468</v>
      </c>
      <c r="B80" s="787"/>
      <c r="C80" s="788"/>
    </row>
    <row r="81" spans="1:3">
      <c r="A81" s="601"/>
      <c r="B81" s="768" t="s">
        <v>394</v>
      </c>
      <c r="C81" s="769"/>
    </row>
    <row r="82" spans="1:3">
      <c r="A82" s="601"/>
      <c r="B82" s="768" t="s">
        <v>469</v>
      </c>
      <c r="C82" s="769"/>
    </row>
    <row r="83" spans="1:3" ht="76.5" customHeight="1">
      <c r="A83" s="601"/>
      <c r="B83" s="768" t="s">
        <v>483</v>
      </c>
      <c r="C83" s="769"/>
    </row>
    <row r="84" spans="1:3" ht="53.25" customHeight="1">
      <c r="A84" s="601"/>
      <c r="B84" s="768" t="s">
        <v>482</v>
      </c>
      <c r="C84" s="769"/>
    </row>
    <row r="85" spans="1:3">
      <c r="A85" s="601"/>
      <c r="B85" s="768" t="s">
        <v>470</v>
      </c>
      <c r="C85" s="769"/>
    </row>
    <row r="86" spans="1:3">
      <c r="A86" s="601"/>
      <c r="B86" s="768" t="s">
        <v>471</v>
      </c>
      <c r="C86" s="769"/>
    </row>
    <row r="87" spans="1:3">
      <c r="A87" s="601"/>
      <c r="B87" s="768" t="s">
        <v>472</v>
      </c>
      <c r="C87" s="769"/>
    </row>
    <row r="88" spans="1:3">
      <c r="A88" s="786" t="s">
        <v>473</v>
      </c>
      <c r="B88" s="787"/>
      <c r="C88" s="788"/>
    </row>
    <row r="89" spans="1:3">
      <c r="A89" s="601"/>
      <c r="B89" s="768" t="s">
        <v>394</v>
      </c>
      <c r="C89" s="769"/>
    </row>
    <row r="90" spans="1:3">
      <c r="A90" s="601"/>
      <c r="B90" s="768" t="s">
        <v>475</v>
      </c>
      <c r="C90" s="769"/>
    </row>
    <row r="91" spans="1:3" ht="12" customHeight="1">
      <c r="A91" s="601"/>
      <c r="B91" s="768" t="s">
        <v>476</v>
      </c>
      <c r="C91" s="769"/>
    </row>
    <row r="92" spans="1:3">
      <c r="A92" s="601"/>
      <c r="B92" s="768" t="s">
        <v>477</v>
      </c>
      <c r="C92" s="769"/>
    </row>
    <row r="93" spans="1:3" ht="24.75" customHeight="1">
      <c r="A93" s="601"/>
      <c r="B93" s="789" t="s">
        <v>519</v>
      </c>
      <c r="C93" s="790"/>
    </row>
    <row r="94" spans="1:3" ht="24" customHeight="1">
      <c r="A94" s="601"/>
      <c r="B94" s="789" t="s">
        <v>520</v>
      </c>
      <c r="C94" s="790"/>
    </row>
    <row r="95" spans="1:3" ht="13.5" customHeight="1">
      <c r="A95" s="601"/>
      <c r="B95" s="791" t="s">
        <v>478</v>
      </c>
      <c r="C95" s="792"/>
    </row>
    <row r="96" spans="1:3" ht="11.25" customHeight="1" thickBot="1">
      <c r="A96" s="793" t="s">
        <v>515</v>
      </c>
      <c r="B96" s="794"/>
      <c r="C96" s="795"/>
    </row>
    <row r="97" spans="1:3" ht="12.75" thickTop="1" thickBot="1">
      <c r="A97" s="785" t="s">
        <v>403</v>
      </c>
      <c r="B97" s="785"/>
      <c r="C97" s="785"/>
    </row>
    <row r="98" spans="1:3">
      <c r="A98" s="348">
        <v>2</v>
      </c>
      <c r="B98" s="524" t="s">
        <v>495</v>
      </c>
      <c r="C98" s="524" t="s">
        <v>516</v>
      </c>
    </row>
    <row r="99" spans="1:3">
      <c r="A99" s="234">
        <v>3</v>
      </c>
      <c r="B99" s="525" t="s">
        <v>496</v>
      </c>
      <c r="C99" s="526" t="s">
        <v>517</v>
      </c>
    </row>
    <row r="100" spans="1:3">
      <c r="A100" s="234">
        <v>4</v>
      </c>
      <c r="B100" s="525" t="s">
        <v>497</v>
      </c>
      <c r="C100" s="526" t="s">
        <v>521</v>
      </c>
    </row>
    <row r="101" spans="1:3" ht="11.25" customHeight="1">
      <c r="A101" s="234">
        <v>5</v>
      </c>
      <c r="B101" s="525" t="s">
        <v>498</v>
      </c>
      <c r="C101" s="526" t="s">
        <v>518</v>
      </c>
    </row>
    <row r="102" spans="1:3" ht="12" customHeight="1">
      <c r="A102" s="234">
        <v>6</v>
      </c>
      <c r="B102" s="525" t="s">
        <v>513</v>
      </c>
      <c r="C102" s="526" t="s">
        <v>499</v>
      </c>
    </row>
    <row r="103" spans="1:3" ht="12" customHeight="1">
      <c r="A103" s="234">
        <v>7</v>
      </c>
      <c r="B103" s="525" t="s">
        <v>500</v>
      </c>
      <c r="C103" s="526" t="s">
        <v>514</v>
      </c>
    </row>
    <row r="104" spans="1:3">
      <c r="A104" s="234">
        <v>8</v>
      </c>
      <c r="B104" s="525" t="s">
        <v>505</v>
      </c>
      <c r="C104" s="526" t="s">
        <v>525</v>
      </c>
    </row>
    <row r="105" spans="1:3" ht="11.25" customHeight="1">
      <c r="A105" s="786" t="s">
        <v>479</v>
      </c>
      <c r="B105" s="787"/>
      <c r="C105" s="788"/>
    </row>
    <row r="106" spans="1:3" ht="12" customHeight="1">
      <c r="A106" s="601"/>
      <c r="B106" s="768" t="s">
        <v>394</v>
      </c>
      <c r="C106" s="769"/>
    </row>
    <row r="107" spans="1:3">
      <c r="A107" s="786" t="s">
        <v>662</v>
      </c>
      <c r="B107" s="787"/>
      <c r="C107" s="788"/>
    </row>
    <row r="108" spans="1:3" ht="12" customHeight="1">
      <c r="A108" s="601"/>
      <c r="B108" s="768" t="s">
        <v>664</v>
      </c>
      <c r="C108" s="769"/>
    </row>
    <row r="109" spans="1:3">
      <c r="A109" s="601"/>
      <c r="B109" s="768" t="s">
        <v>665</v>
      </c>
      <c r="C109" s="769"/>
    </row>
    <row r="110" spans="1:3">
      <c r="A110" s="601"/>
      <c r="B110" s="768" t="s">
        <v>663</v>
      </c>
      <c r="C110" s="769"/>
    </row>
    <row r="111" spans="1:3">
      <c r="A111" s="763" t="s">
        <v>953</v>
      </c>
      <c r="B111" s="763"/>
      <c r="C111" s="763"/>
    </row>
    <row r="112" spans="1:3">
      <c r="A112" s="782" t="s">
        <v>327</v>
      </c>
      <c r="B112" s="782"/>
      <c r="C112" s="782"/>
    </row>
    <row r="113" spans="1:3">
      <c r="A113" s="602">
        <v>1</v>
      </c>
      <c r="B113" s="777" t="s">
        <v>839</v>
      </c>
      <c r="C113" s="778"/>
    </row>
    <row r="114" spans="1:3">
      <c r="A114" s="602">
        <v>2</v>
      </c>
      <c r="B114" s="783" t="s">
        <v>840</v>
      </c>
      <c r="C114" s="784"/>
    </row>
    <row r="115" spans="1:3">
      <c r="A115" s="602">
        <v>3</v>
      </c>
      <c r="B115" s="777" t="s">
        <v>841</v>
      </c>
      <c r="C115" s="778"/>
    </row>
    <row r="116" spans="1:3">
      <c r="A116" s="602">
        <v>4</v>
      </c>
      <c r="B116" s="777" t="s">
        <v>842</v>
      </c>
      <c r="C116" s="778"/>
    </row>
    <row r="117" spans="1:3">
      <c r="A117" s="602">
        <v>5</v>
      </c>
      <c r="B117" s="777" t="s">
        <v>843</v>
      </c>
      <c r="C117" s="778"/>
    </row>
    <row r="118" spans="1:3" ht="55.5" customHeight="1">
      <c r="A118" s="602">
        <v>6</v>
      </c>
      <c r="B118" s="777" t="s">
        <v>954</v>
      </c>
      <c r="C118" s="778"/>
    </row>
    <row r="119" spans="1:3" ht="22.5">
      <c r="A119" s="602">
        <v>6.01</v>
      </c>
      <c r="B119" s="603" t="s">
        <v>698</v>
      </c>
      <c r="C119" s="646" t="s">
        <v>955</v>
      </c>
    </row>
    <row r="120" spans="1:3" ht="33.75">
      <c r="A120" s="602">
        <v>6.02</v>
      </c>
      <c r="B120" s="603" t="s">
        <v>699</v>
      </c>
      <c r="C120" s="644" t="s">
        <v>959</v>
      </c>
    </row>
    <row r="121" spans="1:3">
      <c r="A121" s="602">
        <v>6.03</v>
      </c>
      <c r="B121" s="609" t="s">
        <v>700</v>
      </c>
      <c r="C121" s="609" t="s">
        <v>844</v>
      </c>
    </row>
    <row r="122" spans="1:3">
      <c r="A122" s="602">
        <v>6.04</v>
      </c>
      <c r="B122" s="603" t="s">
        <v>701</v>
      </c>
      <c r="C122" s="605" t="s">
        <v>845</v>
      </c>
    </row>
    <row r="123" spans="1:3">
      <c r="A123" s="602">
        <v>6.05</v>
      </c>
      <c r="B123" s="603" t="s">
        <v>702</v>
      </c>
      <c r="C123" s="605" t="s">
        <v>846</v>
      </c>
    </row>
    <row r="124" spans="1:3" ht="22.5">
      <c r="A124" s="602">
        <v>6.06</v>
      </c>
      <c r="B124" s="603" t="s">
        <v>703</v>
      </c>
      <c r="C124" s="605" t="s">
        <v>847</v>
      </c>
    </row>
    <row r="125" spans="1:3">
      <c r="A125" s="602">
        <v>6.07</v>
      </c>
      <c r="B125" s="606" t="s">
        <v>704</v>
      </c>
      <c r="C125" s="605" t="s">
        <v>848</v>
      </c>
    </row>
    <row r="126" spans="1:3" ht="22.5">
      <c r="A126" s="602">
        <v>6.08</v>
      </c>
      <c r="B126" s="603" t="s">
        <v>705</v>
      </c>
      <c r="C126" s="605" t="s">
        <v>849</v>
      </c>
    </row>
    <row r="127" spans="1:3" ht="22.5">
      <c r="A127" s="602">
        <v>6.09</v>
      </c>
      <c r="B127" s="607" t="s">
        <v>706</v>
      </c>
      <c r="C127" s="605" t="s">
        <v>850</v>
      </c>
    </row>
    <row r="128" spans="1:3">
      <c r="A128" s="608">
        <v>6.1</v>
      </c>
      <c r="B128" s="607" t="s">
        <v>707</v>
      </c>
      <c r="C128" s="605" t="s">
        <v>851</v>
      </c>
    </row>
    <row r="129" spans="1:3">
      <c r="A129" s="602">
        <v>6.11</v>
      </c>
      <c r="B129" s="607" t="s">
        <v>708</v>
      </c>
      <c r="C129" s="605" t="s">
        <v>852</v>
      </c>
    </row>
    <row r="130" spans="1:3">
      <c r="A130" s="602">
        <v>6.12</v>
      </c>
      <c r="B130" s="607" t="s">
        <v>709</v>
      </c>
      <c r="C130" s="605" t="s">
        <v>853</v>
      </c>
    </row>
    <row r="131" spans="1:3">
      <c r="A131" s="602">
        <v>6.13</v>
      </c>
      <c r="B131" s="607" t="s">
        <v>710</v>
      </c>
      <c r="C131" s="609" t="s">
        <v>854</v>
      </c>
    </row>
    <row r="132" spans="1:3">
      <c r="A132" s="602">
        <v>6.14</v>
      </c>
      <c r="B132" s="607" t="s">
        <v>711</v>
      </c>
      <c r="C132" s="609" t="s">
        <v>855</v>
      </c>
    </row>
    <row r="133" spans="1:3">
      <c r="A133" s="602">
        <v>6.15</v>
      </c>
      <c r="B133" s="607" t="s">
        <v>712</v>
      </c>
      <c r="C133" s="609" t="s">
        <v>856</v>
      </c>
    </row>
    <row r="134" spans="1:3" ht="22.5">
      <c r="A134" s="602">
        <v>6.16</v>
      </c>
      <c r="B134" s="607" t="s">
        <v>713</v>
      </c>
      <c r="C134" s="609" t="s">
        <v>857</v>
      </c>
    </row>
    <row r="135" spans="1:3">
      <c r="A135" s="602">
        <v>6.17</v>
      </c>
      <c r="B135" s="609" t="s">
        <v>714</v>
      </c>
      <c r="C135" s="609" t="s">
        <v>858</v>
      </c>
    </row>
    <row r="136" spans="1:3" ht="22.5">
      <c r="A136" s="602">
        <v>6.18</v>
      </c>
      <c r="B136" s="607" t="s">
        <v>715</v>
      </c>
      <c r="C136" s="609" t="s">
        <v>859</v>
      </c>
    </row>
    <row r="137" spans="1:3">
      <c r="A137" s="602">
        <v>6.19</v>
      </c>
      <c r="B137" s="607" t="s">
        <v>716</v>
      </c>
      <c r="C137" s="609" t="s">
        <v>860</v>
      </c>
    </row>
    <row r="138" spans="1:3">
      <c r="A138" s="608">
        <v>6.2</v>
      </c>
      <c r="B138" s="607" t="s">
        <v>717</v>
      </c>
      <c r="C138" s="609" t="s">
        <v>861</v>
      </c>
    </row>
    <row r="139" spans="1:3">
      <c r="A139" s="602">
        <v>6.21</v>
      </c>
      <c r="B139" s="607" t="s">
        <v>718</v>
      </c>
      <c r="C139" s="609" t="s">
        <v>862</v>
      </c>
    </row>
    <row r="140" spans="1:3">
      <c r="A140" s="602">
        <v>6.22</v>
      </c>
      <c r="B140" s="607" t="s">
        <v>719</v>
      </c>
      <c r="C140" s="609" t="s">
        <v>863</v>
      </c>
    </row>
    <row r="141" spans="1:3" ht="22.5">
      <c r="A141" s="602">
        <v>6.23</v>
      </c>
      <c r="B141" s="607" t="s">
        <v>720</v>
      </c>
      <c r="C141" s="609" t="s">
        <v>864</v>
      </c>
    </row>
    <row r="142" spans="1:3" ht="22.5">
      <c r="A142" s="602">
        <v>6.24</v>
      </c>
      <c r="B142" s="603" t="s">
        <v>721</v>
      </c>
      <c r="C142" s="609" t="s">
        <v>865</v>
      </c>
    </row>
    <row r="143" spans="1:3">
      <c r="A143" s="602">
        <v>6.2500000000000098</v>
      </c>
      <c r="B143" s="603" t="s">
        <v>722</v>
      </c>
      <c r="C143" s="609" t="s">
        <v>866</v>
      </c>
    </row>
    <row r="144" spans="1:3" ht="22.5">
      <c r="A144" s="602">
        <v>6.2600000000000202</v>
      </c>
      <c r="B144" s="603" t="s">
        <v>867</v>
      </c>
      <c r="C144" s="649" t="s">
        <v>868</v>
      </c>
    </row>
    <row r="145" spans="1:3" ht="22.5">
      <c r="A145" s="602">
        <v>6.2700000000000298</v>
      </c>
      <c r="B145" s="603" t="s">
        <v>165</v>
      </c>
      <c r="C145" s="649" t="s">
        <v>957</v>
      </c>
    </row>
    <row r="146" spans="1:3">
      <c r="A146" s="602"/>
      <c r="B146" s="766" t="s">
        <v>869</v>
      </c>
      <c r="C146" s="767"/>
    </row>
    <row r="147" spans="1:3" s="611" customFormat="1">
      <c r="A147" s="610">
        <v>7.1</v>
      </c>
      <c r="B147" s="603" t="s">
        <v>870</v>
      </c>
      <c r="C147" s="779" t="s">
        <v>871</v>
      </c>
    </row>
    <row r="148" spans="1:3" s="611" customFormat="1">
      <c r="A148" s="610">
        <v>7.2</v>
      </c>
      <c r="B148" s="603" t="s">
        <v>872</v>
      </c>
      <c r="C148" s="780"/>
    </row>
    <row r="149" spans="1:3" s="611" customFormat="1">
      <c r="A149" s="610">
        <v>7.3</v>
      </c>
      <c r="B149" s="603" t="s">
        <v>873</v>
      </c>
      <c r="C149" s="780"/>
    </row>
    <row r="150" spans="1:3" s="611" customFormat="1">
      <c r="A150" s="610">
        <v>7.4</v>
      </c>
      <c r="B150" s="603" t="s">
        <v>874</v>
      </c>
      <c r="C150" s="780"/>
    </row>
    <row r="151" spans="1:3" s="611" customFormat="1">
      <c r="A151" s="610">
        <v>7.5</v>
      </c>
      <c r="B151" s="603" t="s">
        <v>875</v>
      </c>
      <c r="C151" s="780"/>
    </row>
    <row r="152" spans="1:3" s="611" customFormat="1">
      <c r="A152" s="610">
        <v>7.6</v>
      </c>
      <c r="B152" s="603" t="s">
        <v>948</v>
      </c>
      <c r="C152" s="781"/>
    </row>
    <row r="153" spans="1:3" s="611" customFormat="1" ht="22.5">
      <c r="A153" s="610">
        <v>7.7</v>
      </c>
      <c r="B153" s="603" t="s">
        <v>876</v>
      </c>
      <c r="C153" s="612" t="s">
        <v>877</v>
      </c>
    </row>
    <row r="154" spans="1:3" s="611" customFormat="1" ht="22.5">
      <c r="A154" s="610">
        <v>7.8</v>
      </c>
      <c r="B154" s="603" t="s">
        <v>878</v>
      </c>
      <c r="C154" s="612" t="s">
        <v>879</v>
      </c>
    </row>
    <row r="155" spans="1:3">
      <c r="A155" s="601"/>
      <c r="B155" s="766" t="s">
        <v>880</v>
      </c>
      <c r="C155" s="767"/>
    </row>
    <row r="156" spans="1:3">
      <c r="A156" s="610">
        <v>1</v>
      </c>
      <c r="B156" s="770" t="s">
        <v>962</v>
      </c>
      <c r="C156" s="771"/>
    </row>
    <row r="157" spans="1:3" ht="24.95" customHeight="1">
      <c r="A157" s="610">
        <v>2</v>
      </c>
      <c r="B157" s="773" t="s">
        <v>958</v>
      </c>
      <c r="C157" s="774"/>
    </row>
    <row r="158" spans="1:3">
      <c r="A158" s="610">
        <v>3</v>
      </c>
      <c r="B158" s="773" t="s">
        <v>947</v>
      </c>
      <c r="C158" s="774"/>
    </row>
    <row r="159" spans="1:3">
      <c r="A159" s="601"/>
      <c r="B159" s="766" t="s">
        <v>881</v>
      </c>
      <c r="C159" s="767"/>
    </row>
    <row r="160" spans="1:3" ht="39" customHeight="1">
      <c r="A160" s="610">
        <v>1</v>
      </c>
      <c r="B160" s="775" t="s">
        <v>964</v>
      </c>
      <c r="C160" s="776"/>
    </row>
    <row r="161" spans="1:3" ht="22.5">
      <c r="A161" s="610">
        <v>3</v>
      </c>
      <c r="B161" s="603" t="s">
        <v>686</v>
      </c>
      <c r="C161" s="612" t="s">
        <v>882</v>
      </c>
    </row>
    <row r="162" spans="1:3" ht="22.5">
      <c r="A162" s="610">
        <v>4</v>
      </c>
      <c r="B162" s="603" t="s">
        <v>687</v>
      </c>
      <c r="C162" s="612" t="s">
        <v>883</v>
      </c>
    </row>
    <row r="163" spans="1:3" ht="33.75">
      <c r="A163" s="610">
        <v>5</v>
      </c>
      <c r="B163" s="603" t="s">
        <v>688</v>
      </c>
      <c r="C163" s="612" t="s">
        <v>884</v>
      </c>
    </row>
    <row r="164" spans="1:3">
      <c r="A164" s="610">
        <v>6</v>
      </c>
      <c r="B164" s="603" t="s">
        <v>689</v>
      </c>
      <c r="C164" s="603" t="s">
        <v>885</v>
      </c>
    </row>
    <row r="165" spans="1:3">
      <c r="A165" s="601"/>
      <c r="B165" s="766" t="s">
        <v>886</v>
      </c>
      <c r="C165" s="767"/>
    </row>
    <row r="166" spans="1:3" ht="22.5">
      <c r="A166" s="610"/>
      <c r="B166" s="603" t="s">
        <v>887</v>
      </c>
      <c r="C166" s="613" t="s">
        <v>888</v>
      </c>
    </row>
    <row r="167" spans="1:3">
      <c r="A167" s="610"/>
      <c r="B167" s="603" t="s">
        <v>688</v>
      </c>
      <c r="C167" s="612" t="s">
        <v>889</v>
      </c>
    </row>
    <row r="168" spans="1:3">
      <c r="A168" s="601"/>
      <c r="B168" s="766" t="s">
        <v>890</v>
      </c>
      <c r="C168" s="767"/>
    </row>
    <row r="169" spans="1:3">
      <c r="A169" s="601"/>
      <c r="B169" s="768" t="s">
        <v>951</v>
      </c>
      <c r="C169" s="769"/>
    </row>
    <row r="170" spans="1:3">
      <c r="A170" s="601" t="s">
        <v>891</v>
      </c>
      <c r="B170" s="614" t="s">
        <v>746</v>
      </c>
      <c r="C170" s="615" t="s">
        <v>892</v>
      </c>
    </row>
    <row r="171" spans="1:3">
      <c r="A171" s="601" t="s">
        <v>540</v>
      </c>
      <c r="B171" s="616" t="s">
        <v>747</v>
      </c>
      <c r="C171" s="612" t="s">
        <v>893</v>
      </c>
    </row>
    <row r="172" spans="1:3" ht="22.5">
      <c r="A172" s="601" t="s">
        <v>547</v>
      </c>
      <c r="B172" s="615" t="s">
        <v>748</v>
      </c>
      <c r="C172" s="612" t="s">
        <v>894</v>
      </c>
    </row>
    <row r="173" spans="1:3">
      <c r="A173" s="601" t="s">
        <v>895</v>
      </c>
      <c r="B173" s="616" t="s">
        <v>749</v>
      </c>
      <c r="C173" s="616" t="s">
        <v>896</v>
      </c>
    </row>
    <row r="174" spans="1:3" ht="22.5">
      <c r="A174" s="601" t="s">
        <v>897</v>
      </c>
      <c r="B174" s="617" t="s">
        <v>750</v>
      </c>
      <c r="C174" s="617" t="s">
        <v>898</v>
      </c>
    </row>
    <row r="175" spans="1:3" ht="22.5">
      <c r="A175" s="601" t="s">
        <v>548</v>
      </c>
      <c r="B175" s="617" t="s">
        <v>751</v>
      </c>
      <c r="C175" s="617" t="s">
        <v>899</v>
      </c>
    </row>
    <row r="176" spans="1:3" ht="22.5">
      <c r="A176" s="601" t="s">
        <v>900</v>
      </c>
      <c r="B176" s="617" t="s">
        <v>752</v>
      </c>
      <c r="C176" s="617" t="s">
        <v>901</v>
      </c>
    </row>
    <row r="177" spans="1:3" ht="22.5">
      <c r="A177" s="601" t="s">
        <v>902</v>
      </c>
      <c r="B177" s="617" t="s">
        <v>753</v>
      </c>
      <c r="C177" s="617" t="s">
        <v>904</v>
      </c>
    </row>
    <row r="178" spans="1:3" ht="22.5">
      <c r="A178" s="601" t="s">
        <v>903</v>
      </c>
      <c r="B178" s="617" t="s">
        <v>754</v>
      </c>
      <c r="C178" s="617" t="s">
        <v>906</v>
      </c>
    </row>
    <row r="179" spans="1:3" ht="22.5">
      <c r="A179" s="601" t="s">
        <v>905</v>
      </c>
      <c r="B179" s="617" t="s">
        <v>755</v>
      </c>
      <c r="C179" s="618" t="s">
        <v>908</v>
      </c>
    </row>
    <row r="180" spans="1:3" ht="22.5">
      <c r="A180" s="601" t="s">
        <v>907</v>
      </c>
      <c r="B180" s="635" t="s">
        <v>756</v>
      </c>
      <c r="C180" s="618" t="s">
        <v>910</v>
      </c>
    </row>
    <row r="181" spans="1:3" ht="22.5">
      <c r="A181" s="601" t="s">
        <v>909</v>
      </c>
      <c r="B181" s="617" t="s">
        <v>757</v>
      </c>
      <c r="C181" s="619" t="s">
        <v>912</v>
      </c>
    </row>
    <row r="182" spans="1:3">
      <c r="A182" s="645" t="s">
        <v>911</v>
      </c>
      <c r="B182" s="620" t="s">
        <v>758</v>
      </c>
      <c r="C182" s="615" t="s">
        <v>913</v>
      </c>
    </row>
    <row r="183" spans="1:3" ht="22.5">
      <c r="A183" s="601"/>
      <c r="B183" s="621" t="s">
        <v>914</v>
      </c>
      <c r="C183" s="605" t="s">
        <v>915</v>
      </c>
    </row>
    <row r="184" spans="1:3" ht="22.5">
      <c r="A184" s="601"/>
      <c r="B184" s="621" t="s">
        <v>916</v>
      </c>
      <c r="C184" s="605" t="s">
        <v>917</v>
      </c>
    </row>
    <row r="185" spans="1:3" ht="22.5">
      <c r="A185" s="601"/>
      <c r="B185" s="621" t="s">
        <v>918</v>
      </c>
      <c r="C185" s="605" t="s">
        <v>919</v>
      </c>
    </row>
    <row r="186" spans="1:3">
      <c r="A186" s="601"/>
      <c r="B186" s="766" t="s">
        <v>920</v>
      </c>
      <c r="C186" s="767"/>
    </row>
    <row r="187" spans="1:3" ht="50.1" customHeight="1">
      <c r="A187" s="601"/>
      <c r="B187" s="770" t="s">
        <v>963</v>
      </c>
      <c r="C187" s="771"/>
    </row>
    <row r="188" spans="1:3">
      <c r="A188" s="610">
        <v>1</v>
      </c>
      <c r="B188" s="609" t="s">
        <v>778</v>
      </c>
      <c r="C188" s="609" t="s">
        <v>778</v>
      </c>
    </row>
    <row r="189" spans="1:3" ht="33.75">
      <c r="A189" s="610">
        <v>2</v>
      </c>
      <c r="B189" s="609" t="s">
        <v>921</v>
      </c>
      <c r="C189" s="609" t="s">
        <v>922</v>
      </c>
    </row>
    <row r="190" spans="1:3">
      <c r="A190" s="610">
        <v>3</v>
      </c>
      <c r="B190" s="609" t="s">
        <v>780</v>
      </c>
      <c r="C190" s="609" t="s">
        <v>923</v>
      </c>
    </row>
    <row r="191" spans="1:3" ht="22.5">
      <c r="A191" s="610">
        <v>4</v>
      </c>
      <c r="B191" s="609" t="s">
        <v>781</v>
      </c>
      <c r="C191" s="609" t="s">
        <v>924</v>
      </c>
    </row>
    <row r="192" spans="1:3" ht="22.5">
      <c r="A192" s="610">
        <v>5</v>
      </c>
      <c r="B192" s="609" t="s">
        <v>782</v>
      </c>
      <c r="C192" s="604" t="s">
        <v>965</v>
      </c>
    </row>
    <row r="193" spans="1:4" ht="45">
      <c r="A193" s="610">
        <v>6</v>
      </c>
      <c r="B193" s="609" t="s">
        <v>783</v>
      </c>
      <c r="C193" s="609" t="s">
        <v>925</v>
      </c>
    </row>
    <row r="194" spans="1:4">
      <c r="A194" s="601"/>
      <c r="B194" s="766" t="s">
        <v>926</v>
      </c>
      <c r="C194" s="767"/>
    </row>
    <row r="195" spans="1:4" ht="26.1" customHeight="1">
      <c r="A195" s="601"/>
      <c r="B195" s="764" t="s">
        <v>949</v>
      </c>
      <c r="C195" s="772"/>
    </row>
    <row r="196" spans="1:4" ht="22.5">
      <c r="A196" s="601">
        <v>1.1000000000000001</v>
      </c>
      <c r="B196" s="622" t="s">
        <v>793</v>
      </c>
      <c r="C196" s="636" t="s">
        <v>927</v>
      </c>
      <c r="D196" s="637"/>
    </row>
    <row r="197" spans="1:4" ht="12.75">
      <c r="A197" s="601" t="s">
        <v>253</v>
      </c>
      <c r="B197" s="623" t="s">
        <v>794</v>
      </c>
      <c r="C197" s="636" t="s">
        <v>928</v>
      </c>
      <c r="D197" s="638"/>
    </row>
    <row r="198" spans="1:4" ht="12.75">
      <c r="A198" s="601" t="s">
        <v>795</v>
      </c>
      <c r="B198" s="624" t="s">
        <v>796</v>
      </c>
      <c r="C198" s="762" t="s">
        <v>950</v>
      </c>
      <c r="D198" s="639"/>
    </row>
    <row r="199" spans="1:4" ht="12.75">
      <c r="A199" s="601" t="s">
        <v>797</v>
      </c>
      <c r="B199" s="624" t="s">
        <v>798</v>
      </c>
      <c r="C199" s="762"/>
      <c r="D199" s="639"/>
    </row>
    <row r="200" spans="1:4" ht="12.75">
      <c r="A200" s="601" t="s">
        <v>799</v>
      </c>
      <c r="B200" s="624" t="s">
        <v>800</v>
      </c>
      <c r="C200" s="762"/>
      <c r="D200" s="639"/>
    </row>
    <row r="201" spans="1:4" ht="12.75">
      <c r="A201" s="601" t="s">
        <v>801</v>
      </c>
      <c r="B201" s="624" t="s">
        <v>802</v>
      </c>
      <c r="C201" s="762"/>
      <c r="D201" s="639"/>
    </row>
    <row r="202" spans="1:4" ht="22.5">
      <c r="A202" s="601">
        <v>1.2</v>
      </c>
      <c r="B202" s="625" t="s">
        <v>803</v>
      </c>
      <c r="C202" s="626" t="s">
        <v>929</v>
      </c>
      <c r="D202" s="640"/>
    </row>
    <row r="203" spans="1:4" ht="22.5">
      <c r="A203" s="601" t="s">
        <v>805</v>
      </c>
      <c r="B203" s="627" t="s">
        <v>806</v>
      </c>
      <c r="C203" s="628" t="s">
        <v>930</v>
      </c>
      <c r="D203" s="641"/>
    </row>
    <row r="204" spans="1:4" ht="23.25">
      <c r="A204" s="601" t="s">
        <v>807</v>
      </c>
      <c r="B204" s="629" t="s">
        <v>808</v>
      </c>
      <c r="C204" s="628" t="s">
        <v>931</v>
      </c>
      <c r="D204" s="642"/>
    </row>
    <row r="205" spans="1:4" ht="12.75">
      <c r="A205" s="601" t="s">
        <v>809</v>
      </c>
      <c r="B205" s="630" t="s">
        <v>810</v>
      </c>
      <c r="C205" s="626" t="s">
        <v>932</v>
      </c>
      <c r="D205" s="641"/>
    </row>
    <row r="206" spans="1:4" ht="18" customHeight="1">
      <c r="A206" s="601" t="s">
        <v>811</v>
      </c>
      <c r="B206" s="633" t="s">
        <v>812</v>
      </c>
      <c r="C206" s="626" t="s">
        <v>933</v>
      </c>
      <c r="D206" s="642"/>
    </row>
    <row r="207" spans="1:4" ht="22.5">
      <c r="A207" s="601">
        <v>1.4</v>
      </c>
      <c r="B207" s="627" t="s">
        <v>945</v>
      </c>
      <c r="C207" s="631" t="s">
        <v>934</v>
      </c>
      <c r="D207" s="643"/>
    </row>
    <row r="208" spans="1:4" ht="12.75">
      <c r="A208" s="601">
        <v>1.5</v>
      </c>
      <c r="B208" s="627" t="s">
        <v>946</v>
      </c>
      <c r="C208" s="631" t="s">
        <v>934</v>
      </c>
      <c r="D208" s="643"/>
    </row>
    <row r="209" spans="1:3">
      <c r="A209" s="601"/>
      <c r="B209" s="763" t="s">
        <v>935</v>
      </c>
      <c r="C209" s="763"/>
    </row>
    <row r="210" spans="1:3" ht="24.6" customHeight="1">
      <c r="A210" s="601"/>
      <c r="B210" s="764" t="s">
        <v>936</v>
      </c>
      <c r="C210" s="764"/>
    </row>
    <row r="211" spans="1:3" ht="22.5">
      <c r="A211" s="610"/>
      <c r="B211" s="603" t="s">
        <v>686</v>
      </c>
      <c r="C211" s="612" t="s">
        <v>882</v>
      </c>
    </row>
    <row r="212" spans="1:3" ht="22.5">
      <c r="A212" s="610"/>
      <c r="B212" s="603" t="s">
        <v>687</v>
      </c>
      <c r="C212" s="612" t="s">
        <v>883</v>
      </c>
    </row>
    <row r="213" spans="1:3" ht="22.5">
      <c r="A213" s="601"/>
      <c r="B213" s="603" t="s">
        <v>688</v>
      </c>
      <c r="C213" s="612" t="s">
        <v>937</v>
      </c>
    </row>
    <row r="214" spans="1:3">
      <c r="A214" s="601"/>
      <c r="B214" s="763" t="s">
        <v>938</v>
      </c>
      <c r="C214" s="763"/>
    </row>
    <row r="215" spans="1:3" ht="36" customHeight="1">
      <c r="A215" s="610"/>
      <c r="B215" s="765" t="s">
        <v>952</v>
      </c>
      <c r="C215" s="765"/>
    </row>
  </sheetData>
  <mergeCells count="131">
    <mergeCell ref="B7:C7"/>
    <mergeCell ref="B8:C8"/>
    <mergeCell ref="B9:C9"/>
    <mergeCell ref="B10:C10"/>
    <mergeCell ref="B11:C11"/>
    <mergeCell ref="B12:C12"/>
    <mergeCell ref="A1:C1"/>
    <mergeCell ref="B2:C2"/>
    <mergeCell ref="B3:C3"/>
    <mergeCell ref="A4:C4"/>
    <mergeCell ref="B5:C5"/>
    <mergeCell ref="B6:C6"/>
    <mergeCell ref="B19:C19"/>
    <mergeCell ref="B20:C20"/>
    <mergeCell ref="B21:C21"/>
    <mergeCell ref="B22:C22"/>
    <mergeCell ref="B23:C23"/>
    <mergeCell ref="B24:C24"/>
    <mergeCell ref="B13:C13"/>
    <mergeCell ref="B14:C14"/>
    <mergeCell ref="B15:C15"/>
    <mergeCell ref="B16:C16"/>
    <mergeCell ref="B17:C17"/>
    <mergeCell ref="B18:C18"/>
    <mergeCell ref="B31:C31"/>
    <mergeCell ref="B32:C32"/>
    <mergeCell ref="B33:C33"/>
    <mergeCell ref="B34:C34"/>
    <mergeCell ref="B35:C35"/>
    <mergeCell ref="B36:C36"/>
    <mergeCell ref="B25:C25"/>
    <mergeCell ref="A26:C26"/>
    <mergeCell ref="B27:C27"/>
    <mergeCell ref="A28:C28"/>
    <mergeCell ref="B29:C29"/>
    <mergeCell ref="B30:C30"/>
    <mergeCell ref="B43:C43"/>
    <mergeCell ref="B44:C44"/>
    <mergeCell ref="B45:C45"/>
    <mergeCell ref="A46:C46"/>
    <mergeCell ref="B47:C47"/>
    <mergeCell ref="A48:C48"/>
    <mergeCell ref="B37:C37"/>
    <mergeCell ref="B38:C38"/>
    <mergeCell ref="B39:C39"/>
    <mergeCell ref="B40:C40"/>
    <mergeCell ref="B41:C41"/>
    <mergeCell ref="A42:C42"/>
    <mergeCell ref="A55:C55"/>
    <mergeCell ref="B56:C56"/>
    <mergeCell ref="B57:C57"/>
    <mergeCell ref="B58:C58"/>
    <mergeCell ref="B59:C59"/>
    <mergeCell ref="B60:C60"/>
    <mergeCell ref="B49:C49"/>
    <mergeCell ref="B50:C50"/>
    <mergeCell ref="B51:C51"/>
    <mergeCell ref="B52:C52"/>
    <mergeCell ref="B53:C53"/>
    <mergeCell ref="B54:C54"/>
    <mergeCell ref="A67:C67"/>
    <mergeCell ref="B68:C68"/>
    <mergeCell ref="B69:C69"/>
    <mergeCell ref="B70:C70"/>
    <mergeCell ref="B71:C71"/>
    <mergeCell ref="B72:C72"/>
    <mergeCell ref="B61:C61"/>
    <mergeCell ref="B62:C62"/>
    <mergeCell ref="B63:C63"/>
    <mergeCell ref="B64:C64"/>
    <mergeCell ref="A65:C65"/>
    <mergeCell ref="B66:C66"/>
    <mergeCell ref="B79:C79"/>
    <mergeCell ref="A80:C80"/>
    <mergeCell ref="B81:C81"/>
    <mergeCell ref="B82:C82"/>
    <mergeCell ref="B83:C83"/>
    <mergeCell ref="B84:C84"/>
    <mergeCell ref="B73:C73"/>
    <mergeCell ref="B74:C74"/>
    <mergeCell ref="B75:C75"/>
    <mergeCell ref="A76:C76"/>
    <mergeCell ref="B77:C77"/>
    <mergeCell ref="B78:C78"/>
    <mergeCell ref="B91:C91"/>
    <mergeCell ref="B92:C92"/>
    <mergeCell ref="B93:C93"/>
    <mergeCell ref="B94:C94"/>
    <mergeCell ref="B95:C95"/>
    <mergeCell ref="A96:C96"/>
    <mergeCell ref="B85:C85"/>
    <mergeCell ref="B86:C86"/>
    <mergeCell ref="B87:C87"/>
    <mergeCell ref="A88:C88"/>
    <mergeCell ref="B89:C89"/>
    <mergeCell ref="B90:C90"/>
    <mergeCell ref="B110:C110"/>
    <mergeCell ref="A111:C111"/>
    <mergeCell ref="A112:C112"/>
    <mergeCell ref="B113:C113"/>
    <mergeCell ref="B114:C114"/>
    <mergeCell ref="B115:C115"/>
    <mergeCell ref="A97:C97"/>
    <mergeCell ref="A105:C105"/>
    <mergeCell ref="B106:C106"/>
    <mergeCell ref="A107:C107"/>
    <mergeCell ref="B108:C108"/>
    <mergeCell ref="B109:C109"/>
    <mergeCell ref="B156:C156"/>
    <mergeCell ref="B157:C157"/>
    <mergeCell ref="B158:C158"/>
    <mergeCell ref="B159:C159"/>
    <mergeCell ref="B160:C160"/>
    <mergeCell ref="B165:C165"/>
    <mergeCell ref="B116:C116"/>
    <mergeCell ref="B117:C117"/>
    <mergeCell ref="B118:C118"/>
    <mergeCell ref="B146:C146"/>
    <mergeCell ref="B155:C155"/>
    <mergeCell ref="C147:C152"/>
    <mergeCell ref="C198:C201"/>
    <mergeCell ref="B209:C209"/>
    <mergeCell ref="B210:C210"/>
    <mergeCell ref="B214:C214"/>
    <mergeCell ref="B215:C215"/>
    <mergeCell ref="B168:C168"/>
    <mergeCell ref="B169:C169"/>
    <mergeCell ref="B186:C186"/>
    <mergeCell ref="B187:C187"/>
    <mergeCell ref="B194:C194"/>
    <mergeCell ref="B195:C195"/>
  </mergeCells>
  <pageMargins left="0.25" right="0.25" top="0.75" bottom="0.75" header="0.3" footer="0.3"/>
  <pageSetup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28" activePane="bottomRight" state="frozen"/>
      <selection pane="topRight" activeCell="B1" sqref="B1"/>
      <selection pane="bottomLeft" activeCell="A5" sqref="A5"/>
      <selection pane="bottomRight" activeCell="C7" sqref="C7:H41"/>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188</v>
      </c>
      <c r="B1" s="345" t="str">
        <f>Info!C2</f>
        <v>სს "ზირაათ ბანკი საქართველო"</v>
      </c>
    </row>
    <row r="2" spans="1:8" ht="15.75">
      <c r="A2" s="18" t="s">
        <v>189</v>
      </c>
      <c r="B2" s="832">
        <f>'1. key ratios'!B2</f>
        <v>44377</v>
      </c>
    </row>
    <row r="3" spans="1:8" ht="15.75">
      <c r="A3" s="18"/>
    </row>
    <row r="4" spans="1:8" ht="16.5" thickBot="1">
      <c r="A4" s="32" t="s">
        <v>407</v>
      </c>
      <c r="B4" s="72" t="s">
        <v>245</v>
      </c>
      <c r="C4" s="32"/>
      <c r="D4" s="33"/>
      <c r="E4" s="33"/>
      <c r="F4" s="34"/>
      <c r="G4" s="34"/>
      <c r="H4" s="35" t="s">
        <v>93</v>
      </c>
    </row>
    <row r="5" spans="1:8" ht="15.75">
      <c r="A5" s="36"/>
      <c r="B5" s="37"/>
      <c r="C5" s="658" t="s">
        <v>194</v>
      </c>
      <c r="D5" s="659"/>
      <c r="E5" s="660"/>
      <c r="F5" s="658" t="s">
        <v>195</v>
      </c>
      <c r="G5" s="659"/>
      <c r="H5" s="661"/>
    </row>
    <row r="6" spans="1:8" ht="15.75">
      <c r="A6" s="38" t="s">
        <v>26</v>
      </c>
      <c r="B6" s="39" t="s">
        <v>153</v>
      </c>
      <c r="C6" s="40" t="s">
        <v>27</v>
      </c>
      <c r="D6" s="40" t="s">
        <v>94</v>
      </c>
      <c r="E6" s="40" t="s">
        <v>68</v>
      </c>
      <c r="F6" s="40" t="s">
        <v>27</v>
      </c>
      <c r="G6" s="40" t="s">
        <v>94</v>
      </c>
      <c r="H6" s="41" t="s">
        <v>68</v>
      </c>
    </row>
    <row r="7" spans="1:8" ht="15.75">
      <c r="A7" s="38">
        <v>1</v>
      </c>
      <c r="B7" s="42" t="s">
        <v>154</v>
      </c>
      <c r="C7" s="245">
        <v>2377985.7599999998</v>
      </c>
      <c r="D7" s="245">
        <v>4987571.0631999997</v>
      </c>
      <c r="E7" s="246">
        <f>SUM(C7:D7)</f>
        <v>7365556.8231999995</v>
      </c>
      <c r="F7" s="247">
        <v>1766516.65</v>
      </c>
      <c r="G7" s="248">
        <v>4729785.8389999997</v>
      </c>
      <c r="H7" s="246">
        <f>SUM(F7:G7)</f>
        <v>6496302.4890000001</v>
      </c>
    </row>
    <row r="8" spans="1:8" ht="15.75">
      <c r="A8" s="38">
        <v>2</v>
      </c>
      <c r="B8" s="42" t="s">
        <v>155</v>
      </c>
      <c r="C8" s="245">
        <v>5957988.5700000003</v>
      </c>
      <c r="D8" s="245">
        <v>31040223.491300002</v>
      </c>
      <c r="E8" s="246">
        <f t="shared" ref="E8:E41" si="0">SUM(C8:D8)</f>
        <v>36998212.061300002</v>
      </c>
      <c r="F8" s="247">
        <v>8072701.7599999998</v>
      </c>
      <c r="G8" s="248">
        <v>19878324.3477</v>
      </c>
      <c r="H8" s="246">
        <f t="shared" ref="H8:H41" si="1">SUM(F8:G8)</f>
        <v>27951026.107699998</v>
      </c>
    </row>
    <row r="9" spans="1:8" ht="15.75">
      <c r="A9" s="38">
        <v>3</v>
      </c>
      <c r="B9" s="42" t="s">
        <v>156</v>
      </c>
      <c r="C9" s="245">
        <v>25107.46</v>
      </c>
      <c r="D9" s="245">
        <v>6385221.3359000003</v>
      </c>
      <c r="E9" s="246">
        <f t="shared" si="0"/>
        <v>6410328.7959000003</v>
      </c>
      <c r="F9" s="247">
        <v>25425.87</v>
      </c>
      <c r="G9" s="248">
        <v>12498828.2358</v>
      </c>
      <c r="H9" s="246">
        <f t="shared" si="1"/>
        <v>12524254.105799999</v>
      </c>
    </row>
    <row r="10" spans="1:8" ht="15.75">
      <c r="A10" s="38">
        <v>4</v>
      </c>
      <c r="B10" s="42" t="s">
        <v>185</v>
      </c>
      <c r="C10" s="245">
        <v>0</v>
      </c>
      <c r="D10" s="245">
        <v>0</v>
      </c>
      <c r="E10" s="246">
        <f t="shared" si="0"/>
        <v>0</v>
      </c>
      <c r="F10" s="247">
        <v>0</v>
      </c>
      <c r="G10" s="248">
        <v>0</v>
      </c>
      <c r="H10" s="246">
        <f t="shared" si="1"/>
        <v>0</v>
      </c>
    </row>
    <row r="11" spans="1:8" ht="15.75">
      <c r="A11" s="38">
        <v>5</v>
      </c>
      <c r="B11" s="42" t="s">
        <v>157</v>
      </c>
      <c r="C11" s="245">
        <v>7249180.8700000001</v>
      </c>
      <c r="D11" s="245">
        <v>0</v>
      </c>
      <c r="E11" s="246">
        <f t="shared" si="0"/>
        <v>7249180.8700000001</v>
      </c>
      <c r="F11" s="247">
        <v>20841613.899999999</v>
      </c>
      <c r="G11" s="248">
        <v>0</v>
      </c>
      <c r="H11" s="246">
        <f t="shared" si="1"/>
        <v>20841613.899999999</v>
      </c>
    </row>
    <row r="12" spans="1:8" ht="15.75">
      <c r="A12" s="38">
        <v>6.1</v>
      </c>
      <c r="B12" s="43" t="s">
        <v>158</v>
      </c>
      <c r="C12" s="245">
        <v>53370920.529999994</v>
      </c>
      <c r="D12" s="245">
        <v>23407982.300000001</v>
      </c>
      <c r="E12" s="246">
        <f t="shared" si="0"/>
        <v>76778902.829999998</v>
      </c>
      <c r="F12" s="247">
        <v>34249229.109999999</v>
      </c>
      <c r="G12" s="248">
        <v>16150288.558700001</v>
      </c>
      <c r="H12" s="246">
        <f t="shared" si="1"/>
        <v>50399517.668700002</v>
      </c>
    </row>
    <row r="13" spans="1:8" ht="15.75">
      <c r="A13" s="38">
        <v>6.2</v>
      </c>
      <c r="B13" s="43" t="s">
        <v>159</v>
      </c>
      <c r="C13" s="245">
        <v>-3100752.88</v>
      </c>
      <c r="D13" s="245">
        <v>-1590780.0168000001</v>
      </c>
      <c r="E13" s="246">
        <f t="shared" si="0"/>
        <v>-4691532.8968000002</v>
      </c>
      <c r="F13" s="247">
        <v>-2414353.3888500002</v>
      </c>
      <c r="G13" s="248">
        <v>-1473612.7017545002</v>
      </c>
      <c r="H13" s="246">
        <f t="shared" si="1"/>
        <v>-3887966.0906045004</v>
      </c>
    </row>
    <row r="14" spans="1:8" ht="15.75">
      <c r="A14" s="38">
        <v>6</v>
      </c>
      <c r="B14" s="42" t="s">
        <v>160</v>
      </c>
      <c r="C14" s="246">
        <v>50270167.649999991</v>
      </c>
      <c r="D14" s="246">
        <v>21817202.283199999</v>
      </c>
      <c r="E14" s="246">
        <f t="shared" si="0"/>
        <v>72087369.933199987</v>
      </c>
      <c r="F14" s="246">
        <v>31834875.72115</v>
      </c>
      <c r="G14" s="246">
        <v>14676675.8569455</v>
      </c>
      <c r="H14" s="246">
        <f t="shared" si="1"/>
        <v>46511551.578095496</v>
      </c>
    </row>
    <row r="15" spans="1:8" ht="15.75">
      <c r="A15" s="38">
        <v>7</v>
      </c>
      <c r="B15" s="42" t="s">
        <v>161</v>
      </c>
      <c r="C15" s="245">
        <v>637222.1</v>
      </c>
      <c r="D15" s="245">
        <v>153076.68540000002</v>
      </c>
      <c r="E15" s="246">
        <f t="shared" si="0"/>
        <v>790298.78539999994</v>
      </c>
      <c r="F15" s="247">
        <v>2005735.7200000002</v>
      </c>
      <c r="G15" s="248">
        <v>207073.67199999999</v>
      </c>
      <c r="H15" s="246">
        <f t="shared" si="1"/>
        <v>2212809.392</v>
      </c>
    </row>
    <row r="16" spans="1:8" ht="15.75">
      <c r="A16" s="38">
        <v>8</v>
      </c>
      <c r="B16" s="42" t="s">
        <v>162</v>
      </c>
      <c r="C16" s="245">
        <v>62320</v>
      </c>
      <c r="D16" s="245" t="s">
        <v>969</v>
      </c>
      <c r="E16" s="246">
        <f t="shared" si="0"/>
        <v>62320</v>
      </c>
      <c r="F16" s="247">
        <v>70825</v>
      </c>
      <c r="G16" s="248" t="s">
        <v>969</v>
      </c>
      <c r="H16" s="246">
        <f t="shared" si="1"/>
        <v>70825</v>
      </c>
    </row>
    <row r="17" spans="1:8" ht="15.75">
      <c r="A17" s="38">
        <v>9</v>
      </c>
      <c r="B17" s="42" t="s">
        <v>163</v>
      </c>
      <c r="C17" s="245">
        <v>0</v>
      </c>
      <c r="D17" s="245">
        <v>0</v>
      </c>
      <c r="E17" s="246">
        <f t="shared" si="0"/>
        <v>0</v>
      </c>
      <c r="F17" s="247">
        <v>0</v>
      </c>
      <c r="G17" s="248">
        <v>0</v>
      </c>
      <c r="H17" s="246">
        <f t="shared" si="1"/>
        <v>0</v>
      </c>
    </row>
    <row r="18" spans="1:8" ht="15.75">
      <c r="A18" s="38">
        <v>10</v>
      </c>
      <c r="B18" s="42" t="s">
        <v>164</v>
      </c>
      <c r="C18" s="245">
        <v>6393825.5999999996</v>
      </c>
      <c r="D18" s="245" t="s">
        <v>969</v>
      </c>
      <c r="E18" s="246">
        <f t="shared" si="0"/>
        <v>6393825.5999999996</v>
      </c>
      <c r="F18" s="247">
        <v>6779869.9000000004</v>
      </c>
      <c r="G18" s="248" t="s">
        <v>969</v>
      </c>
      <c r="H18" s="246">
        <f t="shared" si="1"/>
        <v>6779869.9000000004</v>
      </c>
    </row>
    <row r="19" spans="1:8" ht="15.75">
      <c r="A19" s="38">
        <v>11</v>
      </c>
      <c r="B19" s="42" t="s">
        <v>165</v>
      </c>
      <c r="C19" s="245">
        <v>597013.28999999992</v>
      </c>
      <c r="D19" s="245">
        <v>1215245.8245000001</v>
      </c>
      <c r="E19" s="246">
        <f t="shared" si="0"/>
        <v>1812259.1145000001</v>
      </c>
      <c r="F19" s="247">
        <v>210779.49</v>
      </c>
      <c r="G19" s="248">
        <v>1483686.9039</v>
      </c>
      <c r="H19" s="246">
        <f t="shared" si="1"/>
        <v>1694466.3939</v>
      </c>
    </row>
    <row r="20" spans="1:8" ht="15.75">
      <c r="A20" s="38">
        <v>12</v>
      </c>
      <c r="B20" s="44" t="s">
        <v>166</v>
      </c>
      <c r="C20" s="246">
        <v>73570811.299999997</v>
      </c>
      <c r="D20" s="246">
        <v>65598540.683500007</v>
      </c>
      <c r="E20" s="246">
        <f t="shared" si="0"/>
        <v>139169351.9835</v>
      </c>
      <c r="F20" s="246">
        <v>71608344.011150002</v>
      </c>
      <c r="G20" s="246">
        <v>53474374.855345495</v>
      </c>
      <c r="H20" s="246">
        <f t="shared" si="1"/>
        <v>125082718.86649549</v>
      </c>
    </row>
    <row r="21" spans="1:8" ht="15.75">
      <c r="A21" s="38"/>
      <c r="B21" s="39" t="s">
        <v>183</v>
      </c>
      <c r="C21" s="250"/>
      <c r="D21" s="250"/>
      <c r="E21" s="246">
        <f t="shared" si="0"/>
        <v>0</v>
      </c>
      <c r="F21" s="251"/>
      <c r="G21" s="252"/>
      <c r="H21" s="246">
        <f t="shared" si="1"/>
        <v>0</v>
      </c>
    </row>
    <row r="22" spans="1:8" ht="15.75">
      <c r="A22" s="38">
        <v>13</v>
      </c>
      <c r="B22" s="42" t="s">
        <v>167</v>
      </c>
      <c r="C22" s="245">
        <v>0</v>
      </c>
      <c r="D22" s="245">
        <v>2823350</v>
      </c>
      <c r="E22" s="246">
        <f t="shared" si="0"/>
        <v>2823350</v>
      </c>
      <c r="F22" s="247">
        <v>0</v>
      </c>
      <c r="G22" s="248">
        <v>2291400</v>
      </c>
      <c r="H22" s="246">
        <f t="shared" si="1"/>
        <v>2291400</v>
      </c>
    </row>
    <row r="23" spans="1:8" ht="15.75">
      <c r="A23" s="38">
        <v>14</v>
      </c>
      <c r="B23" s="42" t="s">
        <v>168</v>
      </c>
      <c r="C23" s="245">
        <v>8845221.4199999999</v>
      </c>
      <c r="D23" s="245">
        <v>46258793.5255</v>
      </c>
      <c r="E23" s="246">
        <f t="shared" si="0"/>
        <v>55104014.945500001</v>
      </c>
      <c r="F23" s="247">
        <v>9154462.540000001</v>
      </c>
      <c r="G23" s="248">
        <v>32133645.675099999</v>
      </c>
      <c r="H23" s="246">
        <f t="shared" si="1"/>
        <v>41288108.215099998</v>
      </c>
    </row>
    <row r="24" spans="1:8" ht="15.75">
      <c r="A24" s="38">
        <v>15</v>
      </c>
      <c r="B24" s="42" t="s">
        <v>169</v>
      </c>
      <c r="C24" s="245">
        <v>2656096.48</v>
      </c>
      <c r="D24" s="245">
        <v>3538255.8720999998</v>
      </c>
      <c r="E24" s="246">
        <f t="shared" si="0"/>
        <v>6194352.3520999998</v>
      </c>
      <c r="F24" s="247">
        <v>3114790.17</v>
      </c>
      <c r="G24" s="248">
        <v>12936575.513</v>
      </c>
      <c r="H24" s="246">
        <f t="shared" si="1"/>
        <v>16051365.683</v>
      </c>
    </row>
    <row r="25" spans="1:8" ht="15.75">
      <c r="A25" s="38">
        <v>16</v>
      </c>
      <c r="B25" s="42" t="s">
        <v>170</v>
      </c>
      <c r="C25" s="245">
        <v>269578</v>
      </c>
      <c r="D25" s="245">
        <v>9732750.496100001</v>
      </c>
      <c r="E25" s="246">
        <f t="shared" si="0"/>
        <v>10002328.496100001</v>
      </c>
      <c r="F25" s="247">
        <v>836209.04</v>
      </c>
      <c r="G25" s="248">
        <v>6734988.0636999998</v>
      </c>
      <c r="H25" s="246">
        <f t="shared" si="1"/>
        <v>7571197.1036999999</v>
      </c>
    </row>
    <row r="26" spans="1:8" ht="15.75">
      <c r="A26" s="38">
        <v>17</v>
      </c>
      <c r="B26" s="42" t="s">
        <v>171</v>
      </c>
      <c r="C26" s="250">
        <v>0</v>
      </c>
      <c r="D26" s="250">
        <v>0</v>
      </c>
      <c r="E26" s="246">
        <f t="shared" si="0"/>
        <v>0</v>
      </c>
      <c r="F26" s="251">
        <v>0</v>
      </c>
      <c r="G26" s="252">
        <v>0</v>
      </c>
      <c r="H26" s="246">
        <f t="shared" si="1"/>
        <v>0</v>
      </c>
    </row>
    <row r="27" spans="1:8" ht="15.75">
      <c r="A27" s="38">
        <v>18</v>
      </c>
      <c r="B27" s="42" t="s">
        <v>172</v>
      </c>
      <c r="C27" s="245">
        <v>0</v>
      </c>
      <c r="D27" s="245">
        <v>0</v>
      </c>
      <c r="E27" s="246">
        <f t="shared" si="0"/>
        <v>0</v>
      </c>
      <c r="F27" s="247">
        <v>0</v>
      </c>
      <c r="G27" s="248">
        <v>0</v>
      </c>
      <c r="H27" s="246">
        <f t="shared" si="1"/>
        <v>0</v>
      </c>
    </row>
    <row r="28" spans="1:8" ht="15.75">
      <c r="A28" s="38">
        <v>19</v>
      </c>
      <c r="B28" s="42" t="s">
        <v>173</v>
      </c>
      <c r="C28" s="245">
        <v>28631.589999999997</v>
      </c>
      <c r="D28" s="245">
        <v>117791.38920000001</v>
      </c>
      <c r="E28" s="246">
        <f t="shared" si="0"/>
        <v>146422.9792</v>
      </c>
      <c r="F28" s="247">
        <v>34662.54</v>
      </c>
      <c r="G28" s="248">
        <v>166618.1704</v>
      </c>
      <c r="H28" s="246">
        <f t="shared" si="1"/>
        <v>201280.71040000001</v>
      </c>
    </row>
    <row r="29" spans="1:8" ht="15.75">
      <c r="A29" s="38">
        <v>20</v>
      </c>
      <c r="B29" s="42" t="s">
        <v>95</v>
      </c>
      <c r="C29" s="245">
        <v>2110690.84</v>
      </c>
      <c r="D29" s="245">
        <v>4724370.7972999997</v>
      </c>
      <c r="E29" s="246">
        <f t="shared" si="0"/>
        <v>6835061.6372999996</v>
      </c>
      <c r="F29" s="247">
        <v>1204794</v>
      </c>
      <c r="G29" s="248">
        <v>943444.07780000009</v>
      </c>
      <c r="H29" s="246">
        <f t="shared" si="1"/>
        <v>2148238.0778000001</v>
      </c>
    </row>
    <row r="30" spans="1:8" ht="15.75">
      <c r="A30" s="38">
        <v>21</v>
      </c>
      <c r="B30" s="42" t="s">
        <v>174</v>
      </c>
      <c r="C30" s="245">
        <v>0</v>
      </c>
      <c r="D30" s="245">
        <v>0</v>
      </c>
      <c r="E30" s="246">
        <f t="shared" si="0"/>
        <v>0</v>
      </c>
      <c r="F30" s="247">
        <v>0</v>
      </c>
      <c r="G30" s="248">
        <v>0</v>
      </c>
      <c r="H30" s="246">
        <f t="shared" si="1"/>
        <v>0</v>
      </c>
    </row>
    <row r="31" spans="1:8" ht="15.75">
      <c r="A31" s="38">
        <v>22</v>
      </c>
      <c r="B31" s="44" t="s">
        <v>175</v>
      </c>
      <c r="C31" s="246">
        <v>13910218.33</v>
      </c>
      <c r="D31" s="246">
        <v>67195312.080200002</v>
      </c>
      <c r="E31" s="246">
        <f t="shared" si="0"/>
        <v>81105530.4102</v>
      </c>
      <c r="F31" s="246">
        <v>14344918.289999999</v>
      </c>
      <c r="G31" s="246">
        <v>55206671.499999993</v>
      </c>
      <c r="H31" s="246">
        <f t="shared" si="1"/>
        <v>69551589.789999992</v>
      </c>
    </row>
    <row r="32" spans="1:8" ht="15.75">
      <c r="A32" s="38"/>
      <c r="B32" s="39" t="s">
        <v>184</v>
      </c>
      <c r="C32" s="250"/>
      <c r="D32" s="250"/>
      <c r="E32" s="246">
        <f t="shared" si="0"/>
        <v>0</v>
      </c>
      <c r="F32" s="251"/>
      <c r="G32" s="252"/>
      <c r="H32" s="246">
        <f t="shared" si="1"/>
        <v>0</v>
      </c>
    </row>
    <row r="33" spans="1:8" ht="15.75">
      <c r="A33" s="38">
        <v>23</v>
      </c>
      <c r="B33" s="42" t="s">
        <v>176</v>
      </c>
      <c r="C33" s="245">
        <v>50000000</v>
      </c>
      <c r="D33" s="250">
        <v>0</v>
      </c>
      <c r="E33" s="246">
        <f t="shared" si="0"/>
        <v>50000000</v>
      </c>
      <c r="F33" s="247">
        <v>50000000</v>
      </c>
      <c r="G33" s="250">
        <v>0</v>
      </c>
      <c r="H33" s="246">
        <f t="shared" si="1"/>
        <v>50000000</v>
      </c>
    </row>
    <row r="34" spans="1:8" ht="15.75">
      <c r="A34" s="38">
        <v>24</v>
      </c>
      <c r="B34" s="42" t="s">
        <v>177</v>
      </c>
      <c r="C34" s="245">
        <v>0</v>
      </c>
      <c r="D34" s="250">
        <v>0</v>
      </c>
      <c r="E34" s="246">
        <f t="shared" si="0"/>
        <v>0</v>
      </c>
      <c r="F34" s="247">
        <v>0</v>
      </c>
      <c r="G34" s="250">
        <v>0</v>
      </c>
      <c r="H34" s="246">
        <f t="shared" si="1"/>
        <v>0</v>
      </c>
    </row>
    <row r="35" spans="1:8" ht="15.75">
      <c r="A35" s="38">
        <v>25</v>
      </c>
      <c r="B35" s="43" t="s">
        <v>178</v>
      </c>
      <c r="C35" s="245">
        <v>0</v>
      </c>
      <c r="D35" s="250">
        <v>0</v>
      </c>
      <c r="E35" s="246">
        <f t="shared" si="0"/>
        <v>0</v>
      </c>
      <c r="F35" s="247">
        <v>0</v>
      </c>
      <c r="G35" s="250">
        <v>0</v>
      </c>
      <c r="H35" s="246">
        <f t="shared" si="1"/>
        <v>0</v>
      </c>
    </row>
    <row r="36" spans="1:8" ht="15.75">
      <c r="A36" s="38">
        <v>26</v>
      </c>
      <c r="B36" s="42" t="s">
        <v>179</v>
      </c>
      <c r="C36" s="245">
        <v>0</v>
      </c>
      <c r="D36" s="250">
        <v>0</v>
      </c>
      <c r="E36" s="246">
        <f t="shared" si="0"/>
        <v>0</v>
      </c>
      <c r="F36" s="247">
        <v>0</v>
      </c>
      <c r="G36" s="250">
        <v>0</v>
      </c>
      <c r="H36" s="246">
        <f t="shared" si="1"/>
        <v>0</v>
      </c>
    </row>
    <row r="37" spans="1:8" ht="15.75">
      <c r="A37" s="38">
        <v>27</v>
      </c>
      <c r="B37" s="42" t="s">
        <v>180</v>
      </c>
      <c r="C37" s="245">
        <v>0</v>
      </c>
      <c r="D37" s="250">
        <v>0</v>
      </c>
      <c r="E37" s="246">
        <f t="shared" si="0"/>
        <v>0</v>
      </c>
      <c r="F37" s="247">
        <v>0</v>
      </c>
      <c r="G37" s="250">
        <v>0</v>
      </c>
      <c r="H37" s="246">
        <f t="shared" si="1"/>
        <v>0</v>
      </c>
    </row>
    <row r="38" spans="1:8" ht="15.75">
      <c r="A38" s="38">
        <v>28</v>
      </c>
      <c r="B38" s="42" t="s">
        <v>181</v>
      </c>
      <c r="C38" s="245">
        <v>8063820.7335999999</v>
      </c>
      <c r="D38" s="250">
        <v>0</v>
      </c>
      <c r="E38" s="246">
        <f t="shared" si="0"/>
        <v>8063820.7335999999</v>
      </c>
      <c r="F38" s="247">
        <v>5531130.5999999996</v>
      </c>
      <c r="G38" s="250">
        <v>0</v>
      </c>
      <c r="H38" s="246">
        <f t="shared" si="1"/>
        <v>5531130.5999999996</v>
      </c>
    </row>
    <row r="39" spans="1:8" ht="15.75">
      <c r="A39" s="38">
        <v>29</v>
      </c>
      <c r="B39" s="42" t="s">
        <v>196</v>
      </c>
      <c r="C39" s="245">
        <v>0</v>
      </c>
      <c r="D39" s="250">
        <v>0</v>
      </c>
      <c r="E39" s="246">
        <f t="shared" si="0"/>
        <v>0</v>
      </c>
      <c r="F39" s="247">
        <v>0</v>
      </c>
      <c r="G39" s="250">
        <v>0</v>
      </c>
      <c r="H39" s="246">
        <f t="shared" si="1"/>
        <v>0</v>
      </c>
    </row>
    <row r="40" spans="1:8" ht="15.75">
      <c r="A40" s="38">
        <v>30</v>
      </c>
      <c r="B40" s="44" t="s">
        <v>182</v>
      </c>
      <c r="C40" s="245">
        <v>58063820.733599998</v>
      </c>
      <c r="D40" s="250">
        <v>0</v>
      </c>
      <c r="E40" s="246">
        <f t="shared" si="0"/>
        <v>58063820.733599998</v>
      </c>
      <c r="F40" s="247">
        <v>55531130.600000001</v>
      </c>
      <c r="G40" s="250">
        <v>0</v>
      </c>
      <c r="H40" s="246">
        <f t="shared" si="1"/>
        <v>55531130.600000001</v>
      </c>
    </row>
    <row r="41" spans="1:8" ht="16.5" thickBot="1">
      <c r="A41" s="45">
        <v>31</v>
      </c>
      <c r="B41" s="46" t="s">
        <v>197</v>
      </c>
      <c r="C41" s="253">
        <v>71974039.063600004</v>
      </c>
      <c r="D41" s="253">
        <v>67195312.080200002</v>
      </c>
      <c r="E41" s="253">
        <f t="shared" si="0"/>
        <v>139169351.14380002</v>
      </c>
      <c r="F41" s="253">
        <v>69876048.890000001</v>
      </c>
      <c r="G41" s="253">
        <v>55206671.499999993</v>
      </c>
      <c r="H41" s="253">
        <f t="shared" si="1"/>
        <v>125082720.38999999</v>
      </c>
    </row>
    <row r="43" spans="1:8">
      <c r="B43" s="47"/>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55" activePane="bottomRight" state="frozen"/>
      <selection pane="topRight" activeCell="B1" sqref="B1"/>
      <selection pane="bottomLeft" activeCell="A6" sqref="A6"/>
      <selection pane="bottomRight" activeCell="D2" sqref="D2"/>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188</v>
      </c>
      <c r="B1" s="17" t="str">
        <f>Info!C2</f>
        <v>სს "ზირაათ ბანკი საქართველო"</v>
      </c>
      <c r="C1" s="17"/>
    </row>
    <row r="2" spans="1:8" ht="15.75">
      <c r="A2" s="18" t="s">
        <v>189</v>
      </c>
      <c r="B2" s="832">
        <f>'1. key ratios'!B2</f>
        <v>44377</v>
      </c>
      <c r="C2" s="30"/>
      <c r="D2" s="19"/>
      <c r="E2" s="19"/>
      <c r="F2" s="19"/>
      <c r="G2" s="19"/>
      <c r="H2" s="19"/>
    </row>
    <row r="3" spans="1:8" ht="15.75">
      <c r="A3" s="18"/>
      <c r="B3" s="17"/>
      <c r="C3" s="30"/>
      <c r="D3" s="19"/>
      <c r="E3" s="19"/>
      <c r="F3" s="19"/>
      <c r="G3" s="19"/>
      <c r="H3" s="19"/>
    </row>
    <row r="4" spans="1:8" ht="16.5" thickBot="1">
      <c r="A4" s="48" t="s">
        <v>408</v>
      </c>
      <c r="B4" s="31" t="s">
        <v>222</v>
      </c>
      <c r="C4" s="34"/>
      <c r="D4" s="34"/>
      <c r="E4" s="34"/>
      <c r="F4" s="48"/>
      <c r="G4" s="48"/>
      <c r="H4" s="49" t="s">
        <v>93</v>
      </c>
    </row>
    <row r="5" spans="1:8" ht="15.75">
      <c r="A5" s="124"/>
      <c r="B5" s="125"/>
      <c r="C5" s="658" t="s">
        <v>194</v>
      </c>
      <c r="D5" s="659"/>
      <c r="E5" s="660"/>
      <c r="F5" s="658" t="s">
        <v>195</v>
      </c>
      <c r="G5" s="659"/>
      <c r="H5" s="661"/>
    </row>
    <row r="6" spans="1:8">
      <c r="A6" s="126" t="s">
        <v>26</v>
      </c>
      <c r="B6" s="50"/>
      <c r="C6" s="51" t="s">
        <v>27</v>
      </c>
      <c r="D6" s="51" t="s">
        <v>96</v>
      </c>
      <c r="E6" s="51" t="s">
        <v>68</v>
      </c>
      <c r="F6" s="51" t="s">
        <v>27</v>
      </c>
      <c r="G6" s="51" t="s">
        <v>96</v>
      </c>
      <c r="H6" s="127" t="s">
        <v>68</v>
      </c>
    </row>
    <row r="7" spans="1:8">
      <c r="A7" s="128"/>
      <c r="B7" s="53" t="s">
        <v>92</v>
      </c>
      <c r="C7" s="54"/>
      <c r="D7" s="54"/>
      <c r="E7" s="54"/>
      <c r="F7" s="54"/>
      <c r="G7" s="54"/>
      <c r="H7" s="129"/>
    </row>
    <row r="8" spans="1:8" ht="15.75">
      <c r="A8" s="128">
        <v>1</v>
      </c>
      <c r="B8" s="55" t="s">
        <v>97</v>
      </c>
      <c r="C8" s="255">
        <v>410277.07</v>
      </c>
      <c r="D8" s="255">
        <v>-17262.22</v>
      </c>
      <c r="E8" s="246">
        <v>393014.85</v>
      </c>
      <c r="F8" s="255">
        <v>324591.35999999999</v>
      </c>
      <c r="G8" s="255">
        <v>56571.8</v>
      </c>
      <c r="H8" s="256">
        <v>381163.16</v>
      </c>
    </row>
    <row r="9" spans="1:8" ht="15.75">
      <c r="A9" s="128">
        <v>2</v>
      </c>
      <c r="B9" s="55" t="s">
        <v>98</v>
      </c>
      <c r="C9" s="257">
        <v>2135740.44</v>
      </c>
      <c r="D9" s="257">
        <v>691598.86</v>
      </c>
      <c r="E9" s="246">
        <v>2827339.3</v>
      </c>
      <c r="F9" s="257">
        <v>1702244.17</v>
      </c>
      <c r="G9" s="257">
        <v>598808.83000000007</v>
      </c>
      <c r="H9" s="256">
        <v>2301053</v>
      </c>
    </row>
    <row r="10" spans="1:8" ht="15.75">
      <c r="A10" s="128">
        <v>2.1</v>
      </c>
      <c r="B10" s="56" t="s">
        <v>99</v>
      </c>
      <c r="C10" s="255">
        <v>0</v>
      </c>
      <c r="D10" s="255">
        <v>0</v>
      </c>
      <c r="E10" s="246">
        <v>0</v>
      </c>
      <c r="F10" s="255">
        <v>0</v>
      </c>
      <c r="G10" s="255">
        <v>0</v>
      </c>
      <c r="H10" s="256">
        <v>0</v>
      </c>
    </row>
    <row r="11" spans="1:8" ht="15.75">
      <c r="A11" s="128">
        <v>2.2000000000000002</v>
      </c>
      <c r="B11" s="56" t="s">
        <v>100</v>
      </c>
      <c r="C11" s="255">
        <v>1647315.47</v>
      </c>
      <c r="D11" s="255">
        <v>197950.33</v>
      </c>
      <c r="E11" s="246">
        <v>1845265.8</v>
      </c>
      <c r="F11" s="255">
        <v>1490138.65</v>
      </c>
      <c r="G11" s="255">
        <v>259395.6</v>
      </c>
      <c r="H11" s="256">
        <v>1749534.25</v>
      </c>
    </row>
    <row r="12" spans="1:8" ht="15.75">
      <c r="A12" s="128">
        <v>2.2999999999999998</v>
      </c>
      <c r="B12" s="56" t="s">
        <v>101</v>
      </c>
      <c r="C12" s="255">
        <v>0</v>
      </c>
      <c r="D12" s="255">
        <v>0</v>
      </c>
      <c r="E12" s="246">
        <v>0</v>
      </c>
      <c r="F12" s="255">
        <v>0</v>
      </c>
      <c r="G12" s="255">
        <v>0</v>
      </c>
      <c r="H12" s="256">
        <v>0</v>
      </c>
    </row>
    <row r="13" spans="1:8" ht="15.75">
      <c r="A13" s="128">
        <v>2.4</v>
      </c>
      <c r="B13" s="56" t="s">
        <v>102</v>
      </c>
      <c r="C13" s="255">
        <v>0</v>
      </c>
      <c r="D13" s="255">
        <v>0</v>
      </c>
      <c r="E13" s="246">
        <v>0</v>
      </c>
      <c r="F13" s="255">
        <v>0</v>
      </c>
      <c r="G13" s="255">
        <v>0</v>
      </c>
      <c r="H13" s="256">
        <v>0</v>
      </c>
    </row>
    <row r="14" spans="1:8" ht="15.75">
      <c r="A14" s="128">
        <v>2.5</v>
      </c>
      <c r="B14" s="56" t="s">
        <v>103</v>
      </c>
      <c r="C14" s="255">
        <v>120486.47</v>
      </c>
      <c r="D14" s="255">
        <v>88197.26</v>
      </c>
      <c r="E14" s="246">
        <v>208683.72999999998</v>
      </c>
      <c r="F14" s="255">
        <v>23390.31</v>
      </c>
      <c r="G14" s="255">
        <v>82066.44</v>
      </c>
      <c r="H14" s="256">
        <v>105456.75</v>
      </c>
    </row>
    <row r="15" spans="1:8" ht="15.75">
      <c r="A15" s="128">
        <v>2.6</v>
      </c>
      <c r="B15" s="56" t="s">
        <v>104</v>
      </c>
      <c r="C15" s="255">
        <v>0</v>
      </c>
      <c r="D15" s="255">
        <v>17349.02</v>
      </c>
      <c r="E15" s="246">
        <v>17349.02</v>
      </c>
      <c r="F15" s="255">
        <v>0</v>
      </c>
      <c r="G15" s="255">
        <v>0</v>
      </c>
      <c r="H15" s="256">
        <v>0</v>
      </c>
    </row>
    <row r="16" spans="1:8" ht="15.75">
      <c r="A16" s="128">
        <v>2.7</v>
      </c>
      <c r="B16" s="56" t="s">
        <v>105</v>
      </c>
      <c r="C16" s="255">
        <v>856.15</v>
      </c>
      <c r="D16" s="255">
        <v>79695.12</v>
      </c>
      <c r="E16" s="246">
        <v>80551.26999999999</v>
      </c>
      <c r="F16" s="255">
        <v>0</v>
      </c>
      <c r="G16" s="255">
        <v>23647.439999999999</v>
      </c>
      <c r="H16" s="256">
        <v>23647.439999999999</v>
      </c>
    </row>
    <row r="17" spans="1:8" ht="15.75">
      <c r="A17" s="128">
        <v>2.8</v>
      </c>
      <c r="B17" s="56" t="s">
        <v>106</v>
      </c>
      <c r="C17" s="255">
        <v>360151.7</v>
      </c>
      <c r="D17" s="255">
        <v>290558.13</v>
      </c>
      <c r="E17" s="246">
        <v>650709.83000000007</v>
      </c>
      <c r="F17" s="255">
        <v>182301.65</v>
      </c>
      <c r="G17" s="255">
        <v>233699.35</v>
      </c>
      <c r="H17" s="256">
        <v>416001</v>
      </c>
    </row>
    <row r="18" spans="1:8" ht="15.75">
      <c r="A18" s="128">
        <v>2.9</v>
      </c>
      <c r="B18" s="56" t="s">
        <v>107</v>
      </c>
      <c r="C18" s="255">
        <v>6930.65</v>
      </c>
      <c r="D18" s="255">
        <v>17849</v>
      </c>
      <c r="E18" s="246">
        <v>24779.65</v>
      </c>
      <c r="F18" s="255">
        <v>6413.56</v>
      </c>
      <c r="G18" s="255">
        <v>0</v>
      </c>
      <c r="H18" s="256">
        <v>6413.56</v>
      </c>
    </row>
    <row r="19" spans="1:8" ht="15.75">
      <c r="A19" s="128">
        <v>3</v>
      </c>
      <c r="B19" s="55" t="s">
        <v>108</v>
      </c>
      <c r="C19" s="255">
        <v>16333.7</v>
      </c>
      <c r="D19" s="255">
        <v>67956.97</v>
      </c>
      <c r="E19" s="246">
        <v>84290.67</v>
      </c>
      <c r="F19" s="255">
        <v>14953.95</v>
      </c>
      <c r="G19" s="255">
        <v>17065.12</v>
      </c>
      <c r="H19" s="256">
        <v>32019.07</v>
      </c>
    </row>
    <row r="20" spans="1:8" ht="15.75">
      <c r="A20" s="128">
        <v>4</v>
      </c>
      <c r="B20" s="55" t="s">
        <v>109</v>
      </c>
      <c r="C20" s="255">
        <v>653617.42000000004</v>
      </c>
      <c r="D20" s="255">
        <v>0</v>
      </c>
      <c r="E20" s="246">
        <v>653617.42000000004</v>
      </c>
      <c r="F20" s="255">
        <v>820706</v>
      </c>
      <c r="G20" s="255">
        <v>0</v>
      </c>
      <c r="H20" s="256">
        <v>820706</v>
      </c>
    </row>
    <row r="21" spans="1:8" ht="15.75">
      <c r="A21" s="128">
        <v>5</v>
      </c>
      <c r="B21" s="55" t="s">
        <v>110</v>
      </c>
      <c r="C21" s="255">
        <v>92591.09</v>
      </c>
      <c r="D21" s="255">
        <v>144756.26999999999</v>
      </c>
      <c r="E21" s="246">
        <v>237347.36</v>
      </c>
      <c r="F21" s="255">
        <v>70076.83</v>
      </c>
      <c r="G21" s="255">
        <v>207730</v>
      </c>
      <c r="H21" s="256">
        <v>277806.83</v>
      </c>
    </row>
    <row r="22" spans="1:8" ht="15.75">
      <c r="A22" s="128">
        <v>6</v>
      </c>
      <c r="B22" s="57" t="s">
        <v>111</v>
      </c>
      <c r="C22" s="257">
        <v>3308559.7199999997</v>
      </c>
      <c r="D22" s="257">
        <v>887049.88</v>
      </c>
      <c r="E22" s="246">
        <v>4195609.5999999996</v>
      </c>
      <c r="F22" s="257">
        <v>2932572.31</v>
      </c>
      <c r="G22" s="257">
        <v>880175.75000000012</v>
      </c>
      <c r="H22" s="256">
        <v>3812748.06</v>
      </c>
    </row>
    <row r="23" spans="1:8" ht="15.75">
      <c r="A23" s="128"/>
      <c r="B23" s="53" t="s">
        <v>90</v>
      </c>
      <c r="C23" s="255"/>
      <c r="D23" s="255"/>
      <c r="E23" s="245"/>
      <c r="F23" s="255"/>
      <c r="G23" s="255"/>
      <c r="H23" s="258"/>
    </row>
    <row r="24" spans="1:8" ht="15.75">
      <c r="A24" s="128">
        <v>7</v>
      </c>
      <c r="B24" s="55" t="s">
        <v>112</v>
      </c>
      <c r="C24" s="255">
        <v>39753.130000000005</v>
      </c>
      <c r="D24" s="255">
        <v>2552.1399999999994</v>
      </c>
      <c r="E24" s="246">
        <v>42305.270000000004</v>
      </c>
      <c r="F24" s="255">
        <v>29957.69</v>
      </c>
      <c r="G24" s="255">
        <v>28360.7</v>
      </c>
      <c r="H24" s="256">
        <v>58318.39</v>
      </c>
    </row>
    <row r="25" spans="1:8" ht="15.75">
      <c r="A25" s="128">
        <v>8</v>
      </c>
      <c r="B25" s="55" t="s">
        <v>113</v>
      </c>
      <c r="C25" s="255">
        <v>2345.6199999999953</v>
      </c>
      <c r="D25" s="255">
        <v>33132.75</v>
      </c>
      <c r="E25" s="246">
        <v>35478.369999999995</v>
      </c>
      <c r="F25" s="255">
        <v>13279.040000000005</v>
      </c>
      <c r="G25" s="255">
        <v>145973.65999999997</v>
      </c>
      <c r="H25" s="256">
        <v>159252.69999999998</v>
      </c>
    </row>
    <row r="26" spans="1:8" ht="15.75">
      <c r="A26" s="128">
        <v>9</v>
      </c>
      <c r="B26" s="55" t="s">
        <v>114</v>
      </c>
      <c r="C26" s="255">
        <v>0</v>
      </c>
      <c r="D26" s="255">
        <v>17081.3</v>
      </c>
      <c r="E26" s="246">
        <v>17081.3</v>
      </c>
      <c r="F26" s="255">
        <v>0</v>
      </c>
      <c r="G26" s="255">
        <v>17533.13</v>
      </c>
      <c r="H26" s="256">
        <v>17533.13</v>
      </c>
    </row>
    <row r="27" spans="1:8" ht="15.75">
      <c r="A27" s="128">
        <v>10</v>
      </c>
      <c r="B27" s="55" t="s">
        <v>115</v>
      </c>
      <c r="C27" s="255"/>
      <c r="D27" s="255"/>
      <c r="E27" s="246">
        <v>0</v>
      </c>
      <c r="F27" s="255"/>
      <c r="G27" s="255"/>
      <c r="H27" s="256">
        <v>0</v>
      </c>
    </row>
    <row r="28" spans="1:8" ht="15.75">
      <c r="A28" s="128">
        <v>11</v>
      </c>
      <c r="B28" s="55" t="s">
        <v>116</v>
      </c>
      <c r="C28" s="255">
        <v>0</v>
      </c>
      <c r="D28" s="255">
        <v>1178.81</v>
      </c>
      <c r="E28" s="246">
        <v>1178.81</v>
      </c>
      <c r="F28" s="255">
        <v>0</v>
      </c>
      <c r="G28" s="255">
        <v>192.08</v>
      </c>
      <c r="H28" s="256">
        <v>192.08</v>
      </c>
    </row>
    <row r="29" spans="1:8" ht="15.75">
      <c r="A29" s="128">
        <v>12</v>
      </c>
      <c r="B29" s="55" t="s">
        <v>117</v>
      </c>
      <c r="C29" s="255">
        <v>41173.75</v>
      </c>
      <c r="D29" s="255">
        <v>4192.91</v>
      </c>
      <c r="E29" s="246">
        <v>45366.66</v>
      </c>
      <c r="F29" s="255">
        <v>31826.87</v>
      </c>
      <c r="G29" s="255">
        <v>6004.38</v>
      </c>
      <c r="H29" s="256">
        <v>37831.25</v>
      </c>
    </row>
    <row r="30" spans="1:8" ht="15.75">
      <c r="A30" s="128">
        <v>13</v>
      </c>
      <c r="B30" s="58" t="s">
        <v>118</v>
      </c>
      <c r="C30" s="257">
        <v>83272.5</v>
      </c>
      <c r="D30" s="257">
        <v>58137.91</v>
      </c>
      <c r="E30" s="246">
        <v>141410.41</v>
      </c>
      <c r="F30" s="257">
        <v>75063.600000000006</v>
      </c>
      <c r="G30" s="257">
        <v>198063.94999999998</v>
      </c>
      <c r="H30" s="256">
        <v>273127.55</v>
      </c>
    </row>
    <row r="31" spans="1:8" ht="15.75">
      <c r="A31" s="128">
        <v>14</v>
      </c>
      <c r="B31" s="58" t="s">
        <v>119</v>
      </c>
      <c r="C31" s="257">
        <v>3225287.2199999997</v>
      </c>
      <c r="D31" s="257">
        <v>828911.97</v>
      </c>
      <c r="E31" s="246">
        <v>4054199.1899999995</v>
      </c>
      <c r="F31" s="257">
        <v>2857508.71</v>
      </c>
      <c r="G31" s="257">
        <v>682111.80000000016</v>
      </c>
      <c r="H31" s="256">
        <v>3539620.5100000002</v>
      </c>
    </row>
    <row r="32" spans="1:8">
      <c r="A32" s="128"/>
      <c r="B32" s="53"/>
      <c r="C32" s="259"/>
      <c r="D32" s="259"/>
      <c r="E32" s="259"/>
      <c r="F32" s="259"/>
      <c r="G32" s="259"/>
      <c r="H32" s="260"/>
    </row>
    <row r="33" spans="1:8" ht="15.75">
      <c r="A33" s="128"/>
      <c r="B33" s="53" t="s">
        <v>120</v>
      </c>
      <c r="C33" s="255"/>
      <c r="D33" s="255"/>
      <c r="E33" s="245"/>
      <c r="F33" s="255"/>
      <c r="G33" s="255"/>
      <c r="H33" s="258"/>
    </row>
    <row r="34" spans="1:8" ht="15.75">
      <c r="A34" s="128">
        <v>15</v>
      </c>
      <c r="B34" s="52" t="s">
        <v>91</v>
      </c>
      <c r="C34" s="261">
        <v>-135116.72</v>
      </c>
      <c r="D34" s="261">
        <v>-133559.63640000002</v>
      </c>
      <c r="E34" s="246">
        <v>-268676.35640000005</v>
      </c>
      <c r="F34" s="261">
        <v>-121793.94</v>
      </c>
      <c r="G34" s="261">
        <v>63422.820000000007</v>
      </c>
      <c r="H34" s="256">
        <v>-58371.119999999995</v>
      </c>
    </row>
    <row r="35" spans="1:8" ht="15.75">
      <c r="A35" s="128">
        <v>15.1</v>
      </c>
      <c r="B35" s="56" t="s">
        <v>121</v>
      </c>
      <c r="C35" s="255">
        <v>142979.26999999999</v>
      </c>
      <c r="D35" s="255">
        <v>375912.10359999997</v>
      </c>
      <c r="E35" s="246">
        <v>518891.37359999993</v>
      </c>
      <c r="F35" s="255">
        <v>120847.1</v>
      </c>
      <c r="G35" s="255">
        <v>331576.31</v>
      </c>
      <c r="H35" s="256">
        <v>452423.41000000003</v>
      </c>
    </row>
    <row r="36" spans="1:8" ht="15.75">
      <c r="A36" s="128">
        <v>15.2</v>
      </c>
      <c r="B36" s="56" t="s">
        <v>122</v>
      </c>
      <c r="C36" s="255">
        <v>278095.99</v>
      </c>
      <c r="D36" s="255">
        <v>509471.74</v>
      </c>
      <c r="E36" s="246">
        <v>787567.73</v>
      </c>
      <c r="F36" s="255">
        <v>242641.04</v>
      </c>
      <c r="G36" s="255">
        <v>268153.49</v>
      </c>
      <c r="H36" s="256">
        <v>510794.53</v>
      </c>
    </row>
    <row r="37" spans="1:8" ht="15.75">
      <c r="A37" s="128">
        <v>16</v>
      </c>
      <c r="B37" s="55" t="s">
        <v>123</v>
      </c>
      <c r="C37" s="255">
        <v>0</v>
      </c>
      <c r="D37" s="255">
        <v>0</v>
      </c>
      <c r="E37" s="246">
        <v>0</v>
      </c>
      <c r="F37" s="255">
        <v>0</v>
      </c>
      <c r="G37" s="255">
        <v>0</v>
      </c>
      <c r="H37" s="256">
        <v>0</v>
      </c>
    </row>
    <row r="38" spans="1:8" ht="15.75">
      <c r="A38" s="128">
        <v>17</v>
      </c>
      <c r="B38" s="55" t="s">
        <v>124</v>
      </c>
      <c r="C38" s="255">
        <v>0</v>
      </c>
      <c r="D38" s="255">
        <v>0</v>
      </c>
      <c r="E38" s="246">
        <v>0</v>
      </c>
      <c r="F38" s="255">
        <v>0</v>
      </c>
      <c r="G38" s="255">
        <v>0</v>
      </c>
      <c r="H38" s="256">
        <v>0</v>
      </c>
    </row>
    <row r="39" spans="1:8" ht="15.75">
      <c r="A39" s="128">
        <v>18</v>
      </c>
      <c r="B39" s="55" t="s">
        <v>125</v>
      </c>
      <c r="C39" s="255">
        <v>0</v>
      </c>
      <c r="D39" s="255">
        <v>0</v>
      </c>
      <c r="E39" s="246">
        <v>0</v>
      </c>
      <c r="F39" s="255">
        <v>0</v>
      </c>
      <c r="G39" s="255">
        <v>0</v>
      </c>
      <c r="H39" s="256">
        <v>0</v>
      </c>
    </row>
    <row r="40" spans="1:8" ht="15.75">
      <c r="A40" s="128">
        <v>19</v>
      </c>
      <c r="B40" s="55" t="s">
        <v>126</v>
      </c>
      <c r="C40" s="255">
        <v>580134.5</v>
      </c>
      <c r="D40" s="255"/>
      <c r="E40" s="246">
        <v>580134.5</v>
      </c>
      <c r="F40" s="255">
        <v>702784.15</v>
      </c>
      <c r="G40" s="255"/>
      <c r="H40" s="256">
        <v>702784.15</v>
      </c>
    </row>
    <row r="41" spans="1:8" ht="15.75">
      <c r="A41" s="128">
        <v>20</v>
      </c>
      <c r="B41" s="55" t="s">
        <v>127</v>
      </c>
      <c r="C41" s="255">
        <v>7767.79</v>
      </c>
      <c r="D41" s="255"/>
      <c r="E41" s="246">
        <v>7767.79</v>
      </c>
      <c r="F41" s="255">
        <v>4165.25</v>
      </c>
      <c r="G41" s="255"/>
      <c r="H41" s="256">
        <v>4165.25</v>
      </c>
    </row>
    <row r="42" spans="1:8" ht="15.75">
      <c r="A42" s="128">
        <v>21</v>
      </c>
      <c r="B42" s="55" t="s">
        <v>128</v>
      </c>
      <c r="C42" s="255">
        <v>9850</v>
      </c>
      <c r="D42" s="255">
        <v>0</v>
      </c>
      <c r="E42" s="246">
        <v>9850</v>
      </c>
      <c r="F42" s="255">
        <v>0</v>
      </c>
      <c r="G42" s="255">
        <v>0</v>
      </c>
      <c r="H42" s="256">
        <v>0</v>
      </c>
    </row>
    <row r="43" spans="1:8" ht="15.75">
      <c r="A43" s="128">
        <v>22</v>
      </c>
      <c r="B43" s="55" t="s">
        <v>129</v>
      </c>
      <c r="C43" s="255">
        <v>0</v>
      </c>
      <c r="D43" s="255">
        <v>0</v>
      </c>
      <c r="E43" s="246">
        <v>0</v>
      </c>
      <c r="F43" s="255">
        <v>0</v>
      </c>
      <c r="G43" s="255">
        <v>954.12</v>
      </c>
      <c r="H43" s="256">
        <v>954.12</v>
      </c>
    </row>
    <row r="44" spans="1:8" ht="15.75">
      <c r="A44" s="128">
        <v>23</v>
      </c>
      <c r="B44" s="55" t="s">
        <v>130</v>
      </c>
      <c r="C44" s="255">
        <v>33253.089999999997</v>
      </c>
      <c r="D44" s="255">
        <v>0</v>
      </c>
      <c r="E44" s="246">
        <v>33253.089999999997</v>
      </c>
      <c r="F44" s="255">
        <v>4301.1400000000003</v>
      </c>
      <c r="G44" s="255">
        <v>0</v>
      </c>
      <c r="H44" s="256">
        <v>4301.1400000000003</v>
      </c>
    </row>
    <row r="45" spans="1:8" ht="15.75">
      <c r="A45" s="128">
        <v>24</v>
      </c>
      <c r="B45" s="58" t="s">
        <v>131</v>
      </c>
      <c r="C45" s="257">
        <v>495888.66000000003</v>
      </c>
      <c r="D45" s="257">
        <v>-133559.63640000002</v>
      </c>
      <c r="E45" s="246">
        <v>362329.02360000001</v>
      </c>
      <c r="F45" s="257">
        <v>589456.6</v>
      </c>
      <c r="G45" s="257">
        <v>64376.94000000001</v>
      </c>
      <c r="H45" s="256">
        <v>653833.54</v>
      </c>
    </row>
    <row r="46" spans="1:8">
      <c r="A46" s="128"/>
      <c r="B46" s="53" t="s">
        <v>132</v>
      </c>
      <c r="C46" s="255"/>
      <c r="D46" s="255"/>
      <c r="E46" s="255"/>
      <c r="F46" s="255"/>
      <c r="G46" s="255"/>
      <c r="H46" s="262"/>
    </row>
    <row r="47" spans="1:8" ht="15.75">
      <c r="A47" s="128">
        <v>25</v>
      </c>
      <c r="B47" s="55" t="s">
        <v>133</v>
      </c>
      <c r="C47" s="255">
        <v>14225.52</v>
      </c>
      <c r="D47" s="255">
        <v>4646.3900000000003</v>
      </c>
      <c r="E47" s="246">
        <v>18871.91</v>
      </c>
      <c r="F47" s="255">
        <v>14366.56</v>
      </c>
      <c r="G47" s="255">
        <v>7174.4</v>
      </c>
      <c r="H47" s="256">
        <v>21540.959999999999</v>
      </c>
    </row>
    <row r="48" spans="1:8" ht="15.75">
      <c r="A48" s="128">
        <v>26</v>
      </c>
      <c r="B48" s="55" t="s">
        <v>134</v>
      </c>
      <c r="C48" s="255">
        <v>60948.97</v>
      </c>
      <c r="D48" s="255">
        <v>0</v>
      </c>
      <c r="E48" s="246">
        <v>60948.97</v>
      </c>
      <c r="F48" s="255">
        <v>65630.19</v>
      </c>
      <c r="G48" s="255">
        <v>0</v>
      </c>
      <c r="H48" s="256">
        <v>65630.19</v>
      </c>
    </row>
    <row r="49" spans="1:9" ht="15.75">
      <c r="A49" s="128">
        <v>27</v>
      </c>
      <c r="B49" s="55" t="s">
        <v>135</v>
      </c>
      <c r="C49" s="255">
        <v>1612722.53</v>
      </c>
      <c r="D49" s="255"/>
      <c r="E49" s="246">
        <v>1612722.53</v>
      </c>
      <c r="F49" s="255">
        <v>1427677.32</v>
      </c>
      <c r="G49" s="255"/>
      <c r="H49" s="256">
        <v>1427677.32</v>
      </c>
    </row>
    <row r="50" spans="1:9" ht="15.75">
      <c r="A50" s="128">
        <v>28</v>
      </c>
      <c r="B50" s="55" t="s">
        <v>272</v>
      </c>
      <c r="C50" s="255">
        <v>240</v>
      </c>
      <c r="D50" s="255"/>
      <c r="E50" s="246">
        <v>240</v>
      </c>
      <c r="F50" s="255">
        <v>5125.3</v>
      </c>
      <c r="G50" s="255"/>
      <c r="H50" s="256">
        <v>5125.3</v>
      </c>
    </row>
    <row r="51" spans="1:9" ht="15.75">
      <c r="A51" s="128">
        <v>29</v>
      </c>
      <c r="B51" s="55" t="s">
        <v>136</v>
      </c>
      <c r="C51" s="255">
        <v>593214.24</v>
      </c>
      <c r="D51" s="255"/>
      <c r="E51" s="246">
        <v>593214.24</v>
      </c>
      <c r="F51" s="255">
        <v>457021.98</v>
      </c>
      <c r="G51" s="255"/>
      <c r="H51" s="256">
        <v>457021.98</v>
      </c>
    </row>
    <row r="52" spans="1:9" ht="15.75">
      <c r="A52" s="128">
        <v>30</v>
      </c>
      <c r="B52" s="55" t="s">
        <v>137</v>
      </c>
      <c r="C52" s="255">
        <v>392968.61</v>
      </c>
      <c r="D52" s="255">
        <v>83419.33</v>
      </c>
      <c r="E52" s="246">
        <v>476387.94</v>
      </c>
      <c r="F52" s="255">
        <v>380132.56</v>
      </c>
      <c r="G52" s="255">
        <v>1186.4000000000001</v>
      </c>
      <c r="H52" s="256">
        <v>381318.96</v>
      </c>
    </row>
    <row r="53" spans="1:9" ht="15.75">
      <c r="A53" s="128">
        <v>31</v>
      </c>
      <c r="B53" s="58" t="s">
        <v>138</v>
      </c>
      <c r="C53" s="257">
        <v>2674319.8699999996</v>
      </c>
      <c r="D53" s="257">
        <v>88065.72</v>
      </c>
      <c r="E53" s="246">
        <v>2762385.59</v>
      </c>
      <c r="F53" s="257">
        <v>2349953.91</v>
      </c>
      <c r="G53" s="257">
        <v>8360.7999999999993</v>
      </c>
      <c r="H53" s="256">
        <v>2358314.71</v>
      </c>
    </row>
    <row r="54" spans="1:9" ht="15.75">
      <c r="A54" s="128">
        <v>32</v>
      </c>
      <c r="B54" s="58" t="s">
        <v>139</v>
      </c>
      <c r="C54" s="257">
        <v>-2178431.2099999995</v>
      </c>
      <c r="D54" s="257">
        <v>-221625.35640000002</v>
      </c>
      <c r="E54" s="246">
        <v>-2400056.5663999994</v>
      </c>
      <c r="F54" s="257">
        <v>-1760497.31</v>
      </c>
      <c r="G54" s="257">
        <v>56016.140000000014</v>
      </c>
      <c r="H54" s="256">
        <v>-1704481.17</v>
      </c>
    </row>
    <row r="55" spans="1:9">
      <c r="A55" s="128"/>
      <c r="B55" s="53"/>
      <c r="C55" s="259"/>
      <c r="D55" s="259"/>
      <c r="E55" s="259"/>
      <c r="F55" s="259"/>
      <c r="G55" s="259"/>
      <c r="H55" s="260"/>
    </row>
    <row r="56" spans="1:9" ht="15.75">
      <c r="A56" s="128">
        <v>33</v>
      </c>
      <c r="B56" s="58" t="s">
        <v>140</v>
      </c>
      <c r="C56" s="257">
        <v>1046856.0100000002</v>
      </c>
      <c r="D56" s="257">
        <v>607286.61359999992</v>
      </c>
      <c r="E56" s="246">
        <v>1654142.6236</v>
      </c>
      <c r="F56" s="257">
        <v>1097011.3999999999</v>
      </c>
      <c r="G56" s="257">
        <v>738127.94000000018</v>
      </c>
      <c r="H56" s="256">
        <v>1835139.34</v>
      </c>
    </row>
    <row r="57" spans="1:9">
      <c r="A57" s="128"/>
      <c r="B57" s="53"/>
      <c r="C57" s="259"/>
      <c r="D57" s="259"/>
      <c r="E57" s="259"/>
      <c r="F57" s="259"/>
      <c r="G57" s="259"/>
      <c r="H57" s="260"/>
    </row>
    <row r="58" spans="1:9" ht="15.75">
      <c r="A58" s="128">
        <v>34</v>
      </c>
      <c r="B58" s="55" t="s">
        <v>141</v>
      </c>
      <c r="C58" s="255">
        <v>661221.61</v>
      </c>
      <c r="D58" s="255"/>
      <c r="E58" s="246">
        <v>661221.61</v>
      </c>
      <c r="F58" s="255">
        <v>2020799.12</v>
      </c>
      <c r="G58" s="255" t="s">
        <v>969</v>
      </c>
      <c r="H58" s="256">
        <v>2020799.12</v>
      </c>
    </row>
    <row r="59" spans="1:9" s="209" customFormat="1" ht="15.75">
      <c r="A59" s="128">
        <v>35</v>
      </c>
      <c r="B59" s="52" t="s">
        <v>142</v>
      </c>
      <c r="C59" s="263">
        <v>0</v>
      </c>
      <c r="D59" s="263"/>
      <c r="E59" s="264">
        <v>0</v>
      </c>
      <c r="F59" s="265">
        <v>0</v>
      </c>
      <c r="G59" s="265" t="s">
        <v>969</v>
      </c>
      <c r="H59" s="266">
        <v>0</v>
      </c>
      <c r="I59" s="208"/>
    </row>
    <row r="60" spans="1:9" ht="15.75">
      <c r="A60" s="128">
        <v>36</v>
      </c>
      <c r="B60" s="55" t="s">
        <v>143</v>
      </c>
      <c r="C60" s="255">
        <v>80059.199999999997</v>
      </c>
      <c r="D60" s="255"/>
      <c r="E60" s="246">
        <v>80059.199999999997</v>
      </c>
      <c r="F60" s="255">
        <v>26060.75</v>
      </c>
      <c r="G60" s="255" t="s">
        <v>969</v>
      </c>
      <c r="H60" s="256">
        <v>26060.75</v>
      </c>
    </row>
    <row r="61" spans="1:9" ht="15.75">
      <c r="A61" s="128">
        <v>37</v>
      </c>
      <c r="B61" s="58" t="s">
        <v>144</v>
      </c>
      <c r="C61" s="257">
        <v>741280.80999999994</v>
      </c>
      <c r="D61" s="257">
        <v>0</v>
      </c>
      <c r="E61" s="246">
        <v>741280.80999999994</v>
      </c>
      <c r="F61" s="257">
        <v>2046859.87</v>
      </c>
      <c r="G61" s="257">
        <v>0</v>
      </c>
      <c r="H61" s="256">
        <v>2046859.87</v>
      </c>
    </row>
    <row r="62" spans="1:9">
      <c r="A62" s="128"/>
      <c r="B62" s="59"/>
      <c r="C62" s="255"/>
      <c r="D62" s="255"/>
      <c r="E62" s="255"/>
      <c r="F62" s="255"/>
      <c r="G62" s="255"/>
      <c r="H62" s="262"/>
    </row>
    <row r="63" spans="1:9" ht="15.75">
      <c r="A63" s="128">
        <v>38</v>
      </c>
      <c r="B63" s="60" t="s">
        <v>273</v>
      </c>
      <c r="C63" s="257">
        <v>305575.2000000003</v>
      </c>
      <c r="D63" s="257">
        <v>607286.61359999992</v>
      </c>
      <c r="E63" s="246">
        <v>912861.81360000023</v>
      </c>
      <c r="F63" s="257">
        <v>-949848.4700000002</v>
      </c>
      <c r="G63" s="257">
        <v>738127.94000000018</v>
      </c>
      <c r="H63" s="256">
        <v>-211720.53000000003</v>
      </c>
    </row>
    <row r="64" spans="1:9" ht="15.75">
      <c r="A64" s="126">
        <v>39</v>
      </c>
      <c r="B64" s="55" t="s">
        <v>145</v>
      </c>
      <c r="C64" s="267">
        <v>0</v>
      </c>
      <c r="D64" s="267"/>
      <c r="E64" s="246">
        <v>0</v>
      </c>
      <c r="F64" s="267">
        <v>0</v>
      </c>
      <c r="G64" s="267"/>
      <c r="H64" s="256">
        <v>0</v>
      </c>
    </row>
    <row r="65" spans="1:8" ht="15.75">
      <c r="A65" s="128">
        <v>40</v>
      </c>
      <c r="B65" s="58" t="s">
        <v>146</v>
      </c>
      <c r="C65" s="257">
        <v>305575.2000000003</v>
      </c>
      <c r="D65" s="257">
        <v>607286.61359999992</v>
      </c>
      <c r="E65" s="246">
        <v>912861.81360000023</v>
      </c>
      <c r="F65" s="257">
        <v>-949848.4700000002</v>
      </c>
      <c r="G65" s="257">
        <v>738127.94000000018</v>
      </c>
      <c r="H65" s="256">
        <v>-211720.53000000003</v>
      </c>
    </row>
    <row r="66" spans="1:8" ht="15.75">
      <c r="A66" s="126">
        <v>41</v>
      </c>
      <c r="B66" s="55" t="s">
        <v>147</v>
      </c>
      <c r="C66" s="267">
        <v>0</v>
      </c>
      <c r="D66" s="267"/>
      <c r="E66" s="246">
        <v>0</v>
      </c>
      <c r="F66" s="267">
        <v>0</v>
      </c>
      <c r="G66" s="267"/>
      <c r="H66" s="256">
        <v>0</v>
      </c>
    </row>
    <row r="67" spans="1:8" ht="16.5" thickBot="1">
      <c r="A67" s="130">
        <v>42</v>
      </c>
      <c r="B67" s="131" t="s">
        <v>148</v>
      </c>
      <c r="C67" s="268">
        <v>305575.2000000003</v>
      </c>
      <c r="D67" s="268">
        <v>607286.61359999992</v>
      </c>
      <c r="E67" s="253">
        <v>912861.81360000023</v>
      </c>
      <c r="F67" s="268">
        <v>-949848.4700000002</v>
      </c>
      <c r="G67" s="268">
        <v>738127.94000000018</v>
      </c>
      <c r="H67" s="269">
        <v>-211720.53000000003</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C7" sqref="C7:H53"/>
    </sheetView>
  </sheetViews>
  <sheetFormatPr defaultRowHeight="15"/>
  <cols>
    <col min="1" max="1" width="9.5703125" bestFit="1" customWidth="1"/>
    <col min="2" max="2" width="72.28515625" customWidth="1"/>
    <col min="3" max="8" width="12.7109375" customWidth="1"/>
  </cols>
  <sheetData>
    <row r="1" spans="1:8">
      <c r="A1" s="2" t="s">
        <v>188</v>
      </c>
      <c r="B1" t="str">
        <f>Info!C2</f>
        <v>სს "ზირაათ ბანკი საქართველო"</v>
      </c>
    </row>
    <row r="2" spans="1:8">
      <c r="A2" s="2" t="s">
        <v>189</v>
      </c>
      <c r="B2" s="832">
        <f>'1. key ratios'!B2</f>
        <v>44377</v>
      </c>
    </row>
    <row r="3" spans="1:8">
      <c r="A3" s="2"/>
    </row>
    <row r="4" spans="1:8" ht="16.5" thickBot="1">
      <c r="A4" s="2" t="s">
        <v>409</v>
      </c>
      <c r="B4" s="2"/>
      <c r="C4" s="218"/>
      <c r="D4" s="218"/>
      <c r="E4" s="218"/>
      <c r="F4" s="219"/>
      <c r="G4" s="219"/>
      <c r="H4" s="220" t="s">
        <v>93</v>
      </c>
    </row>
    <row r="5" spans="1:8" ht="15.75">
      <c r="A5" s="662" t="s">
        <v>26</v>
      </c>
      <c r="B5" s="664" t="s">
        <v>246</v>
      </c>
      <c r="C5" s="666" t="s">
        <v>194</v>
      </c>
      <c r="D5" s="666"/>
      <c r="E5" s="666"/>
      <c r="F5" s="666" t="s">
        <v>195</v>
      </c>
      <c r="G5" s="666"/>
      <c r="H5" s="667"/>
    </row>
    <row r="6" spans="1:8">
      <c r="A6" s="663"/>
      <c r="B6" s="665"/>
      <c r="C6" s="40" t="s">
        <v>27</v>
      </c>
      <c r="D6" s="40" t="s">
        <v>94</v>
      </c>
      <c r="E6" s="40" t="s">
        <v>68</v>
      </c>
      <c r="F6" s="40" t="s">
        <v>27</v>
      </c>
      <c r="G6" s="40" t="s">
        <v>94</v>
      </c>
      <c r="H6" s="41" t="s">
        <v>68</v>
      </c>
    </row>
    <row r="7" spans="1:8" s="3" customFormat="1" ht="15.75">
      <c r="A7" s="221">
        <v>1</v>
      </c>
      <c r="B7" s="222" t="s">
        <v>485</v>
      </c>
      <c r="C7" s="248">
        <v>14965950.82</v>
      </c>
      <c r="D7" s="248">
        <v>19763331.554200001</v>
      </c>
      <c r="E7" s="270">
        <v>34729282.374200001</v>
      </c>
      <c r="F7" s="248">
        <v>10360333.17</v>
      </c>
      <c r="G7" s="248">
        <v>23899101.489700001</v>
      </c>
      <c r="H7" s="249">
        <v>34259434.659699999</v>
      </c>
    </row>
    <row r="8" spans="1:8" s="3" customFormat="1" ht="15.75">
      <c r="A8" s="221">
        <v>1.1000000000000001</v>
      </c>
      <c r="B8" s="223" t="s">
        <v>277</v>
      </c>
      <c r="C8" s="248">
        <v>11580454.470000001</v>
      </c>
      <c r="D8" s="248">
        <v>15665554.189200001</v>
      </c>
      <c r="E8" s="270">
        <v>27246008.659200002</v>
      </c>
      <c r="F8" s="248">
        <v>9023397.8599999994</v>
      </c>
      <c r="G8" s="248">
        <v>22309908.932700001</v>
      </c>
      <c r="H8" s="249">
        <v>31333306.7927</v>
      </c>
    </row>
    <row r="9" spans="1:8" s="3" customFormat="1" ht="15.75">
      <c r="A9" s="221">
        <v>1.2</v>
      </c>
      <c r="B9" s="223" t="s">
        <v>278</v>
      </c>
      <c r="C9" s="248"/>
      <c r="D9" s="248"/>
      <c r="E9" s="270">
        <v>0</v>
      </c>
      <c r="F9" s="248"/>
      <c r="G9" s="248"/>
      <c r="H9" s="249">
        <v>0</v>
      </c>
    </row>
    <row r="10" spans="1:8" s="3" customFormat="1" ht="15.75">
      <c r="A10" s="221">
        <v>1.3</v>
      </c>
      <c r="B10" s="223" t="s">
        <v>279</v>
      </c>
      <c r="C10" s="248">
        <v>3385496.35</v>
      </c>
      <c r="D10" s="248">
        <v>4097777.3650000002</v>
      </c>
      <c r="E10" s="270">
        <v>7483273.7149999999</v>
      </c>
      <c r="F10" s="248">
        <v>1336935.31</v>
      </c>
      <c r="G10" s="248">
        <v>1589192.557</v>
      </c>
      <c r="H10" s="249">
        <v>2926127.8670000001</v>
      </c>
    </row>
    <row r="11" spans="1:8" s="3" customFormat="1" ht="15.75">
      <c r="A11" s="221">
        <v>1.4</v>
      </c>
      <c r="B11" s="223" t="s">
        <v>280</v>
      </c>
      <c r="C11" s="248">
        <v>0</v>
      </c>
      <c r="D11" s="248">
        <v>0</v>
      </c>
      <c r="E11" s="270">
        <v>0</v>
      </c>
      <c r="F11" s="248">
        <v>0</v>
      </c>
      <c r="G11" s="248">
        <v>0</v>
      </c>
      <c r="H11" s="249">
        <v>0</v>
      </c>
    </row>
    <row r="12" spans="1:8" s="3" customFormat="1" ht="29.25" customHeight="1">
      <c r="A12" s="221">
        <v>2</v>
      </c>
      <c r="B12" s="222" t="s">
        <v>281</v>
      </c>
      <c r="C12" s="248"/>
      <c r="D12" s="248">
        <v>0</v>
      </c>
      <c r="E12" s="270">
        <v>0</v>
      </c>
      <c r="F12" s="248"/>
      <c r="G12" s="248">
        <v>0</v>
      </c>
      <c r="H12" s="249">
        <v>0</v>
      </c>
    </row>
    <row r="13" spans="1:8" s="3" customFormat="1" ht="25.5">
      <c r="A13" s="221">
        <v>3</v>
      </c>
      <c r="B13" s="222" t="s">
        <v>282</v>
      </c>
      <c r="C13" s="248">
        <v>0</v>
      </c>
      <c r="D13" s="248">
        <v>0</v>
      </c>
      <c r="E13" s="270">
        <v>0</v>
      </c>
      <c r="F13" s="248">
        <v>0</v>
      </c>
      <c r="G13" s="248">
        <v>0</v>
      </c>
      <c r="H13" s="249">
        <v>0</v>
      </c>
    </row>
    <row r="14" spans="1:8" s="3" customFormat="1" ht="15.75">
      <c r="A14" s="221">
        <v>3.1</v>
      </c>
      <c r="B14" s="223" t="s">
        <v>283</v>
      </c>
      <c r="C14" s="248"/>
      <c r="D14" s="248"/>
      <c r="E14" s="270">
        <v>0</v>
      </c>
      <c r="F14" s="248"/>
      <c r="G14" s="248"/>
      <c r="H14" s="249">
        <v>0</v>
      </c>
    </row>
    <row r="15" spans="1:8" s="3" customFormat="1" ht="15.75">
      <c r="A15" s="221">
        <v>3.2</v>
      </c>
      <c r="B15" s="223" t="s">
        <v>284</v>
      </c>
      <c r="C15" s="248"/>
      <c r="D15" s="248"/>
      <c r="E15" s="270">
        <v>0</v>
      </c>
      <c r="F15" s="248"/>
      <c r="G15" s="248"/>
      <c r="H15" s="249">
        <v>0</v>
      </c>
    </row>
    <row r="16" spans="1:8" s="3" customFormat="1" ht="15.75">
      <c r="A16" s="221">
        <v>4</v>
      </c>
      <c r="B16" s="222" t="s">
        <v>285</v>
      </c>
      <c r="C16" s="248">
        <v>232004377.58000001</v>
      </c>
      <c r="D16" s="248">
        <v>130638653.1847</v>
      </c>
      <c r="E16" s="270">
        <v>362643030.7647</v>
      </c>
      <c r="F16" s="248">
        <v>174931735.31999999</v>
      </c>
      <c r="G16" s="248">
        <v>87276307.960299999</v>
      </c>
      <c r="H16" s="249">
        <v>262208043.28029999</v>
      </c>
    </row>
    <row r="17" spans="1:8" s="3" customFormat="1" ht="15.75">
      <c r="A17" s="221">
        <v>4.0999999999999996</v>
      </c>
      <c r="B17" s="223" t="s">
        <v>286</v>
      </c>
      <c r="C17" s="248">
        <v>221575590</v>
      </c>
      <c r="D17" s="248">
        <v>117120957.28</v>
      </c>
      <c r="E17" s="270">
        <v>338696547.27999997</v>
      </c>
      <c r="F17" s="248">
        <v>167719240</v>
      </c>
      <c r="G17" s="248">
        <v>53334857.82</v>
      </c>
      <c r="H17" s="249">
        <v>221054097.81999999</v>
      </c>
    </row>
    <row r="18" spans="1:8" s="3" customFormat="1" ht="15.75">
      <c r="A18" s="221">
        <v>4.2</v>
      </c>
      <c r="B18" s="223" t="s">
        <v>287</v>
      </c>
      <c r="C18" s="248">
        <v>10428787.58</v>
      </c>
      <c r="D18" s="248">
        <v>13517695.9047</v>
      </c>
      <c r="E18" s="270">
        <v>23946483.484700002</v>
      </c>
      <c r="F18" s="248">
        <v>7212495.3200000003</v>
      </c>
      <c r="G18" s="248">
        <v>33941450.140299998</v>
      </c>
      <c r="H18" s="249">
        <v>41153945.460299999</v>
      </c>
    </row>
    <row r="19" spans="1:8" s="3" customFormat="1" ht="25.5">
      <c r="A19" s="221">
        <v>5</v>
      </c>
      <c r="B19" s="222" t="s">
        <v>288</v>
      </c>
      <c r="C19" s="248">
        <v>203817684.20000002</v>
      </c>
      <c r="D19" s="248">
        <v>236971938.03949997</v>
      </c>
      <c r="E19" s="270">
        <v>440789622.23949999</v>
      </c>
      <c r="F19" s="248">
        <v>52836243.039999999</v>
      </c>
      <c r="G19" s="248">
        <v>52748160.909400001</v>
      </c>
      <c r="H19" s="249">
        <v>105584403.94940001</v>
      </c>
    </row>
    <row r="20" spans="1:8" s="3" customFormat="1" ht="15.75">
      <c r="A20" s="221">
        <v>5.0999999999999996</v>
      </c>
      <c r="B20" s="223" t="s">
        <v>289</v>
      </c>
      <c r="C20" s="248">
        <v>68008919.400000006</v>
      </c>
      <c r="D20" s="248">
        <v>80314917.056499988</v>
      </c>
      <c r="E20" s="270">
        <v>148323836.45649999</v>
      </c>
      <c r="F20" s="248">
        <v>203009.04</v>
      </c>
      <c r="G20" s="248">
        <v>3809483.0520000001</v>
      </c>
      <c r="H20" s="249">
        <v>4012492.0920000002</v>
      </c>
    </row>
    <row r="21" spans="1:8" s="3" customFormat="1" ht="15.75">
      <c r="A21" s="221">
        <v>5.2</v>
      </c>
      <c r="B21" s="223" t="s">
        <v>290</v>
      </c>
      <c r="C21" s="248">
        <v>209074</v>
      </c>
      <c r="D21" s="248">
        <v>3972813.13</v>
      </c>
      <c r="E21" s="270">
        <v>4181887.13</v>
      </c>
      <c r="F21" s="248">
        <v>0</v>
      </c>
      <c r="G21" s="248">
        <v>0</v>
      </c>
      <c r="H21" s="249">
        <v>0</v>
      </c>
    </row>
    <row r="22" spans="1:8" s="3" customFormat="1" ht="15.75">
      <c r="A22" s="221">
        <v>5.3</v>
      </c>
      <c r="B22" s="223" t="s">
        <v>291</v>
      </c>
      <c r="C22" s="248">
        <v>135599690.80000001</v>
      </c>
      <c r="D22" s="248">
        <v>152684207.85299999</v>
      </c>
      <c r="E22" s="270">
        <v>288283898.653</v>
      </c>
      <c r="F22" s="248">
        <v>52633234</v>
      </c>
      <c r="G22" s="248">
        <v>48938677.8574</v>
      </c>
      <c r="H22" s="249">
        <v>101571911.8574</v>
      </c>
    </row>
    <row r="23" spans="1:8" s="3" customFormat="1" ht="15.75">
      <c r="A23" s="221" t="s">
        <v>292</v>
      </c>
      <c r="B23" s="224" t="s">
        <v>293</v>
      </c>
      <c r="C23" s="248">
        <v>67799845.400000006</v>
      </c>
      <c r="D23" s="248">
        <v>76342103.926499993</v>
      </c>
      <c r="E23" s="270">
        <v>144141949.3265</v>
      </c>
      <c r="F23" s="248">
        <v>12398971</v>
      </c>
      <c r="G23" s="248">
        <v>26203101.5374</v>
      </c>
      <c r="H23" s="249">
        <v>38602072.5374</v>
      </c>
    </row>
    <row r="24" spans="1:8" s="3" customFormat="1" ht="15.75">
      <c r="A24" s="221" t="s">
        <v>294</v>
      </c>
      <c r="B24" s="224" t="s">
        <v>295</v>
      </c>
      <c r="C24" s="248">
        <v>17386959.199999999</v>
      </c>
      <c r="D24" s="248">
        <v>25776469.607299998</v>
      </c>
      <c r="E24" s="270">
        <v>43163428.807300001</v>
      </c>
      <c r="F24" s="248">
        <v>18408298</v>
      </c>
      <c r="G24" s="248">
        <v>11992454.352</v>
      </c>
      <c r="H24" s="249">
        <v>30400752.351999998</v>
      </c>
    </row>
    <row r="25" spans="1:8" s="3" customFormat="1" ht="15.75">
      <c r="A25" s="221" t="s">
        <v>296</v>
      </c>
      <c r="B25" s="225" t="s">
        <v>297</v>
      </c>
      <c r="C25" s="248">
        <v>24734112</v>
      </c>
      <c r="D25" s="248">
        <v>37372086.566100001</v>
      </c>
      <c r="E25" s="270">
        <v>62106198.566100001</v>
      </c>
      <c r="F25" s="248">
        <v>17361571</v>
      </c>
      <c r="G25" s="248">
        <v>8388708.4680000003</v>
      </c>
      <c r="H25" s="249">
        <v>25750279.468000002</v>
      </c>
    </row>
    <row r="26" spans="1:8" s="3" customFormat="1" ht="15.75">
      <c r="A26" s="221" t="s">
        <v>298</v>
      </c>
      <c r="B26" s="224" t="s">
        <v>299</v>
      </c>
      <c r="C26" s="248">
        <v>19948215.199999999</v>
      </c>
      <c r="D26" s="248">
        <v>3783154.0460999999</v>
      </c>
      <c r="E26" s="270">
        <v>23731369.246100001</v>
      </c>
      <c r="F26" s="248">
        <v>4464394</v>
      </c>
      <c r="G26" s="248">
        <v>2354413.5</v>
      </c>
      <c r="H26" s="249">
        <v>6818807.5</v>
      </c>
    </row>
    <row r="27" spans="1:8" s="3" customFormat="1" ht="15.75">
      <c r="A27" s="221" t="s">
        <v>300</v>
      </c>
      <c r="B27" s="224" t="s">
        <v>301</v>
      </c>
      <c r="C27" s="248">
        <v>5730559</v>
      </c>
      <c r="D27" s="248">
        <v>9410393.7070000004</v>
      </c>
      <c r="E27" s="270">
        <v>15140952.707</v>
      </c>
      <c r="F27" s="248">
        <v>0</v>
      </c>
      <c r="G27" s="248">
        <v>0</v>
      </c>
      <c r="H27" s="249">
        <v>0</v>
      </c>
    </row>
    <row r="28" spans="1:8" s="3" customFormat="1" ht="15.75">
      <c r="A28" s="221">
        <v>5.4</v>
      </c>
      <c r="B28" s="223" t="s">
        <v>302</v>
      </c>
      <c r="C28" s="248">
        <v>0</v>
      </c>
      <c r="D28" s="248">
        <v>0</v>
      </c>
      <c r="E28" s="270">
        <v>0</v>
      </c>
      <c r="F28" s="248">
        <v>0</v>
      </c>
      <c r="G28" s="248">
        <v>0</v>
      </c>
      <c r="H28" s="249">
        <v>0</v>
      </c>
    </row>
    <row r="29" spans="1:8" s="3" customFormat="1" ht="15.75">
      <c r="A29" s="221">
        <v>5.5</v>
      </c>
      <c r="B29" s="223" t="s">
        <v>303</v>
      </c>
      <c r="C29" s="248">
        <v>0</v>
      </c>
      <c r="D29" s="248">
        <v>0</v>
      </c>
      <c r="E29" s="270">
        <v>0</v>
      </c>
      <c r="F29" s="248">
        <v>0</v>
      </c>
      <c r="G29" s="248">
        <v>0</v>
      </c>
      <c r="H29" s="249">
        <v>0</v>
      </c>
    </row>
    <row r="30" spans="1:8" s="3" customFormat="1" ht="15.75">
      <c r="A30" s="221">
        <v>5.6</v>
      </c>
      <c r="B30" s="223" t="s">
        <v>304</v>
      </c>
      <c r="C30" s="248">
        <v>0</v>
      </c>
      <c r="D30" s="248">
        <v>0</v>
      </c>
      <c r="E30" s="270">
        <v>0</v>
      </c>
      <c r="F30" s="248">
        <v>0</v>
      </c>
      <c r="G30" s="248">
        <v>0</v>
      </c>
      <c r="H30" s="249">
        <v>0</v>
      </c>
    </row>
    <row r="31" spans="1:8" s="3" customFormat="1" ht="15.75">
      <c r="A31" s="221">
        <v>5.7</v>
      </c>
      <c r="B31" s="223" t="s">
        <v>305</v>
      </c>
      <c r="C31" s="248">
        <v>0</v>
      </c>
      <c r="D31" s="248">
        <v>0</v>
      </c>
      <c r="E31" s="270">
        <v>0</v>
      </c>
      <c r="F31" s="248">
        <v>0</v>
      </c>
      <c r="G31" s="248">
        <v>0</v>
      </c>
      <c r="H31" s="249">
        <v>0</v>
      </c>
    </row>
    <row r="32" spans="1:8" s="3" customFormat="1" ht="15.75">
      <c r="A32" s="221">
        <v>6</v>
      </c>
      <c r="B32" s="222" t="s">
        <v>306</v>
      </c>
      <c r="C32" s="248"/>
      <c r="D32" s="248"/>
      <c r="E32" s="270">
        <v>0</v>
      </c>
      <c r="F32" s="248"/>
      <c r="G32" s="248"/>
      <c r="H32" s="249">
        <v>0</v>
      </c>
    </row>
    <row r="33" spans="1:8" s="3" customFormat="1" ht="25.5">
      <c r="A33" s="221">
        <v>6.1</v>
      </c>
      <c r="B33" s="223" t="s">
        <v>486</v>
      </c>
      <c r="C33" s="248"/>
      <c r="D33" s="248"/>
      <c r="E33" s="270">
        <v>0</v>
      </c>
      <c r="F33" s="248"/>
      <c r="G33" s="248"/>
      <c r="H33" s="249">
        <v>0</v>
      </c>
    </row>
    <row r="34" spans="1:8" s="3" customFormat="1" ht="25.5">
      <c r="A34" s="221">
        <v>6.2</v>
      </c>
      <c r="B34" s="223" t="s">
        <v>307</v>
      </c>
      <c r="C34" s="248"/>
      <c r="D34" s="248"/>
      <c r="E34" s="270">
        <v>0</v>
      </c>
      <c r="F34" s="248"/>
      <c r="G34" s="248"/>
      <c r="H34" s="249">
        <v>0</v>
      </c>
    </row>
    <row r="35" spans="1:8" s="3" customFormat="1" ht="25.5">
      <c r="A35" s="221">
        <v>6.3</v>
      </c>
      <c r="B35" s="223" t="s">
        <v>308</v>
      </c>
      <c r="C35" s="248"/>
      <c r="D35" s="248"/>
      <c r="E35" s="270">
        <v>0</v>
      </c>
      <c r="F35" s="248"/>
      <c r="G35" s="248"/>
      <c r="H35" s="249">
        <v>0</v>
      </c>
    </row>
    <row r="36" spans="1:8" s="3" customFormat="1" ht="15.75">
      <c r="A36" s="221">
        <v>6.4</v>
      </c>
      <c r="B36" s="223" t="s">
        <v>309</v>
      </c>
      <c r="C36" s="248"/>
      <c r="D36" s="248"/>
      <c r="E36" s="270">
        <v>0</v>
      </c>
      <c r="F36" s="248"/>
      <c r="G36" s="248"/>
      <c r="H36" s="249">
        <v>0</v>
      </c>
    </row>
    <row r="37" spans="1:8" s="3" customFormat="1" ht="15.75">
      <c r="A37" s="221">
        <v>6.5</v>
      </c>
      <c r="B37" s="223" t="s">
        <v>310</v>
      </c>
      <c r="C37" s="248"/>
      <c r="D37" s="248"/>
      <c r="E37" s="270">
        <v>0</v>
      </c>
      <c r="F37" s="248"/>
      <c r="G37" s="248"/>
      <c r="H37" s="249">
        <v>0</v>
      </c>
    </row>
    <row r="38" spans="1:8" s="3" customFormat="1" ht="25.5">
      <c r="A38" s="221">
        <v>6.6</v>
      </c>
      <c r="B38" s="223" t="s">
        <v>311</v>
      </c>
      <c r="C38" s="248"/>
      <c r="D38" s="248"/>
      <c r="E38" s="270">
        <v>0</v>
      </c>
      <c r="F38" s="248"/>
      <c r="G38" s="248"/>
      <c r="H38" s="249">
        <v>0</v>
      </c>
    </row>
    <row r="39" spans="1:8" s="3" customFormat="1" ht="25.5">
      <c r="A39" s="221">
        <v>6.7</v>
      </c>
      <c r="B39" s="223" t="s">
        <v>312</v>
      </c>
      <c r="C39" s="248"/>
      <c r="D39" s="248"/>
      <c r="E39" s="270">
        <v>0</v>
      </c>
      <c r="F39" s="248"/>
      <c r="G39" s="248"/>
      <c r="H39" s="249">
        <v>0</v>
      </c>
    </row>
    <row r="40" spans="1:8" s="3" customFormat="1" ht="15.75">
      <c r="A40" s="221">
        <v>7</v>
      </c>
      <c r="B40" s="222" t="s">
        <v>313</v>
      </c>
      <c r="C40" s="248">
        <v>56050.99</v>
      </c>
      <c r="D40" s="248">
        <v>120706.26796800003</v>
      </c>
      <c r="E40" s="270">
        <v>176757.25796800002</v>
      </c>
      <c r="F40" s="248">
        <v>36605.440000000017</v>
      </c>
      <c r="G40" s="248">
        <v>258773.026392</v>
      </c>
      <c r="H40" s="249">
        <v>295378.46639200003</v>
      </c>
    </row>
    <row r="41" spans="1:8" s="3" customFormat="1" ht="25.5">
      <c r="A41" s="221">
        <v>7.1</v>
      </c>
      <c r="B41" s="223" t="s">
        <v>314</v>
      </c>
      <c r="C41" s="248">
        <v>0</v>
      </c>
      <c r="D41" s="248">
        <v>0</v>
      </c>
      <c r="E41" s="270">
        <v>0</v>
      </c>
      <c r="F41" s="248">
        <v>0</v>
      </c>
      <c r="G41" s="248">
        <v>0</v>
      </c>
      <c r="H41" s="249">
        <v>0</v>
      </c>
    </row>
    <row r="42" spans="1:8" s="3" customFormat="1" ht="25.5">
      <c r="A42" s="221">
        <v>7.2</v>
      </c>
      <c r="B42" s="223" t="s">
        <v>315</v>
      </c>
      <c r="C42" s="248">
        <v>9166.74</v>
      </c>
      <c r="D42" s="248">
        <v>22077.539769999999</v>
      </c>
      <c r="E42" s="270">
        <v>31244.279770000001</v>
      </c>
      <c r="F42" s="248">
        <v>13021.050000000001</v>
      </c>
      <c r="G42" s="248">
        <v>57473.750255999999</v>
      </c>
      <c r="H42" s="249">
        <v>70494.800256000002</v>
      </c>
    </row>
    <row r="43" spans="1:8" s="3" customFormat="1" ht="25.5">
      <c r="A43" s="221">
        <v>7.3</v>
      </c>
      <c r="B43" s="223" t="s">
        <v>316</v>
      </c>
      <c r="C43" s="248">
        <v>7378.41</v>
      </c>
      <c r="D43" s="248">
        <v>17480.188153999999</v>
      </c>
      <c r="E43" s="270">
        <v>24858.598153999999</v>
      </c>
      <c r="F43" s="248">
        <v>2784.54</v>
      </c>
      <c r="G43" s="248">
        <v>0</v>
      </c>
      <c r="H43" s="249">
        <v>2784.54</v>
      </c>
    </row>
    <row r="44" spans="1:8" s="3" customFormat="1" ht="25.5">
      <c r="A44" s="221">
        <v>7.4</v>
      </c>
      <c r="B44" s="223" t="s">
        <v>317</v>
      </c>
      <c r="C44" s="248">
        <v>39505.839999999997</v>
      </c>
      <c r="D44" s="248">
        <v>81148.540044000038</v>
      </c>
      <c r="E44" s="270">
        <v>120654.38004400003</v>
      </c>
      <c r="F44" s="248">
        <v>20799.850000000013</v>
      </c>
      <c r="G44" s="248">
        <v>201299.276136</v>
      </c>
      <c r="H44" s="249">
        <v>222099.12613600001</v>
      </c>
    </row>
    <row r="45" spans="1:8" s="3" customFormat="1" ht="15.75">
      <c r="A45" s="221">
        <v>8</v>
      </c>
      <c r="B45" s="222" t="s">
        <v>318</v>
      </c>
      <c r="C45" s="248"/>
      <c r="D45" s="248"/>
      <c r="E45" s="270">
        <v>0</v>
      </c>
      <c r="F45" s="248"/>
      <c r="G45" s="248"/>
      <c r="H45" s="249">
        <v>0</v>
      </c>
    </row>
    <row r="46" spans="1:8" s="3" customFormat="1" ht="15.75">
      <c r="A46" s="221">
        <v>8.1</v>
      </c>
      <c r="B46" s="223" t="s">
        <v>319</v>
      </c>
      <c r="C46" s="248"/>
      <c r="D46" s="248"/>
      <c r="E46" s="270">
        <v>0</v>
      </c>
      <c r="F46" s="248"/>
      <c r="G46" s="248"/>
      <c r="H46" s="249">
        <v>0</v>
      </c>
    </row>
    <row r="47" spans="1:8" s="3" customFormat="1" ht="15.75">
      <c r="A47" s="221">
        <v>8.1999999999999993</v>
      </c>
      <c r="B47" s="223" t="s">
        <v>320</v>
      </c>
      <c r="C47" s="248"/>
      <c r="D47" s="248"/>
      <c r="E47" s="270">
        <v>0</v>
      </c>
      <c r="F47" s="248"/>
      <c r="G47" s="248"/>
      <c r="H47" s="249">
        <v>0</v>
      </c>
    </row>
    <row r="48" spans="1:8" s="3" customFormat="1" ht="15.75">
      <c r="A48" s="221">
        <v>8.3000000000000007</v>
      </c>
      <c r="B48" s="223" t="s">
        <v>321</v>
      </c>
      <c r="C48" s="248"/>
      <c r="D48" s="248"/>
      <c r="E48" s="270">
        <v>0</v>
      </c>
      <c r="F48" s="248"/>
      <c r="G48" s="248"/>
      <c r="H48" s="249">
        <v>0</v>
      </c>
    </row>
    <row r="49" spans="1:8" s="3" customFormat="1" ht="15.75">
      <c r="A49" s="221">
        <v>8.4</v>
      </c>
      <c r="B49" s="223" t="s">
        <v>322</v>
      </c>
      <c r="C49" s="248"/>
      <c r="D49" s="248"/>
      <c r="E49" s="270">
        <v>0</v>
      </c>
      <c r="F49" s="248"/>
      <c r="G49" s="248"/>
      <c r="H49" s="249">
        <v>0</v>
      </c>
    </row>
    <row r="50" spans="1:8" s="3" customFormat="1" ht="15.75">
      <c r="A50" s="221">
        <v>8.5</v>
      </c>
      <c r="B50" s="223" t="s">
        <v>323</v>
      </c>
      <c r="C50" s="248"/>
      <c r="D50" s="248"/>
      <c r="E50" s="270">
        <v>0</v>
      </c>
      <c r="F50" s="248"/>
      <c r="G50" s="248"/>
      <c r="H50" s="249">
        <v>0</v>
      </c>
    </row>
    <row r="51" spans="1:8" s="3" customFormat="1" ht="15.75">
      <c r="A51" s="221">
        <v>8.6</v>
      </c>
      <c r="B51" s="223" t="s">
        <v>324</v>
      </c>
      <c r="C51" s="248"/>
      <c r="D51" s="248"/>
      <c r="E51" s="270">
        <v>0</v>
      </c>
      <c r="F51" s="248"/>
      <c r="G51" s="248"/>
      <c r="H51" s="249">
        <v>0</v>
      </c>
    </row>
    <row r="52" spans="1:8" s="3" customFormat="1" ht="15.75">
      <c r="A52" s="221">
        <v>8.6999999999999993</v>
      </c>
      <c r="B52" s="223" t="s">
        <v>325</v>
      </c>
      <c r="C52" s="248"/>
      <c r="D52" s="248"/>
      <c r="E52" s="270">
        <v>0</v>
      </c>
      <c r="F52" s="248"/>
      <c r="G52" s="248"/>
      <c r="H52" s="249">
        <v>0</v>
      </c>
    </row>
    <row r="53" spans="1:8" s="3" customFormat="1" ht="16.5" thickBot="1">
      <c r="A53" s="226">
        <v>9</v>
      </c>
      <c r="B53" s="227" t="s">
        <v>326</v>
      </c>
      <c r="C53" s="271"/>
      <c r="D53" s="271"/>
      <c r="E53" s="272">
        <v>0</v>
      </c>
      <c r="F53" s="271"/>
      <c r="G53" s="271"/>
      <c r="H53" s="254">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7" sqref="C7:G12"/>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188</v>
      </c>
      <c r="B1" s="17" t="str">
        <f>Info!C2</f>
        <v>სს "ზირაათ ბანკი საქართველო"</v>
      </c>
      <c r="C1" s="17"/>
      <c r="D1" s="345"/>
    </row>
    <row r="2" spans="1:8" ht="15">
      <c r="A2" s="18" t="s">
        <v>189</v>
      </c>
      <c r="B2" s="820">
        <f>'4. Off-Balance'!B2</f>
        <v>44377</v>
      </c>
      <c r="C2" s="30"/>
      <c r="D2" s="19"/>
      <c r="E2" s="12"/>
      <c r="F2" s="12"/>
      <c r="G2" s="12"/>
      <c r="H2" s="12"/>
    </row>
    <row r="3" spans="1:8" ht="15">
      <c r="A3" s="18"/>
      <c r="B3" s="17"/>
      <c r="C3" s="30"/>
      <c r="D3" s="19"/>
      <c r="E3" s="12"/>
      <c r="F3" s="12"/>
      <c r="G3" s="12"/>
      <c r="H3" s="12"/>
    </row>
    <row r="4" spans="1:8" ht="15" customHeight="1" thickBot="1">
      <c r="A4" s="215" t="s">
        <v>410</v>
      </c>
      <c r="B4" s="216" t="s">
        <v>187</v>
      </c>
      <c r="C4" s="217" t="s">
        <v>93</v>
      </c>
    </row>
    <row r="5" spans="1:8" ht="15" customHeight="1">
      <c r="A5" s="213" t="s">
        <v>26</v>
      </c>
      <c r="B5" s="214"/>
      <c r="C5" s="461" t="str">
        <f>INT((MONTH($B$2))/3)&amp;"Q"&amp;"-"&amp;YEAR($B$2)</f>
        <v>2Q-2021</v>
      </c>
      <c r="D5" s="461" t="str">
        <f>IF(INT(MONTH($B$2))=3, "4"&amp;"Q"&amp;"-"&amp;YEAR($B$2)-1, IF(INT(MONTH($B$2))=6, "1"&amp;"Q"&amp;"-"&amp;YEAR($B$2), IF(INT(MONTH($B$2))=9, "2"&amp;"Q"&amp;"-"&amp;YEAR($B$2),IF(INT(MONTH($B$2))=12, "3"&amp;"Q"&amp;"-"&amp;YEAR($B$2), 0))))</f>
        <v>1Q-2021</v>
      </c>
      <c r="E5" s="461" t="s">
        <v>983</v>
      </c>
      <c r="F5" s="461" t="s">
        <v>984</v>
      </c>
      <c r="G5" s="461" t="s">
        <v>985</v>
      </c>
    </row>
    <row r="6" spans="1:8" ht="15" customHeight="1">
      <c r="A6" s="389">
        <v>1</v>
      </c>
      <c r="B6" s="446" t="s">
        <v>192</v>
      </c>
      <c r="C6" s="390">
        <f>C7+C9+C10</f>
        <v>138954868.1737</v>
      </c>
      <c r="D6" s="449">
        <f>D7+D9+D10</f>
        <v>106831107.14041999</v>
      </c>
      <c r="E6" s="391">
        <v>106957467.16224998</v>
      </c>
      <c r="F6" s="390">
        <v>110447471.68487999</v>
      </c>
      <c r="G6" s="450">
        <v>109818932.53484999</v>
      </c>
    </row>
    <row r="7" spans="1:8" ht="15" customHeight="1">
      <c r="A7" s="389">
        <v>1.1000000000000001</v>
      </c>
      <c r="B7" s="392" t="s">
        <v>607</v>
      </c>
      <c r="C7" s="393">
        <v>123292292.9853</v>
      </c>
      <c r="D7" s="451">
        <v>92859746.789549991</v>
      </c>
      <c r="E7" s="878">
        <v>94774750.634699985</v>
      </c>
      <c r="F7" s="876">
        <v>94690408.961749986</v>
      </c>
      <c r="G7" s="876">
        <v>92981066.877549991</v>
      </c>
    </row>
    <row r="8" spans="1:8" ht="25.5">
      <c r="A8" s="389" t="s">
        <v>253</v>
      </c>
      <c r="B8" s="394" t="s">
        <v>404</v>
      </c>
      <c r="C8" s="393"/>
      <c r="D8" s="451"/>
      <c r="E8" s="878"/>
      <c r="F8" s="876"/>
      <c r="G8" s="876"/>
    </row>
    <row r="9" spans="1:8" ht="15" customHeight="1">
      <c r="A9" s="389">
        <v>1.2</v>
      </c>
      <c r="B9" s="392" t="s">
        <v>22</v>
      </c>
      <c r="C9" s="393">
        <v>15662575.1884</v>
      </c>
      <c r="D9" s="451">
        <v>13971360.350869998</v>
      </c>
      <c r="E9" s="878">
        <v>12182716.527549999</v>
      </c>
      <c r="F9" s="876">
        <v>15757062.723130001</v>
      </c>
      <c r="G9" s="876">
        <v>16837865.657299999</v>
      </c>
    </row>
    <row r="10" spans="1:8" ht="15" customHeight="1">
      <c r="A10" s="389">
        <v>1.3</v>
      </c>
      <c r="B10" s="447" t="s">
        <v>77</v>
      </c>
      <c r="C10" s="395">
        <v>0</v>
      </c>
      <c r="D10" s="451">
        <v>0</v>
      </c>
      <c r="E10" s="878">
        <v>0</v>
      </c>
      <c r="F10" s="877">
        <v>0</v>
      </c>
      <c r="G10" s="876">
        <v>0</v>
      </c>
    </row>
    <row r="11" spans="1:8" ht="15" customHeight="1">
      <c r="A11" s="389">
        <v>2</v>
      </c>
      <c r="B11" s="446" t="s">
        <v>193</v>
      </c>
      <c r="C11" s="393">
        <v>61849.411899999999</v>
      </c>
      <c r="D11" s="451">
        <v>191968.78020000001</v>
      </c>
      <c r="E11" s="878">
        <v>295627.12680000003</v>
      </c>
      <c r="F11" s="876">
        <v>68445.219700000001</v>
      </c>
      <c r="G11" s="876">
        <v>52768.348599999998</v>
      </c>
    </row>
    <row r="12" spans="1:8" ht="15" customHeight="1">
      <c r="A12" s="406">
        <v>3</v>
      </c>
      <c r="B12" s="448" t="s">
        <v>191</v>
      </c>
      <c r="C12" s="395">
        <v>14719139</v>
      </c>
      <c r="D12" s="451">
        <v>14719139</v>
      </c>
      <c r="E12" s="878">
        <v>14719139.800000001</v>
      </c>
      <c r="F12" s="877">
        <v>11760206</v>
      </c>
      <c r="G12" s="876">
        <v>11760206</v>
      </c>
    </row>
    <row r="13" spans="1:8" ht="15" customHeight="1" thickBot="1">
      <c r="A13" s="133">
        <v>4</v>
      </c>
      <c r="B13" s="454" t="s">
        <v>254</v>
      </c>
      <c r="C13" s="273">
        <f>C6+C11+C12</f>
        <v>153735856.58560002</v>
      </c>
      <c r="D13" s="452">
        <f>D6+D11+D12</f>
        <v>121742214.92061999</v>
      </c>
      <c r="E13" s="274">
        <v>121972234.08904998</v>
      </c>
      <c r="F13" s="273">
        <v>122276122.90457998</v>
      </c>
      <c r="G13" s="453">
        <v>121631906.88344999</v>
      </c>
    </row>
    <row r="14" spans="1:8">
      <c r="B14" s="24"/>
    </row>
    <row r="15" spans="1:8" ht="25.5">
      <c r="B15" s="106" t="s">
        <v>608</v>
      </c>
    </row>
    <row r="16" spans="1:8">
      <c r="B16" s="106"/>
    </row>
    <row r="17" spans="2:2">
      <c r="B17" s="106"/>
    </row>
    <row r="18" spans="2:2">
      <c r="B18" s="10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23" activePane="bottomRight" state="frozen"/>
      <selection pane="topRight" activeCell="B1" sqref="B1"/>
      <selection pane="bottomLeft" activeCell="A4" sqref="A4"/>
      <selection pane="bottomRight" activeCell="B18" sqref="B18:C20"/>
    </sheetView>
  </sheetViews>
  <sheetFormatPr defaultRowHeight="15"/>
  <cols>
    <col min="1" max="1" width="9.5703125" style="2" bestFit="1" customWidth="1"/>
    <col min="2" max="2" width="58.85546875" style="2" customWidth="1"/>
    <col min="3" max="3" width="34.28515625" style="2" customWidth="1"/>
  </cols>
  <sheetData>
    <row r="1" spans="1:8">
      <c r="A1" s="2" t="s">
        <v>188</v>
      </c>
      <c r="B1" s="345" t="str">
        <f>Info!C2</f>
        <v>სს "ზირაათ ბანკი საქართველო"</v>
      </c>
    </row>
    <row r="2" spans="1:8">
      <c r="A2" s="2" t="s">
        <v>189</v>
      </c>
      <c r="B2" s="832">
        <f>'1. key ratios'!B2</f>
        <v>44377</v>
      </c>
    </row>
    <row r="4" spans="1:8" ht="25.5" customHeight="1" thickBot="1">
      <c r="A4" s="238" t="s">
        <v>411</v>
      </c>
      <c r="B4" s="62" t="s">
        <v>149</v>
      </c>
      <c r="C4" s="14"/>
    </row>
    <row r="5" spans="1:8" ht="15.75">
      <c r="A5" s="11"/>
      <c r="B5" s="441" t="s">
        <v>150</v>
      </c>
      <c r="C5" s="459" t="s">
        <v>622</v>
      </c>
    </row>
    <row r="6" spans="1:8">
      <c r="A6" s="15">
        <v>1</v>
      </c>
      <c r="B6" s="63" t="s">
        <v>970</v>
      </c>
      <c r="C6" s="455" t="s">
        <v>975</v>
      </c>
    </row>
    <row r="7" spans="1:8">
      <c r="A7" s="15">
        <v>2</v>
      </c>
      <c r="B7" s="63" t="s">
        <v>971</v>
      </c>
      <c r="C7" s="455" t="s">
        <v>976</v>
      </c>
    </row>
    <row r="8" spans="1:8">
      <c r="A8" s="15">
        <v>3</v>
      </c>
      <c r="B8" s="63" t="s">
        <v>972</v>
      </c>
      <c r="C8" s="455" t="s">
        <v>976</v>
      </c>
    </row>
    <row r="9" spans="1:8">
      <c r="A9" s="15">
        <v>4</v>
      </c>
      <c r="B9" s="63" t="s">
        <v>973</v>
      </c>
      <c r="C9" s="455" t="s">
        <v>977</v>
      </c>
    </row>
    <row r="10" spans="1:8">
      <c r="A10" s="15">
        <v>5</v>
      </c>
      <c r="B10" s="63" t="s">
        <v>974</v>
      </c>
      <c r="C10" s="455" t="s">
        <v>977</v>
      </c>
    </row>
    <row r="11" spans="1:8">
      <c r="A11" s="15">
        <v>6</v>
      </c>
      <c r="B11" s="63"/>
      <c r="C11" s="455"/>
    </row>
    <row r="12" spans="1:8">
      <c r="A12" s="15">
        <v>7</v>
      </c>
      <c r="B12" s="63"/>
      <c r="C12" s="455"/>
      <c r="H12" s="4"/>
    </row>
    <row r="13" spans="1:8">
      <c r="A13" s="15">
        <v>8</v>
      </c>
      <c r="B13" s="63"/>
      <c r="C13" s="455"/>
    </row>
    <row r="14" spans="1:8">
      <c r="A14" s="15">
        <v>9</v>
      </c>
      <c r="B14" s="63"/>
      <c r="C14" s="455"/>
    </row>
    <row r="15" spans="1:8">
      <c r="A15" s="15">
        <v>10</v>
      </c>
      <c r="B15" s="63"/>
      <c r="C15" s="455"/>
    </row>
    <row r="16" spans="1:8">
      <c r="A16" s="15"/>
      <c r="B16" s="668"/>
      <c r="C16" s="669"/>
    </row>
    <row r="17" spans="1:3" ht="60">
      <c r="A17" s="15"/>
      <c r="B17" s="442" t="s">
        <v>151</v>
      </c>
      <c r="C17" s="460" t="s">
        <v>623</v>
      </c>
    </row>
    <row r="18" spans="1:3" ht="15.75">
      <c r="A18" s="15">
        <v>1</v>
      </c>
      <c r="B18" s="28" t="s">
        <v>967</v>
      </c>
      <c r="C18" s="457" t="s">
        <v>980</v>
      </c>
    </row>
    <row r="19" spans="1:3" ht="15.75">
      <c r="A19" s="15">
        <v>2</v>
      </c>
      <c r="B19" s="28" t="s">
        <v>978</v>
      </c>
      <c r="C19" s="457" t="s">
        <v>981</v>
      </c>
    </row>
    <row r="20" spans="1:3" ht="15.75">
      <c r="A20" s="15">
        <v>3</v>
      </c>
      <c r="B20" s="28" t="s">
        <v>979</v>
      </c>
      <c r="C20" s="457" t="s">
        <v>982</v>
      </c>
    </row>
    <row r="21" spans="1:3" ht="15.75">
      <c r="A21" s="15">
        <v>4</v>
      </c>
      <c r="B21" s="28"/>
      <c r="C21" s="457"/>
    </row>
    <row r="22" spans="1:3" ht="15.75">
      <c r="A22" s="15">
        <v>5</v>
      </c>
      <c r="B22" s="28"/>
      <c r="C22" s="457"/>
    </row>
    <row r="23" spans="1:3" ht="15.75">
      <c r="A23" s="15">
        <v>6</v>
      </c>
      <c r="B23" s="28"/>
      <c r="C23" s="457"/>
    </row>
    <row r="24" spans="1:3" ht="15.75">
      <c r="A24" s="15">
        <v>7</v>
      </c>
      <c r="B24" s="28"/>
      <c r="C24" s="457"/>
    </row>
    <row r="25" spans="1:3" ht="15.75">
      <c r="A25" s="15">
        <v>8</v>
      </c>
      <c r="B25" s="28"/>
      <c r="C25" s="457"/>
    </row>
    <row r="26" spans="1:3" ht="15.75">
      <c r="A26" s="15">
        <v>9</v>
      </c>
      <c r="B26" s="28"/>
      <c r="C26" s="457"/>
    </row>
    <row r="27" spans="1:3" ht="15.75" customHeight="1">
      <c r="A27" s="15">
        <v>10</v>
      </c>
      <c r="B27" s="28"/>
      <c r="C27" s="458"/>
    </row>
    <row r="28" spans="1:3" ht="15.75" customHeight="1">
      <c r="A28" s="15"/>
      <c r="B28" s="28"/>
      <c r="C28" s="29"/>
    </row>
    <row r="29" spans="1:3" ht="30" customHeight="1">
      <c r="A29" s="15"/>
      <c r="B29" s="670" t="s">
        <v>152</v>
      </c>
      <c r="C29" s="671"/>
    </row>
    <row r="30" spans="1:3">
      <c r="A30" s="15">
        <v>1</v>
      </c>
      <c r="B30" s="63"/>
      <c r="C30" s="64" t="s">
        <v>244</v>
      </c>
    </row>
    <row r="31" spans="1:3" ht="15.75" customHeight="1">
      <c r="A31" s="15"/>
      <c r="B31" s="63"/>
      <c r="C31" s="64"/>
    </row>
    <row r="32" spans="1:3" ht="29.25" customHeight="1">
      <c r="A32" s="15"/>
      <c r="B32" s="670" t="s">
        <v>274</v>
      </c>
      <c r="C32" s="671"/>
    </row>
    <row r="33" spans="1:3">
      <c r="A33" s="15">
        <v>1</v>
      </c>
      <c r="B33" s="63"/>
      <c r="C33" s="455" t="s">
        <v>244</v>
      </c>
    </row>
    <row r="34" spans="1:3" ht="16.5" thickBot="1">
      <c r="A34" s="16"/>
      <c r="B34" s="65"/>
      <c r="C34" s="456"/>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12" activePane="bottomRight" state="frozen"/>
      <selection activeCell="H6" sqref="H6"/>
      <selection pane="topRight" activeCell="H6" sqref="H6"/>
      <selection pane="bottomLeft" activeCell="H6" sqref="H6"/>
      <selection pane="bottomRight" activeCell="C8" sqref="C8:E21"/>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188</v>
      </c>
      <c r="B1" s="17" t="str">
        <f>Info!C2</f>
        <v>სს "ზირაათ ბანკი საქართველო"</v>
      </c>
    </row>
    <row r="2" spans="1:7" s="22" customFormat="1" ht="15.75" customHeight="1">
      <c r="A2" s="22" t="s">
        <v>189</v>
      </c>
      <c r="B2" s="478">
        <f>'1. key ratios'!B2</f>
        <v>44377</v>
      </c>
    </row>
    <row r="3" spans="1:7" s="22" customFormat="1" ht="15.75" customHeight="1"/>
    <row r="4" spans="1:7" s="22" customFormat="1" ht="15.75" customHeight="1" thickBot="1">
      <c r="A4" s="239" t="s">
        <v>412</v>
      </c>
      <c r="B4" s="240" t="s">
        <v>264</v>
      </c>
      <c r="C4" s="192"/>
      <c r="D4" s="192"/>
      <c r="E4" s="193" t="s">
        <v>93</v>
      </c>
    </row>
    <row r="5" spans="1:7" s="121" customFormat="1" ht="17.45" customHeight="1">
      <c r="A5" s="358"/>
      <c r="B5" s="359"/>
      <c r="C5" s="191" t="s">
        <v>0</v>
      </c>
      <c r="D5" s="191" t="s">
        <v>1</v>
      </c>
      <c r="E5" s="360" t="s">
        <v>2</v>
      </c>
    </row>
    <row r="6" spans="1:7" s="157" customFormat="1" ht="14.45" customHeight="1">
      <c r="A6" s="361"/>
      <c r="B6" s="672" t="s">
        <v>231</v>
      </c>
      <c r="C6" s="672" t="s">
        <v>230</v>
      </c>
      <c r="D6" s="673" t="s">
        <v>229</v>
      </c>
      <c r="E6" s="674"/>
      <c r="G6"/>
    </row>
    <row r="7" spans="1:7" s="157" customFormat="1" ht="99.6" customHeight="1">
      <c r="A7" s="361"/>
      <c r="B7" s="672"/>
      <c r="C7" s="672"/>
      <c r="D7" s="355" t="s">
        <v>228</v>
      </c>
      <c r="E7" s="356" t="s">
        <v>524</v>
      </c>
      <c r="G7"/>
    </row>
    <row r="8" spans="1:7">
      <c r="A8" s="362">
        <v>1</v>
      </c>
      <c r="B8" s="363" t="s">
        <v>154</v>
      </c>
      <c r="C8" s="364">
        <v>7365556.8231999995</v>
      </c>
      <c r="D8" s="364"/>
      <c r="E8" s="365">
        <v>7365556.8231999995</v>
      </c>
    </row>
    <row r="9" spans="1:7">
      <c r="A9" s="362">
        <v>2</v>
      </c>
      <c r="B9" s="363" t="s">
        <v>155</v>
      </c>
      <c r="C9" s="364">
        <v>36998212.061300002</v>
      </c>
      <c r="D9" s="364"/>
      <c r="E9" s="365">
        <v>36998212.061300002</v>
      </c>
    </row>
    <row r="10" spans="1:7">
      <c r="A10" s="362">
        <v>3</v>
      </c>
      <c r="B10" s="363" t="s">
        <v>227</v>
      </c>
      <c r="C10" s="364">
        <v>6410328.7959000003</v>
      </c>
      <c r="D10" s="364"/>
      <c r="E10" s="365">
        <v>6410328.7959000003</v>
      </c>
    </row>
    <row r="11" spans="1:7">
      <c r="A11" s="362">
        <v>4</v>
      </c>
      <c r="B11" s="363" t="s">
        <v>185</v>
      </c>
      <c r="C11" s="364">
        <v>0</v>
      </c>
      <c r="D11" s="364"/>
      <c r="E11" s="365">
        <v>0</v>
      </c>
    </row>
    <row r="12" spans="1:7">
      <c r="A12" s="362">
        <v>5</v>
      </c>
      <c r="B12" s="363" t="s">
        <v>157</v>
      </c>
      <c r="C12" s="364">
        <v>7249180.8700000001</v>
      </c>
      <c r="D12" s="364"/>
      <c r="E12" s="365">
        <v>7249180.8700000001</v>
      </c>
    </row>
    <row r="13" spans="1:7">
      <c r="A13" s="362">
        <v>6.1</v>
      </c>
      <c r="B13" s="363" t="s">
        <v>158</v>
      </c>
      <c r="C13" s="366">
        <v>76778902.829999998</v>
      </c>
      <c r="D13" s="364"/>
      <c r="E13" s="365">
        <v>76778902.829999998</v>
      </c>
    </row>
    <row r="14" spans="1:7">
      <c r="A14" s="362">
        <v>6.2</v>
      </c>
      <c r="B14" s="367" t="s">
        <v>159</v>
      </c>
      <c r="C14" s="366">
        <v>-4691532.8968000002</v>
      </c>
      <c r="D14" s="364"/>
      <c r="E14" s="365">
        <v>-4691532.8968000002</v>
      </c>
    </row>
    <row r="15" spans="1:7">
      <c r="A15" s="362">
        <v>6</v>
      </c>
      <c r="B15" s="363" t="s">
        <v>226</v>
      </c>
      <c r="C15" s="364">
        <v>72087369.933200002</v>
      </c>
      <c r="D15" s="364"/>
      <c r="E15" s="365">
        <v>72087369.933200002</v>
      </c>
    </row>
    <row r="16" spans="1:7">
      <c r="A16" s="362">
        <v>7</v>
      </c>
      <c r="B16" s="363" t="s">
        <v>161</v>
      </c>
      <c r="C16" s="364">
        <v>790298.78539999994</v>
      </c>
      <c r="D16" s="364"/>
      <c r="E16" s="365">
        <v>790298.78539999994</v>
      </c>
    </row>
    <row r="17" spans="1:7">
      <c r="A17" s="362">
        <v>8</v>
      </c>
      <c r="B17" s="363" t="s">
        <v>162</v>
      </c>
      <c r="C17" s="364">
        <v>62320</v>
      </c>
      <c r="D17" s="364"/>
      <c r="E17" s="365">
        <v>62320</v>
      </c>
      <c r="F17" s="6"/>
      <c r="G17" s="6"/>
    </row>
    <row r="18" spans="1:7">
      <c r="A18" s="362">
        <v>9</v>
      </c>
      <c r="B18" s="363" t="s">
        <v>163</v>
      </c>
      <c r="C18" s="364">
        <v>0</v>
      </c>
      <c r="D18" s="364"/>
      <c r="E18" s="365">
        <v>0</v>
      </c>
      <c r="G18" s="6"/>
    </row>
    <row r="19" spans="1:7" ht="25.5">
      <c r="A19" s="362">
        <v>10</v>
      </c>
      <c r="B19" s="363" t="s">
        <v>164</v>
      </c>
      <c r="C19" s="364">
        <v>6393825.5999999996</v>
      </c>
      <c r="D19" s="364">
        <v>667696.66</v>
      </c>
      <c r="E19" s="365">
        <v>5726128.9399999995</v>
      </c>
      <c r="G19" s="6"/>
    </row>
    <row r="20" spans="1:7">
      <c r="A20" s="362">
        <v>11</v>
      </c>
      <c r="B20" s="363" t="s">
        <v>165</v>
      </c>
      <c r="C20" s="364">
        <v>1812259.1145000001</v>
      </c>
      <c r="D20" s="364"/>
      <c r="E20" s="365">
        <v>1812259.1145000001</v>
      </c>
    </row>
    <row r="21" spans="1:7" ht="39" thickBot="1">
      <c r="A21" s="368"/>
      <c r="B21" s="369" t="s">
        <v>487</v>
      </c>
      <c r="C21" s="317">
        <v>138844475.2035</v>
      </c>
      <c r="D21" s="317">
        <v>667696.66</v>
      </c>
      <c r="E21" s="370">
        <v>138176778.54350001</v>
      </c>
    </row>
    <row r="22" spans="1:7">
      <c r="A22"/>
      <c r="B22"/>
      <c r="C22"/>
      <c r="D22"/>
      <c r="E22"/>
    </row>
    <row r="23" spans="1:7">
      <c r="A23"/>
      <c r="B23"/>
      <c r="C23"/>
      <c r="D23"/>
      <c r="E23"/>
    </row>
    <row r="25" spans="1:7" s="2" customFormat="1">
      <c r="B25" s="67"/>
      <c r="F25"/>
      <c r="G25"/>
    </row>
    <row r="26" spans="1:7" s="2" customFormat="1">
      <c r="B26" s="68"/>
      <c r="F26"/>
      <c r="G26"/>
    </row>
    <row r="27" spans="1:7" s="2" customFormat="1">
      <c r="B27" s="67"/>
      <c r="F27"/>
      <c r="G27"/>
    </row>
    <row r="28" spans="1:7" s="2" customFormat="1">
      <c r="B28" s="67"/>
      <c r="F28"/>
      <c r="G28"/>
    </row>
    <row r="29" spans="1:7" s="2" customFormat="1">
      <c r="B29" s="67"/>
      <c r="F29"/>
      <c r="G29"/>
    </row>
    <row r="30" spans="1:7" s="2" customFormat="1">
      <c r="B30" s="67"/>
      <c r="F30"/>
      <c r="G30"/>
    </row>
    <row r="31" spans="1:7" s="2" customFormat="1">
      <c r="B31" s="67"/>
      <c r="F31"/>
      <c r="G31"/>
    </row>
    <row r="32" spans="1:7" s="2" customFormat="1">
      <c r="B32" s="68"/>
      <c r="F32"/>
      <c r="G32"/>
    </row>
    <row r="33" spans="2:7" s="2" customFormat="1">
      <c r="B33" s="68"/>
      <c r="F33"/>
      <c r="G33"/>
    </row>
    <row r="34" spans="2:7" s="2" customFormat="1">
      <c r="B34" s="68"/>
      <c r="F34"/>
      <c r="G34"/>
    </row>
    <row r="35" spans="2:7" s="2" customFormat="1">
      <c r="B35" s="68"/>
      <c r="F35"/>
      <c r="G35"/>
    </row>
    <row r="36" spans="2:7" s="2" customFormat="1">
      <c r="B36" s="68"/>
      <c r="F36"/>
      <c r="G36"/>
    </row>
    <row r="37" spans="2:7" s="2" customFormat="1">
      <c r="B37" s="68"/>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D9" sqref="D9"/>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188</v>
      </c>
      <c r="B1" s="17" t="str">
        <f>Info!C2</f>
        <v>სს "ზირაათ ბანკი საქართველო"</v>
      </c>
    </row>
    <row r="2" spans="1:6" s="22" customFormat="1" ht="15.75" customHeight="1">
      <c r="A2" s="22" t="s">
        <v>189</v>
      </c>
      <c r="B2" s="478">
        <f>'1. key ratios'!B2</f>
        <v>44377</v>
      </c>
      <c r="C2"/>
      <c r="D2"/>
      <c r="E2"/>
      <c r="F2"/>
    </row>
    <row r="3" spans="1:6" s="22" customFormat="1" ht="15.75" customHeight="1">
      <c r="C3"/>
      <c r="D3"/>
      <c r="E3"/>
      <c r="F3"/>
    </row>
    <row r="4" spans="1:6" s="22" customFormat="1" ht="26.25" thickBot="1">
      <c r="A4" s="22" t="s">
        <v>413</v>
      </c>
      <c r="B4" s="199" t="s">
        <v>267</v>
      </c>
      <c r="C4" s="193" t="s">
        <v>93</v>
      </c>
      <c r="D4"/>
      <c r="E4"/>
      <c r="F4"/>
    </row>
    <row r="5" spans="1:6" ht="26.25">
      <c r="A5" s="194">
        <v>1</v>
      </c>
      <c r="B5" s="195" t="s">
        <v>435</v>
      </c>
      <c r="C5" s="275">
        <f>'7. LI1'!E21</f>
        <v>138176778.54350001</v>
      </c>
    </row>
    <row r="6" spans="1:6" s="184" customFormat="1">
      <c r="A6" s="120">
        <v>2.1</v>
      </c>
      <c r="B6" s="201" t="s">
        <v>268</v>
      </c>
      <c r="C6" s="276">
        <v>34729282.374200001</v>
      </c>
    </row>
    <row r="7" spans="1:6" s="4" customFormat="1" ht="25.5" outlineLevel="1">
      <c r="A7" s="200">
        <v>2.2000000000000002</v>
      </c>
      <c r="B7" s="196" t="s">
        <v>269</v>
      </c>
      <c r="C7" s="277"/>
    </row>
    <row r="8" spans="1:6" s="4" customFormat="1" ht="26.25">
      <c r="A8" s="200">
        <v>3</v>
      </c>
      <c r="B8" s="197" t="s">
        <v>436</v>
      </c>
      <c r="C8" s="278">
        <f>SUM(C5:C7)</f>
        <v>172906060.91769999</v>
      </c>
    </row>
    <row r="9" spans="1:6" s="184" customFormat="1">
      <c r="A9" s="120">
        <v>4</v>
      </c>
      <c r="B9" s="204" t="s">
        <v>265</v>
      </c>
      <c r="C9" s="276">
        <v>1139555.1259000001</v>
      </c>
    </row>
    <row r="10" spans="1:6" s="4" customFormat="1" ht="25.5" outlineLevel="1">
      <c r="A10" s="200">
        <v>5.0999999999999996</v>
      </c>
      <c r="B10" s="196" t="s">
        <v>275</v>
      </c>
      <c r="C10" s="277">
        <v>-19066707.185800001</v>
      </c>
    </row>
    <row r="11" spans="1:6" s="4" customFormat="1" ht="25.5" outlineLevel="1">
      <c r="A11" s="200">
        <v>5.2</v>
      </c>
      <c r="B11" s="196" t="s">
        <v>276</v>
      </c>
      <c r="C11" s="277"/>
    </row>
    <row r="12" spans="1:6" s="4" customFormat="1">
      <c r="A12" s="200">
        <v>6</v>
      </c>
      <c r="B12" s="202" t="s">
        <v>609</v>
      </c>
      <c r="C12" s="371">
        <v>0</v>
      </c>
    </row>
    <row r="13" spans="1:6" s="4" customFormat="1" ht="15.75" thickBot="1">
      <c r="A13" s="203">
        <v>7</v>
      </c>
      <c r="B13" s="198" t="s">
        <v>266</v>
      </c>
      <c r="C13" s="279">
        <f>SUM(C8:C12)</f>
        <v>154978908.85780001</v>
      </c>
    </row>
    <row r="15" spans="1:6" ht="26.25">
      <c r="B15" s="24" t="s">
        <v>610</v>
      </c>
    </row>
    <row r="17" spans="2:9" s="2" customFormat="1">
      <c r="B17" s="69"/>
      <c r="C17"/>
      <c r="D17"/>
      <c r="E17"/>
      <c r="F17"/>
      <c r="G17"/>
      <c r="H17"/>
      <c r="I17"/>
    </row>
    <row r="18" spans="2:9" s="2" customFormat="1">
      <c r="B18" s="66"/>
      <c r="C18"/>
      <c r="D18"/>
      <c r="E18"/>
      <c r="F18"/>
      <c r="G18"/>
      <c r="H18"/>
      <c r="I18"/>
    </row>
    <row r="19" spans="2:9" s="2" customFormat="1">
      <c r="B19" s="66"/>
      <c r="C19"/>
      <c r="D19"/>
      <c r="E19"/>
      <c r="F19"/>
      <c r="G19"/>
      <c r="H19"/>
      <c r="I19"/>
    </row>
    <row r="20" spans="2:9" s="2" customFormat="1">
      <c r="B20" s="68"/>
      <c r="C20"/>
      <c r="D20"/>
      <c r="E20"/>
      <c r="F20"/>
      <c r="G20"/>
      <c r="H20"/>
      <c r="I20"/>
    </row>
    <row r="21" spans="2:9" s="2" customFormat="1">
      <c r="B21" s="67"/>
      <c r="C21"/>
      <c r="D21"/>
      <c r="E21"/>
      <c r="F21"/>
      <c r="G21"/>
      <c r="H21"/>
      <c r="I21"/>
    </row>
    <row r="22" spans="2:9" s="2" customFormat="1">
      <c r="B22" s="68"/>
      <c r="C22"/>
      <c r="D22"/>
      <c r="E22"/>
      <c r="F22"/>
      <c r="G22"/>
      <c r="H22"/>
      <c r="I22"/>
    </row>
    <row r="23" spans="2:9" s="2" customFormat="1">
      <c r="B23" s="67"/>
      <c r="C23"/>
      <c r="D23"/>
      <c r="E23"/>
      <c r="F23"/>
      <c r="G23"/>
      <c r="H23"/>
      <c r="I23"/>
    </row>
    <row r="24" spans="2:9" s="2" customFormat="1">
      <c r="B24" s="67"/>
      <c r="C24"/>
      <c r="D24"/>
      <c r="E24"/>
      <c r="F24"/>
      <c r="G24"/>
      <c r="H24"/>
      <c r="I24"/>
    </row>
    <row r="25" spans="2:9" s="2" customFormat="1">
      <c r="B25" s="67"/>
      <c r="C25"/>
      <c r="D25"/>
      <c r="E25"/>
      <c r="F25"/>
      <c r="G25"/>
      <c r="H25"/>
      <c r="I25"/>
    </row>
    <row r="26" spans="2:9" s="2" customFormat="1">
      <c r="B26" s="67"/>
      <c r="C26"/>
      <c r="D26"/>
      <c r="E26"/>
      <c r="F26"/>
      <c r="G26"/>
      <c r="H26"/>
      <c r="I26"/>
    </row>
    <row r="27" spans="2:9" s="2" customFormat="1">
      <c r="B27" s="67"/>
      <c r="C27"/>
      <c r="D27"/>
      <c r="E27"/>
      <c r="F27"/>
      <c r="G27"/>
      <c r="H27"/>
      <c r="I27"/>
    </row>
    <row r="28" spans="2:9" s="2" customFormat="1">
      <c r="B28" s="68"/>
      <c r="C28"/>
      <c r="D28"/>
      <c r="E28"/>
      <c r="F28"/>
      <c r="G28"/>
      <c r="H28"/>
      <c r="I28"/>
    </row>
    <row r="29" spans="2:9" s="2" customFormat="1">
      <c r="B29" s="68"/>
      <c r="C29"/>
      <c r="D29"/>
      <c r="E29"/>
      <c r="F29"/>
      <c r="G29"/>
      <c r="H29"/>
      <c r="I29"/>
    </row>
    <row r="30" spans="2:9" s="2" customFormat="1">
      <c r="B30" s="68"/>
      <c r="C30"/>
      <c r="D30"/>
      <c r="E30"/>
      <c r="F30"/>
      <c r="G30"/>
      <c r="H30"/>
      <c r="I30"/>
    </row>
    <row r="31" spans="2:9" s="2" customFormat="1">
      <c r="B31" s="68"/>
      <c r="C31"/>
      <c r="D31"/>
      <c r="E31"/>
      <c r="F31"/>
      <c r="G31"/>
      <c r="H31"/>
      <c r="I31"/>
    </row>
    <row r="32" spans="2:9" s="2" customFormat="1">
      <c r="B32" s="68"/>
      <c r="C32"/>
      <c r="D32"/>
      <c r="E32"/>
      <c r="F32"/>
      <c r="G32"/>
      <c r="H32"/>
      <c r="I32"/>
    </row>
    <row r="33" spans="2:9" s="2" customFormat="1">
      <c r="B33" s="68"/>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3c6kKkFWMZy5RjM6sjnk9AqswJOHmowQ4Socrwg/chI=</DigestValue>
    </Reference>
    <Reference Type="http://www.w3.org/2000/09/xmldsig#Object" URI="#idOfficeObject">
      <DigestMethod Algorithm="http://www.w3.org/2001/04/xmlenc#sha256"/>
      <DigestValue>Z8f0lvCo7YejjfyWvzbUFfKnUfa6p8GLHz5C7Hjt3BM=</DigestValue>
    </Reference>
    <Reference Type="http://uri.etsi.org/01903#SignedProperties" URI="#idSignedProperties">
      <Transforms>
        <Transform Algorithm="http://www.w3.org/TR/2001/REC-xml-c14n-20010315"/>
      </Transforms>
      <DigestMethod Algorithm="http://www.w3.org/2001/04/xmlenc#sha256"/>
      <DigestValue>GruU2+asUMXaQozCoX6GL2l3maKjaJne5zlvD1q2ZXg=</DigestValue>
    </Reference>
  </SignedInfo>
  <SignatureValue>dN7VHuqFqGTCDpYrtlOC9BmHTv3v+0vIvxrLNip2dEddE6fatsVFS0otneXZ4KY7UKuQahh0J42H
Ip/lJiL2J3fgPb5SBx013VYAd55a7B+9/OFzjIZr/ZJtu5mRvam56KcRsFe8U8N6yqUrDfpURGnn
LWin9N2RpAu/UHI+Vo14XyTk1SUsm7/46DdgL5disnJ8Hmiybsr4XwnzyH8gu00Rt2wEDkGc5JeZ
HqVY1kj+54SDFfGYoUgpTlKalzWBz1ezDs2C5PuzC4iLq1i6mQXdSQYh9RPtJMBm7f0WnLmGXkZ3
XytP1EhxbgYJBY2sWHCoojs5N5peVbFjGlBCCg==</SignatureValue>
  <KeyInfo>
    <X509Data>
      <X509Certificate>MIIGPzCCBSegAwIBAgIKOJEr4wACAAGcODANBgkqhkiG9w0BAQsFADBKMRIwEAYKCZImiZPyLGQBGRYCZ2UxEzARBgoJkiaJk/IsZAEZFgNuYmcxHzAdBgNVBAMTFk5CRyBDbGFzcyAyIElOVCBTdWIgQ0EwHhcNMjAwODA2MTIyNDAxWhcNMjExMjIyMDk0NjU2WjA9MSAwHgYDVQQKExdKU0MgWklSQUFUIEJBTksgR0VPUkdJQTEZMBcGA1UEAxMQQlpCIC0gT21lciBBeWRpbjCCASIwDQYJKoZIhvcNAQEBBQADggEPADCCAQoCggEBAO3rgbivy1wq6Gxx8zIbVjusb2LUT6lvO1nPwPfHP2JKCKZ+/zN8MhCT8e1CCds2cze0lm+t+UBlZS2dVwJDApLA0VVxdRSVzsH0WyVmpNhWjuE1wMzpjqRQ/yc32x2HUJPOGbKka8P1P4cTzK3LXQLtDa3LPQcqDGxwgzxak/kKnDsQClEw73VD3hNSR3wSeC7q63Op6IppmewpYgfkxqL8lncJcgOK7kFzZQ7vfwtWkzu5bQkASPermv2fTiNwUnA1VU8U2L8UjNPHbj6g6aduPvUrWtUfts7iyVi4c+bTdFQZUSwZObd0CUfKy2U5DuvTZ8gozVQqtYgu4GWeWvcCAwEAAaOCAzIwggMuMDwGCSsGAQQBgjcVBwQvMC0GJSsGAQQBgjcVCOayYION9USGgZkJg7ihSoO+hHEEg8SRM4SDiF0CAWQCASMwHQYDVR0lBBYwFAYIKwYBBQUHAwIGCCsGAQUFBwMEMAsGA1UdDwQEAwIHgDAnBgkrBgEEAYI3FQoEGjAYMAoGCCsGAQUFBwMCMAoGCCsGAQUFBwMEMB0GA1UdDgQWBBQl2Ub9jVRwXJBAHiSg/slYRoPnb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ANXnvlWMdsqyRmNknWwcoOCB7fF4WChKMmnD5I0v0KfFCyQlfqcMAlGNPcJHrdUMQ5x1oKY8cugM41aygkBBuyDL1lqqOsS21eYFDxaPO8w6QbH4VUwp98UogCGrHSG+46n4BKaT2lDZr6CVyjIUztrwgd9WrsBBKRhKG5A54nxfKjjBFu6C7D8AONIGP+1M9K5LiWgXyivQdAC7mLn5SAS3zpZ8z/4vhREugKd2+Jm3Lwhssaq3OSYKuWGV6Qqu/Hp0nZmOtJ+G+octbR7mUq0q1IHCVnryroFv/dtWiV3O2YZb7NMkL0UA1PT5IPdE+OWqNr310qcCaXpxQ1ot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BnOOa0sYTYKJXnL8rWvpmiF6yoXMaLK9PfMCihZc/Io=</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WMtpk0X6ecsDWoPNKdDraaKdT2TttfFzYBcf4QfMc/w=</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BfOqFYncvTrOA0w5jBPLJpo6svE1gFZliFydlsU/uz4=</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FoX+e+mZC/843EU6Ej+S5I1MiDqT4cfdUAtl3d+suxI=</DigestValue>
      </Reference>
      <Reference URI="/xl/styles.xml?ContentType=application/vnd.openxmlformats-officedocument.spreadsheetml.styles+xml">
        <DigestMethod Algorithm="http://www.w3.org/2001/04/xmlenc#sha256"/>
        <DigestValue>zbekSgadiLIz3EyAjmFxTVmL1fI33BmNy1q49UA2f/8=</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H6edIivnMT7TxHjNWEDo7yIP2UsJi3NmBSx2A/HN4KM=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c2E0hGwhTzSqAKLONfWud0WiC75/JR8h8PGBbSPv0Ok=</DigestValue>
      </Reference>
      <Reference URI="/xl/worksheets/sheet10.xml?ContentType=application/vnd.openxmlformats-officedocument.spreadsheetml.worksheet+xml">
        <DigestMethod Algorithm="http://www.w3.org/2001/04/xmlenc#sha256"/>
        <DigestValue>W9R96NmoseYaTm0QqF10l7YJjOsxqeWQW9xjVElO0zw=</DigestValue>
      </Reference>
      <Reference URI="/xl/worksheets/sheet11.xml?ContentType=application/vnd.openxmlformats-officedocument.spreadsheetml.worksheet+xml">
        <DigestMethod Algorithm="http://www.w3.org/2001/04/xmlenc#sha256"/>
        <DigestValue>hpFbD8czZslsxbahoWgJj3DNdQeTLMoFnDGZuIO5D78=</DigestValue>
      </Reference>
      <Reference URI="/xl/worksheets/sheet12.xml?ContentType=application/vnd.openxmlformats-officedocument.spreadsheetml.worksheet+xml">
        <DigestMethod Algorithm="http://www.w3.org/2001/04/xmlenc#sha256"/>
        <DigestValue>UT98vdSb+hofepBpBElRKs+etC+TZLiKWwB+ePHQ3CM=</DigestValue>
      </Reference>
      <Reference URI="/xl/worksheets/sheet13.xml?ContentType=application/vnd.openxmlformats-officedocument.spreadsheetml.worksheet+xml">
        <DigestMethod Algorithm="http://www.w3.org/2001/04/xmlenc#sha256"/>
        <DigestValue>SdrXTc1EWVbgv0783RImUBHIpa7rVFDqUq8AmPtgcLM=</DigestValue>
      </Reference>
      <Reference URI="/xl/worksheets/sheet14.xml?ContentType=application/vnd.openxmlformats-officedocument.spreadsheetml.worksheet+xml">
        <DigestMethod Algorithm="http://www.w3.org/2001/04/xmlenc#sha256"/>
        <DigestValue>uUR83a9n67nvPN6A6KwJTj9YeQ7d7f6VSX1TXIRvAO8=</DigestValue>
      </Reference>
      <Reference URI="/xl/worksheets/sheet15.xml?ContentType=application/vnd.openxmlformats-officedocument.spreadsheetml.worksheet+xml">
        <DigestMethod Algorithm="http://www.w3.org/2001/04/xmlenc#sha256"/>
        <DigestValue>m+OPHW/3f/fCWqRRR92Uawe9TtMmVVkbQnuGOXfYg/k=</DigestValue>
      </Reference>
      <Reference URI="/xl/worksheets/sheet16.xml?ContentType=application/vnd.openxmlformats-officedocument.spreadsheetml.worksheet+xml">
        <DigestMethod Algorithm="http://www.w3.org/2001/04/xmlenc#sha256"/>
        <DigestValue>2ng9d3p39GUCyzrgZvbRBmtu8Y15N4MI02RJ7yHuFuY=</DigestValue>
      </Reference>
      <Reference URI="/xl/worksheets/sheet17.xml?ContentType=application/vnd.openxmlformats-officedocument.spreadsheetml.worksheet+xml">
        <DigestMethod Algorithm="http://www.w3.org/2001/04/xmlenc#sha256"/>
        <DigestValue>ZUalel13JthSppRlW/5Gfq3Jox1LxG5yzD5uewBV6rs=</DigestValue>
      </Reference>
      <Reference URI="/xl/worksheets/sheet18.xml?ContentType=application/vnd.openxmlformats-officedocument.spreadsheetml.worksheet+xml">
        <DigestMethod Algorithm="http://www.w3.org/2001/04/xmlenc#sha256"/>
        <DigestValue>+CNoLI/E4jVja6KpN5DkARF+HnCbV1evxL4mIt1/lVc=</DigestValue>
      </Reference>
      <Reference URI="/xl/worksheets/sheet19.xml?ContentType=application/vnd.openxmlformats-officedocument.spreadsheetml.worksheet+xml">
        <DigestMethod Algorithm="http://www.w3.org/2001/04/xmlenc#sha256"/>
        <DigestValue>cx0vx0NkAjye8VaIN1EMbJ5+BPG7z9HAv7BTCE6J1ek=</DigestValue>
      </Reference>
      <Reference URI="/xl/worksheets/sheet2.xml?ContentType=application/vnd.openxmlformats-officedocument.spreadsheetml.worksheet+xml">
        <DigestMethod Algorithm="http://www.w3.org/2001/04/xmlenc#sha256"/>
        <DigestValue>q3z+aDOMRcQ+NGO/H+gdUMmawWwCInaswX3OW1eXWOw=</DigestValue>
      </Reference>
      <Reference URI="/xl/worksheets/sheet20.xml?ContentType=application/vnd.openxmlformats-officedocument.spreadsheetml.worksheet+xml">
        <DigestMethod Algorithm="http://www.w3.org/2001/04/xmlenc#sha256"/>
        <DigestValue>G+L9cHLhD6GiQvHzizsHRrdgMqJcjdIWfxtEGHFuJ5c=</DigestValue>
      </Reference>
      <Reference URI="/xl/worksheets/sheet21.xml?ContentType=application/vnd.openxmlformats-officedocument.spreadsheetml.worksheet+xml">
        <DigestMethod Algorithm="http://www.w3.org/2001/04/xmlenc#sha256"/>
        <DigestValue>q9PPAjaoWaz9OBZfgrvL3iZ/E6xLJz3611mNUd5s6BY=</DigestValue>
      </Reference>
      <Reference URI="/xl/worksheets/sheet22.xml?ContentType=application/vnd.openxmlformats-officedocument.spreadsheetml.worksheet+xml">
        <DigestMethod Algorithm="http://www.w3.org/2001/04/xmlenc#sha256"/>
        <DigestValue>XotznTiHTZ8fKQ0VbIEAIJw8RrOdshzCvqRy0DSAHfw=</DigestValue>
      </Reference>
      <Reference URI="/xl/worksheets/sheet23.xml?ContentType=application/vnd.openxmlformats-officedocument.spreadsheetml.worksheet+xml">
        <DigestMethod Algorithm="http://www.w3.org/2001/04/xmlenc#sha256"/>
        <DigestValue>ZysKDW9eMsHz4eBODuivZWeoXFLCHPm5EwDTA+ZJbL8=</DigestValue>
      </Reference>
      <Reference URI="/xl/worksheets/sheet24.xml?ContentType=application/vnd.openxmlformats-officedocument.spreadsheetml.worksheet+xml">
        <DigestMethod Algorithm="http://www.w3.org/2001/04/xmlenc#sha256"/>
        <DigestValue>afSnP6V7Xi4F5XMYu179+Iyl72SL8EI6wNPeoWQAaSE=</DigestValue>
      </Reference>
      <Reference URI="/xl/worksheets/sheet25.xml?ContentType=application/vnd.openxmlformats-officedocument.spreadsheetml.worksheet+xml">
        <DigestMethod Algorithm="http://www.w3.org/2001/04/xmlenc#sha256"/>
        <DigestValue>RsKS781zP0LRhdfnRfBrbZek6o/UnpOvWyw6D8jHcBA=</DigestValue>
      </Reference>
      <Reference URI="/xl/worksheets/sheet26.xml?ContentType=application/vnd.openxmlformats-officedocument.spreadsheetml.worksheet+xml">
        <DigestMethod Algorithm="http://www.w3.org/2001/04/xmlenc#sha256"/>
        <DigestValue>9eaFNLBXfbZ2nHf1Ey+qaVsENTsDFFjYfSYCatdd9II=</DigestValue>
      </Reference>
      <Reference URI="/xl/worksheets/sheet27.xml?ContentType=application/vnd.openxmlformats-officedocument.spreadsheetml.worksheet+xml">
        <DigestMethod Algorithm="http://www.w3.org/2001/04/xmlenc#sha256"/>
        <DigestValue>gQV4cfMDY0G84QcWXo0LMngGdAsA2xWMt/jsyva0iNg=</DigestValue>
      </Reference>
      <Reference URI="/xl/worksheets/sheet28.xml?ContentType=application/vnd.openxmlformats-officedocument.spreadsheetml.worksheet+xml">
        <DigestMethod Algorithm="http://www.w3.org/2001/04/xmlenc#sha256"/>
        <DigestValue>SIqls7HWp9HxxbYlud/rbJIAhfCUjTPdYWg7ZPWRpDw=</DigestValue>
      </Reference>
      <Reference URI="/xl/worksheets/sheet29.xml?ContentType=application/vnd.openxmlformats-officedocument.spreadsheetml.worksheet+xml">
        <DigestMethod Algorithm="http://www.w3.org/2001/04/xmlenc#sha256"/>
        <DigestValue>g8dz0NTcBMHPH7Pw8pKNVKX/ZcQrmEYYFxOI+5g1A7E=</DigestValue>
      </Reference>
      <Reference URI="/xl/worksheets/sheet3.xml?ContentType=application/vnd.openxmlformats-officedocument.spreadsheetml.worksheet+xml">
        <DigestMethod Algorithm="http://www.w3.org/2001/04/xmlenc#sha256"/>
        <DigestValue>0x3QT4sQqHTnzeDzAown08nB2Uv5KmecyaO9SaU0now=</DigestValue>
      </Reference>
      <Reference URI="/xl/worksheets/sheet4.xml?ContentType=application/vnd.openxmlformats-officedocument.spreadsheetml.worksheet+xml">
        <DigestMethod Algorithm="http://www.w3.org/2001/04/xmlenc#sha256"/>
        <DigestValue>UnuI4D1399ewiSw/+8fcvSH+VY47pXFEyCSKM47j/GQ=</DigestValue>
      </Reference>
      <Reference URI="/xl/worksheets/sheet5.xml?ContentType=application/vnd.openxmlformats-officedocument.spreadsheetml.worksheet+xml">
        <DigestMethod Algorithm="http://www.w3.org/2001/04/xmlenc#sha256"/>
        <DigestValue>kv6R0fd8zwvNiHLTSSsp0wmS/sk/2oDddUcmb8kf5tg=</DigestValue>
      </Reference>
      <Reference URI="/xl/worksheets/sheet6.xml?ContentType=application/vnd.openxmlformats-officedocument.spreadsheetml.worksheet+xml">
        <DigestMethod Algorithm="http://www.w3.org/2001/04/xmlenc#sha256"/>
        <DigestValue>oeGjViFDNx3onKDIE7E7hg33qkX0b9AECxGFARcZT58=</DigestValue>
      </Reference>
      <Reference URI="/xl/worksheets/sheet7.xml?ContentType=application/vnd.openxmlformats-officedocument.spreadsheetml.worksheet+xml">
        <DigestMethod Algorithm="http://www.w3.org/2001/04/xmlenc#sha256"/>
        <DigestValue>lSDTalrfQ/JWs/roO7c/dTHsWGt5XzZyUTn0PUXF4to=</DigestValue>
      </Reference>
      <Reference URI="/xl/worksheets/sheet8.xml?ContentType=application/vnd.openxmlformats-officedocument.spreadsheetml.worksheet+xml">
        <DigestMethod Algorithm="http://www.w3.org/2001/04/xmlenc#sha256"/>
        <DigestValue>OeTwiDJGN+F41NeVfNcfMhPxBUC0CGWCgV2rkSooYjo=</DigestValue>
      </Reference>
      <Reference URI="/xl/worksheets/sheet9.xml?ContentType=application/vnd.openxmlformats-officedocument.spreadsheetml.worksheet+xml">
        <DigestMethod Algorithm="http://www.w3.org/2001/04/xmlenc#sha256"/>
        <DigestValue>4TlpCP0JSvmf1XqfVkX0byOM2leZpu57zQZFukt6sKM=</DigestValue>
      </Reference>
    </Manifest>
    <SignatureProperties>
      <SignatureProperty Id="idSignatureTime" Target="#idPackageSignature">
        <mdssi:SignatureTime xmlns:mdssi="http://schemas.openxmlformats.org/package/2006/digital-signature">
          <mdssi:Format>YYYY-MM-DDThh:mm:ssTZD</mdssi:Format>
          <mdssi:Value>2021-07-30T15:07:24Z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2021-07-30T15:07:24Z</xd:SigningTime>
          <xd:SigningCertificate>
            <xd:Cert>
              <xd:CertDigest>
                <DigestMethod Algorithm="http://www.w3.org/2001/04/xmlenc#sha256"/>
                <DigestValue>oj/UQcjSQyMy+D1DokzPocq79rBaVber7nj8isDkfiU=</DigestValue>
              </xd:CertDigest>
              <xd:IssuerSerial>
                <X509IssuerName>CN=NBG Class 2 INT Sub CA, DC=nbg, DC=ge</X509IssuerName>
                <X509SerialNumber>267130463302759951211576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gXj3uQx/gHs3z13QtXgkNAxRa2ZGTP+wSgmX0H0dD3g=</DigestValue>
    </Reference>
    <Reference Type="http://www.w3.org/2000/09/xmldsig#Object" URI="#idOfficeObject">
      <DigestMethod Algorithm="http://www.w3.org/2001/04/xmlenc#sha256"/>
      <DigestValue>Z8f0lvCo7YejjfyWvzbUFfKnUfa6p8GLHz5C7Hjt3BM=</DigestValue>
    </Reference>
    <Reference Type="http://uri.etsi.org/01903#SignedProperties" URI="#idSignedProperties">
      <Transforms>
        <Transform Algorithm="http://www.w3.org/TR/2001/REC-xml-c14n-20010315"/>
      </Transforms>
      <DigestMethod Algorithm="http://www.w3.org/2001/04/xmlenc#sha256"/>
      <DigestValue>RMFolNQc3U6yVFF0ZlGj8YfzjKXQq4dWAxEkRfHrmbY=</DigestValue>
    </Reference>
  </SignedInfo>
  <SignatureValue>fAWoRY31LHksslsiBSZmHyjISRAnymIQ6G7JTK/IXP1GTGbktSoajzHkpSG46L/MFejcuAbib38f
GjRJyWKnoqIhsY0Vu5h/+u/wEuibmcG2W3c54ANPUW8bRxqxP6Gv9pE0DJObtd6bACzXBaN1EueS
x5ccdq/KYPLwYxtFgOAMlt3/dhQ08eOqzNiGAdgo50ceAMBT2e2LCHgtzsVsyhhNNyUB5gfdt8KJ
AR1UWAC2dLKo83zTC7KDdkwnaLTeKo+1HTG4KGf79JP+5CDI8c75trfO8xMqxT1uupVN2i9xZQIG
a/7gt9Qkk2mUo6qSIK10X/asQUUIzSKg/sgLvw==</SignatureValue>
  <KeyInfo>
    <X509Data>
      <X509Certificate>MIIGSTCCBTGgAwIBAgIKQaDgQwACAAGUlTANBgkqhkiG9w0BAQsFADBKMRIwEAYKCZImiZPyLGQBGRYCZ2UxEzARBgoJkiaJk/IsZAEZFgNuYmcxHzAdBgNVBAMTFk5CRyBDbGFzcyAyIElOVCBTdWIgQ0EwHhcNMjAwNzE0MTAwNDU4WhcNMjExMjIyMDk0NjU2WjBHMSAwHgYDVQQKExdKU0MgWklSQUFUIEJBTksgR0VPUkdJQTEjMCEGA1UEAxMaQlpCIC0gU29waGlvIEpsYW50aWFzaHZpbGkwggEiMA0GCSqGSIb3DQEBAQUAA4IBDwAwggEKAoIBAQDwwGAjeE+GV/hIy//PeLzQACmZPyERstlEW2kULoBso58EnuG/4wrPxXvODDUpCV3H7fyICb3ZxDkkXRBLQcMgT+0ZuB+dwJ99LwoAcoqu/141WdSuImvIsv/vWSdlbzf/spYCTB5rz7DzMIlyYNM/BnFhRibp+nKUTRBB2xCUWf78cCZonZCtiwXpIkqUYpCuEPMloeWkdLGVOxPkwT3HmVmT5oqBHgjofjBoD97wslfY6sPT1OkeJeIizwYg7/KtmMBDhFWznQGaT2MT/9Wx+giM2oauZzg+TClCJr1yNHjLtIhtQvARWfKmTMQSWmH3Jc+moxCC73rCm63UIvbXAgMBAAGjggMyMIIDLjA8BgkrBgEEAYI3FQcELzAtBiUrBgEEAYI3FQjmsmCDjfVEhoGZCYO4oUqDvoRxBIPEkTOEg4hdAgFkAgEjMB0GA1UdJQQWMBQGCCsGAQUFBwMCBggrBgEFBQcDBDALBgNVHQ8EBAMCB4AwJwYJKwYBBAGCNxUKBBowGDAKBggrBgEFBQcDAjAKBggrBgEFBQcDBDAdBgNVHQ4EFgQUEBt03FxzStboGxf5jdREXPFW1DU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Cso4WguVBJSW1vt6VX2U7X/M7dXoCyd6STde18+EKHtp53olvswsimmz3QVEodpb+iepw9+tOkaUPB9QmfZWAO13rzRjmLitWr9Qqz6wbpghInKPApBzLN1Nb0W9d6BNOmZlLLFeWxCvuJuU753X1W7pz6SBj7cS2Yjy32iJ1BgwH/ajjDKkHDfXbpBOM+VieZTRDIO5+d6QggFpdGotHklBMnTo5aAXyUKevfXsN667vnoYkYr4Wedz4Ey04UJtQZVlVHmfLpS56LgcDKYiY9kPEliIfgHRcNfKkwxwYGKC/gEEWKXbYhGBlZCt1aUKk6L1jlHjFl/WcuvYt7U/5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BnOOa0sYTYKJXnL8rWvpmiF6yoXMaLK9PfMCihZc/Io=</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WMtpk0X6ecsDWoPNKdDraaKdT2TttfFzYBcf4QfMc/w=</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BfOqFYncvTrOA0w5jBPLJpo6svE1gFZliFydlsU/uz4=</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FoX+e+mZC/843EU6Ej+S5I1MiDqT4cfdUAtl3d+suxI=</DigestValue>
      </Reference>
      <Reference URI="/xl/styles.xml?ContentType=application/vnd.openxmlformats-officedocument.spreadsheetml.styles+xml">
        <DigestMethod Algorithm="http://www.w3.org/2001/04/xmlenc#sha256"/>
        <DigestValue>zbekSgadiLIz3EyAjmFxTVmL1fI33BmNy1q49UA2f/8=</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H6edIivnMT7TxHjNWEDo7yIP2UsJi3NmBSx2A/HN4KM=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c2E0hGwhTzSqAKLONfWud0WiC75/JR8h8PGBbSPv0Ok=</DigestValue>
      </Reference>
      <Reference URI="/xl/worksheets/sheet10.xml?ContentType=application/vnd.openxmlformats-officedocument.spreadsheetml.worksheet+xml">
        <DigestMethod Algorithm="http://www.w3.org/2001/04/xmlenc#sha256"/>
        <DigestValue>W9R96NmoseYaTm0QqF10l7YJjOsxqeWQW9xjVElO0zw=</DigestValue>
      </Reference>
      <Reference URI="/xl/worksheets/sheet11.xml?ContentType=application/vnd.openxmlformats-officedocument.spreadsheetml.worksheet+xml">
        <DigestMethod Algorithm="http://www.w3.org/2001/04/xmlenc#sha256"/>
        <DigestValue>hpFbD8czZslsxbahoWgJj3DNdQeTLMoFnDGZuIO5D78=</DigestValue>
      </Reference>
      <Reference URI="/xl/worksheets/sheet12.xml?ContentType=application/vnd.openxmlformats-officedocument.spreadsheetml.worksheet+xml">
        <DigestMethod Algorithm="http://www.w3.org/2001/04/xmlenc#sha256"/>
        <DigestValue>UT98vdSb+hofepBpBElRKs+etC+TZLiKWwB+ePHQ3CM=</DigestValue>
      </Reference>
      <Reference URI="/xl/worksheets/sheet13.xml?ContentType=application/vnd.openxmlformats-officedocument.spreadsheetml.worksheet+xml">
        <DigestMethod Algorithm="http://www.w3.org/2001/04/xmlenc#sha256"/>
        <DigestValue>SdrXTc1EWVbgv0783RImUBHIpa7rVFDqUq8AmPtgcLM=</DigestValue>
      </Reference>
      <Reference URI="/xl/worksheets/sheet14.xml?ContentType=application/vnd.openxmlformats-officedocument.spreadsheetml.worksheet+xml">
        <DigestMethod Algorithm="http://www.w3.org/2001/04/xmlenc#sha256"/>
        <DigestValue>uUR83a9n67nvPN6A6KwJTj9YeQ7d7f6VSX1TXIRvAO8=</DigestValue>
      </Reference>
      <Reference URI="/xl/worksheets/sheet15.xml?ContentType=application/vnd.openxmlformats-officedocument.spreadsheetml.worksheet+xml">
        <DigestMethod Algorithm="http://www.w3.org/2001/04/xmlenc#sha256"/>
        <DigestValue>m+OPHW/3f/fCWqRRR92Uawe9TtMmVVkbQnuGOXfYg/k=</DigestValue>
      </Reference>
      <Reference URI="/xl/worksheets/sheet16.xml?ContentType=application/vnd.openxmlformats-officedocument.spreadsheetml.worksheet+xml">
        <DigestMethod Algorithm="http://www.w3.org/2001/04/xmlenc#sha256"/>
        <DigestValue>2ng9d3p39GUCyzrgZvbRBmtu8Y15N4MI02RJ7yHuFuY=</DigestValue>
      </Reference>
      <Reference URI="/xl/worksheets/sheet17.xml?ContentType=application/vnd.openxmlformats-officedocument.spreadsheetml.worksheet+xml">
        <DigestMethod Algorithm="http://www.w3.org/2001/04/xmlenc#sha256"/>
        <DigestValue>ZUalel13JthSppRlW/5Gfq3Jox1LxG5yzD5uewBV6rs=</DigestValue>
      </Reference>
      <Reference URI="/xl/worksheets/sheet18.xml?ContentType=application/vnd.openxmlformats-officedocument.spreadsheetml.worksheet+xml">
        <DigestMethod Algorithm="http://www.w3.org/2001/04/xmlenc#sha256"/>
        <DigestValue>+CNoLI/E4jVja6KpN5DkARF+HnCbV1evxL4mIt1/lVc=</DigestValue>
      </Reference>
      <Reference URI="/xl/worksheets/sheet19.xml?ContentType=application/vnd.openxmlformats-officedocument.spreadsheetml.worksheet+xml">
        <DigestMethod Algorithm="http://www.w3.org/2001/04/xmlenc#sha256"/>
        <DigestValue>cx0vx0NkAjye8VaIN1EMbJ5+BPG7z9HAv7BTCE6J1ek=</DigestValue>
      </Reference>
      <Reference URI="/xl/worksheets/sheet2.xml?ContentType=application/vnd.openxmlformats-officedocument.spreadsheetml.worksheet+xml">
        <DigestMethod Algorithm="http://www.w3.org/2001/04/xmlenc#sha256"/>
        <DigestValue>q3z+aDOMRcQ+NGO/H+gdUMmawWwCInaswX3OW1eXWOw=</DigestValue>
      </Reference>
      <Reference URI="/xl/worksheets/sheet20.xml?ContentType=application/vnd.openxmlformats-officedocument.spreadsheetml.worksheet+xml">
        <DigestMethod Algorithm="http://www.w3.org/2001/04/xmlenc#sha256"/>
        <DigestValue>G+L9cHLhD6GiQvHzizsHRrdgMqJcjdIWfxtEGHFuJ5c=</DigestValue>
      </Reference>
      <Reference URI="/xl/worksheets/sheet21.xml?ContentType=application/vnd.openxmlformats-officedocument.spreadsheetml.worksheet+xml">
        <DigestMethod Algorithm="http://www.w3.org/2001/04/xmlenc#sha256"/>
        <DigestValue>q9PPAjaoWaz9OBZfgrvL3iZ/E6xLJz3611mNUd5s6BY=</DigestValue>
      </Reference>
      <Reference URI="/xl/worksheets/sheet22.xml?ContentType=application/vnd.openxmlformats-officedocument.spreadsheetml.worksheet+xml">
        <DigestMethod Algorithm="http://www.w3.org/2001/04/xmlenc#sha256"/>
        <DigestValue>XotznTiHTZ8fKQ0VbIEAIJw8RrOdshzCvqRy0DSAHfw=</DigestValue>
      </Reference>
      <Reference URI="/xl/worksheets/sheet23.xml?ContentType=application/vnd.openxmlformats-officedocument.spreadsheetml.worksheet+xml">
        <DigestMethod Algorithm="http://www.w3.org/2001/04/xmlenc#sha256"/>
        <DigestValue>ZysKDW9eMsHz4eBODuivZWeoXFLCHPm5EwDTA+ZJbL8=</DigestValue>
      </Reference>
      <Reference URI="/xl/worksheets/sheet24.xml?ContentType=application/vnd.openxmlformats-officedocument.spreadsheetml.worksheet+xml">
        <DigestMethod Algorithm="http://www.w3.org/2001/04/xmlenc#sha256"/>
        <DigestValue>afSnP6V7Xi4F5XMYu179+Iyl72SL8EI6wNPeoWQAaSE=</DigestValue>
      </Reference>
      <Reference URI="/xl/worksheets/sheet25.xml?ContentType=application/vnd.openxmlformats-officedocument.spreadsheetml.worksheet+xml">
        <DigestMethod Algorithm="http://www.w3.org/2001/04/xmlenc#sha256"/>
        <DigestValue>RsKS781zP0LRhdfnRfBrbZek6o/UnpOvWyw6D8jHcBA=</DigestValue>
      </Reference>
      <Reference URI="/xl/worksheets/sheet26.xml?ContentType=application/vnd.openxmlformats-officedocument.spreadsheetml.worksheet+xml">
        <DigestMethod Algorithm="http://www.w3.org/2001/04/xmlenc#sha256"/>
        <DigestValue>9eaFNLBXfbZ2nHf1Ey+qaVsENTsDFFjYfSYCatdd9II=</DigestValue>
      </Reference>
      <Reference URI="/xl/worksheets/sheet27.xml?ContentType=application/vnd.openxmlformats-officedocument.spreadsheetml.worksheet+xml">
        <DigestMethod Algorithm="http://www.w3.org/2001/04/xmlenc#sha256"/>
        <DigestValue>gQV4cfMDY0G84QcWXo0LMngGdAsA2xWMt/jsyva0iNg=</DigestValue>
      </Reference>
      <Reference URI="/xl/worksheets/sheet28.xml?ContentType=application/vnd.openxmlformats-officedocument.spreadsheetml.worksheet+xml">
        <DigestMethod Algorithm="http://www.w3.org/2001/04/xmlenc#sha256"/>
        <DigestValue>SIqls7HWp9HxxbYlud/rbJIAhfCUjTPdYWg7ZPWRpDw=</DigestValue>
      </Reference>
      <Reference URI="/xl/worksheets/sheet29.xml?ContentType=application/vnd.openxmlformats-officedocument.spreadsheetml.worksheet+xml">
        <DigestMethod Algorithm="http://www.w3.org/2001/04/xmlenc#sha256"/>
        <DigestValue>g8dz0NTcBMHPH7Pw8pKNVKX/ZcQrmEYYFxOI+5g1A7E=</DigestValue>
      </Reference>
      <Reference URI="/xl/worksheets/sheet3.xml?ContentType=application/vnd.openxmlformats-officedocument.spreadsheetml.worksheet+xml">
        <DigestMethod Algorithm="http://www.w3.org/2001/04/xmlenc#sha256"/>
        <DigestValue>0x3QT4sQqHTnzeDzAown08nB2Uv5KmecyaO9SaU0now=</DigestValue>
      </Reference>
      <Reference URI="/xl/worksheets/sheet4.xml?ContentType=application/vnd.openxmlformats-officedocument.spreadsheetml.worksheet+xml">
        <DigestMethod Algorithm="http://www.w3.org/2001/04/xmlenc#sha256"/>
        <DigestValue>UnuI4D1399ewiSw/+8fcvSH+VY47pXFEyCSKM47j/GQ=</DigestValue>
      </Reference>
      <Reference URI="/xl/worksheets/sheet5.xml?ContentType=application/vnd.openxmlformats-officedocument.spreadsheetml.worksheet+xml">
        <DigestMethod Algorithm="http://www.w3.org/2001/04/xmlenc#sha256"/>
        <DigestValue>kv6R0fd8zwvNiHLTSSsp0wmS/sk/2oDddUcmb8kf5tg=</DigestValue>
      </Reference>
      <Reference URI="/xl/worksheets/sheet6.xml?ContentType=application/vnd.openxmlformats-officedocument.spreadsheetml.worksheet+xml">
        <DigestMethod Algorithm="http://www.w3.org/2001/04/xmlenc#sha256"/>
        <DigestValue>oeGjViFDNx3onKDIE7E7hg33qkX0b9AECxGFARcZT58=</DigestValue>
      </Reference>
      <Reference URI="/xl/worksheets/sheet7.xml?ContentType=application/vnd.openxmlformats-officedocument.spreadsheetml.worksheet+xml">
        <DigestMethod Algorithm="http://www.w3.org/2001/04/xmlenc#sha256"/>
        <DigestValue>lSDTalrfQ/JWs/roO7c/dTHsWGt5XzZyUTn0PUXF4to=</DigestValue>
      </Reference>
      <Reference URI="/xl/worksheets/sheet8.xml?ContentType=application/vnd.openxmlformats-officedocument.spreadsheetml.worksheet+xml">
        <DigestMethod Algorithm="http://www.w3.org/2001/04/xmlenc#sha256"/>
        <DigestValue>OeTwiDJGN+F41NeVfNcfMhPxBUC0CGWCgV2rkSooYjo=</DigestValue>
      </Reference>
      <Reference URI="/xl/worksheets/sheet9.xml?ContentType=application/vnd.openxmlformats-officedocument.spreadsheetml.worksheet+xml">
        <DigestMethod Algorithm="http://www.w3.org/2001/04/xmlenc#sha256"/>
        <DigestValue>4TlpCP0JSvmf1XqfVkX0byOM2leZpu57zQZFukt6sKM=</DigestValue>
      </Reference>
    </Manifest>
    <SignatureProperties>
      <SignatureProperty Id="idSignatureTime" Target="#idPackageSignature">
        <mdssi:SignatureTime xmlns:mdssi="http://schemas.openxmlformats.org/package/2006/digital-signature">
          <mdssi:Format>YYYY-MM-DDThh:mm:ssTZD</mdssi:Format>
          <mdssi:Value>2021-07-30T15:07:37Z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2021-07-30T15:07:37Z</xd:SigningTime>
          <xd:SigningCertificate>
            <xd:Cert>
              <xd:CertDigest>
                <DigestMethod Algorithm="http://www.w3.org/2001/04/xmlenc#sha256"/>
                <DigestValue>5E64aO/n6Qru73jSGRAm+q89ywklA9zK3MEw2Tw1tOU=</DigestValue>
              </xd:CertDigest>
              <xd:IssuerSerial>
                <X509IssuerName>CN=NBG Class 2 INT Sub CA, DC=nbg, DC=ge</X509IssuerName>
                <X509SerialNumber>309921460198216992658581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2021-07-30T14:53:45Z</dcterms:modified>
</cp:coreProperties>
</file>