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0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8" i="73" l="1"/>
  <c r="C19" i="77" l="1"/>
  <c r="D19" i="77" s="1"/>
  <c r="H8" i="74" l="1"/>
  <c r="C38" i="79"/>
  <c r="G22" i="74"/>
  <c r="C24" i="69"/>
  <c r="C21" i="72"/>
  <c r="C15" i="72"/>
  <c r="C45" i="53"/>
  <c r="E8" i="53"/>
  <c r="C9" i="53"/>
  <c r="C22" i="53" s="1"/>
  <c r="D9" i="53"/>
  <c r="D22" i="53" s="1"/>
  <c r="E40" i="62"/>
  <c r="C40" i="62"/>
  <c r="E7" i="62"/>
  <c r="H7" i="62"/>
  <c r="E8" i="62"/>
  <c r="H8" i="62"/>
  <c r="E9" i="62"/>
  <c r="H9" i="62"/>
  <c r="E10" i="62"/>
  <c r="H10" i="62"/>
  <c r="E11" i="62"/>
  <c r="H11" i="62"/>
  <c r="E12" i="62"/>
  <c r="H12" i="62"/>
  <c r="E13" i="62"/>
  <c r="H13" i="62"/>
  <c r="E14" i="62"/>
  <c r="H14" i="62"/>
  <c r="E15" i="62"/>
  <c r="H15" i="62"/>
  <c r="E16" i="62"/>
  <c r="H16" i="62"/>
  <c r="E17" i="62"/>
  <c r="H17" i="62"/>
  <c r="E18" i="62"/>
  <c r="H18" i="62"/>
  <c r="E19" i="62"/>
  <c r="H19" i="62"/>
  <c r="E20" i="62"/>
  <c r="H20" i="62"/>
  <c r="E22" i="62"/>
  <c r="H22" i="62"/>
  <c r="E23" i="62"/>
  <c r="H23" i="62"/>
  <c r="E24" i="62"/>
  <c r="H24" i="62"/>
  <c r="E25" i="62"/>
  <c r="H25" i="62"/>
  <c r="E26" i="62"/>
  <c r="H26" i="62"/>
  <c r="E27" i="62"/>
  <c r="H27" i="62"/>
  <c r="E28" i="62"/>
  <c r="H28" i="62"/>
  <c r="E29" i="62"/>
  <c r="H29" i="62"/>
  <c r="E30" i="62"/>
  <c r="H30" i="62"/>
  <c r="E31" i="62"/>
  <c r="H31" i="62"/>
  <c r="G41" i="62"/>
  <c r="E33" i="62"/>
  <c r="H33" i="62"/>
  <c r="E34" i="62"/>
  <c r="H34" i="62"/>
  <c r="E35" i="62"/>
  <c r="H35" i="62"/>
  <c r="E36" i="62"/>
  <c r="H36" i="62"/>
  <c r="E37" i="62"/>
  <c r="H37" i="62"/>
  <c r="E38" i="62"/>
  <c r="H38" i="62"/>
  <c r="E39" i="62"/>
  <c r="H39" i="62"/>
  <c r="D40" i="62"/>
  <c r="D41" i="62" s="1"/>
  <c r="F40" i="62"/>
  <c r="H40" i="62" s="1"/>
  <c r="G40" i="62"/>
  <c r="C41" i="62" l="1"/>
  <c r="E41" i="62" s="1"/>
  <c r="F41" i="62"/>
  <c r="H41" i="62" s="1"/>
  <c r="C47" i="28" l="1"/>
  <c r="C43" i="28"/>
  <c r="C41" i="28"/>
  <c r="C35" i="28"/>
  <c r="C31" i="28"/>
  <c r="C30" i="28"/>
  <c r="C12" i="28"/>
  <c r="C6" i="28"/>
  <c r="C28" i="28" l="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G40" i="75"/>
  <c r="F40" i="75"/>
  <c r="H40" i="75" s="1"/>
  <c r="D40" i="75"/>
  <c r="C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G22" i="75"/>
  <c r="F22" i="75"/>
  <c r="H22" i="75" s="1"/>
  <c r="D22" i="75"/>
  <c r="E22" i="75" s="1"/>
  <c r="C22" i="75"/>
  <c r="H21" i="75"/>
  <c r="E21" i="75"/>
  <c r="H20" i="75"/>
  <c r="E20" i="75"/>
  <c r="G19" i="75"/>
  <c r="D19" i="75"/>
  <c r="C19" i="75"/>
  <c r="H18" i="75"/>
  <c r="E18" i="75"/>
  <c r="H17" i="75"/>
  <c r="E17" i="75"/>
  <c r="G16" i="75"/>
  <c r="F16" i="75"/>
  <c r="D16" i="75"/>
  <c r="C16" i="75"/>
  <c r="E16" i="75" s="1"/>
  <c r="H15" i="75"/>
  <c r="E15" i="75"/>
  <c r="H14" i="75"/>
  <c r="E14" i="75"/>
  <c r="H13" i="75"/>
  <c r="E13" i="75"/>
  <c r="H12" i="75"/>
  <c r="E12" i="75"/>
  <c r="H11" i="75"/>
  <c r="E11" i="75"/>
  <c r="H10" i="75"/>
  <c r="E10" i="75"/>
  <c r="H9" i="75"/>
  <c r="E9" i="75"/>
  <c r="H8" i="75"/>
  <c r="E8" i="75"/>
  <c r="G7" i="75"/>
  <c r="F7" i="75"/>
  <c r="D7" i="75"/>
  <c r="C7" i="75"/>
  <c r="E7" i="75" s="1"/>
  <c r="H66" i="53"/>
  <c r="E66" i="53"/>
  <c r="H64" i="53"/>
  <c r="E64" i="53"/>
  <c r="G61" i="53"/>
  <c r="F61" i="53"/>
  <c r="H61" i="53" s="1"/>
  <c r="D61" i="53"/>
  <c r="C61" i="53"/>
  <c r="H60" i="53"/>
  <c r="E60" i="53"/>
  <c r="H59" i="53"/>
  <c r="E59" i="53"/>
  <c r="H58" i="53"/>
  <c r="E58" i="53"/>
  <c r="G53" i="53"/>
  <c r="F53" i="53"/>
  <c r="D53" i="53"/>
  <c r="C53" i="53"/>
  <c r="E53" i="53" s="1"/>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45" i="53"/>
  <c r="G54" i="53" s="1"/>
  <c r="F45" i="53"/>
  <c r="D45" i="53"/>
  <c r="D54" i="53" s="1"/>
  <c r="G30" i="53"/>
  <c r="F30" i="53"/>
  <c r="H30" i="53" s="1"/>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D31" i="53"/>
  <c r="D56" i="53" s="1"/>
  <c r="E9" i="53"/>
  <c r="H8" i="53"/>
  <c r="E19" i="75" l="1"/>
  <c r="H16" i="75"/>
  <c r="H7" i="75"/>
  <c r="D63" i="53"/>
  <c r="D65" i="53" s="1"/>
  <c r="D67" i="53" s="1"/>
  <c r="E61" i="53"/>
  <c r="H53" i="53"/>
  <c r="G56" i="53"/>
  <c r="G63" i="53" s="1"/>
  <c r="G65" i="53" s="1"/>
  <c r="G67" i="53" s="1"/>
  <c r="E40" i="75"/>
  <c r="F19" i="75"/>
  <c r="H19" i="75" s="1"/>
  <c r="C54" i="53"/>
  <c r="E54" i="53" s="1"/>
  <c r="E45" i="53"/>
  <c r="H22" i="53"/>
  <c r="F31" i="53"/>
  <c r="H45" i="53"/>
  <c r="F54" i="53"/>
  <c r="H54" i="53" s="1"/>
  <c r="H9" i="53"/>
  <c r="H34" i="53"/>
  <c r="E34" i="53"/>
  <c r="C31" i="53" l="1"/>
  <c r="E22" i="53"/>
  <c r="F56" i="53"/>
  <c r="H31" i="53"/>
  <c r="C56" i="53" l="1"/>
  <c r="E31" i="53"/>
  <c r="F63" i="53"/>
  <c r="H56" i="53"/>
  <c r="E56" i="53" l="1"/>
  <c r="C63" i="53"/>
  <c r="H63" i="53"/>
  <c r="F65" i="53"/>
  <c r="C65" i="53" l="1"/>
  <c r="E63" i="53"/>
  <c r="H65" i="53"/>
  <c r="F67" i="53"/>
  <c r="H67" i="53" s="1"/>
  <c r="C67" i="53" l="1"/>
  <c r="E67" i="53" s="1"/>
  <c r="E65" i="53"/>
  <c r="C22" i="74" l="1"/>
  <c r="C44" i="69" l="1"/>
  <c r="C36" i="69"/>
  <c r="E20" i="72" l="1"/>
  <c r="E19" i="72"/>
  <c r="E18" i="72"/>
  <c r="E17" i="72"/>
  <c r="E16" i="72"/>
  <c r="E14" i="72"/>
  <c r="E13" i="72"/>
  <c r="E12" i="72"/>
  <c r="E11" i="72"/>
  <c r="E10" i="72"/>
  <c r="E9" i="72"/>
  <c r="E8" i="72"/>
  <c r="E15" i="72" l="1"/>
  <c r="B2" i="79" l="1"/>
  <c r="B2" i="37"/>
  <c r="B2" i="36"/>
  <c r="B2" i="74"/>
  <c r="B2" i="64"/>
  <c r="B2" i="35"/>
  <c r="B2" i="69"/>
  <c r="B2" i="77"/>
  <c r="B2" i="28"/>
  <c r="B2" i="73"/>
  <c r="B2" i="72"/>
  <c r="B2" i="52"/>
  <c r="B2" i="71"/>
  <c r="B2" i="75"/>
  <c r="B2" i="53"/>
  <c r="B2" i="62"/>
  <c r="C21" i="77" l="1"/>
  <c r="C20" i="77"/>
  <c r="B15" i="6"/>
  <c r="B16" i="6" l="1"/>
  <c r="D20" i="77"/>
  <c r="B17" i="6"/>
  <c r="D21" i="77"/>
  <c r="C30" i="79"/>
  <c r="C26" i="79"/>
  <c r="C18" i="79"/>
  <c r="C8" i="79"/>
  <c r="H14" i="74" l="1"/>
  <c r="D6" i="71"/>
  <c r="D13" i="71" s="1"/>
  <c r="C6" i="71"/>
  <c r="C13" i="71" s="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F22" i="74" l="1"/>
  <c r="V7" i="64" l="1"/>
  <c r="H9" i="74"/>
  <c r="H10" i="74"/>
  <c r="H11" i="74"/>
  <c r="H12" i="74"/>
  <c r="H13" i="74"/>
  <c r="H15" i="74"/>
  <c r="H16" i="74"/>
  <c r="H17" i="74"/>
  <c r="H18" i="74"/>
  <c r="H19" i="74"/>
  <c r="H20" i="74"/>
  <c r="H21" i="74"/>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52" i="28" l="1"/>
</calcChain>
</file>

<file path=xl/sharedStrings.xml><?xml version="1.0" encoding="utf-8"?>
<sst xmlns="http://schemas.openxmlformats.org/spreadsheetml/2006/main" count="1235" uniqueCount="934">
  <si>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</si>
  <si>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</si>
  <si>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</si>
  <si>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</si>
  <si>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</si>
  <si>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</si>
  <si>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</si>
  <si>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</si>
  <si>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</si>
  <si>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</si>
  <si>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</si>
  <si>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</si>
  <si>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</si>
  <si>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</si>
  <si>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</si>
  <si>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</si>
  <si>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</si>
  <si>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</si>
  <si>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</si>
  <si>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</si>
  <si>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</si>
  <si>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</si>
  <si>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</si>
  <si>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</si>
  <si>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</si>
  <si>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</si>
  <si>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</si>
  <si>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</si>
  <si>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</si>
  <si>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</si>
  <si>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</si>
  <si>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</si>
  <si>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</si>
  <si>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</si>
  <si>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</si>
  <si>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</si>
  <si>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</si>
  <si>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</si>
  <si>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</si>
  <si>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</si>
  <si>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</si>
  <si>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</si>
  <si>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</si>
  <si>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</si>
  <si>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</si>
  <si>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</si>
  <si>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</si>
  <si>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</si>
  <si>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</si>
  <si>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</si>
  <si>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</si>
  <si>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</si>
  <si>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</si>
  <si>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</si>
  <si>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</si>
  <si>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</si>
  <si>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</si>
  <si>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</si>
  <si>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</si>
  <si>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</si>
  <si>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</si>
  <si>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</si>
  <si>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</si>
  <si>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</si>
  <si>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</si>
  <si>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</si>
  <si>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</si>
  <si>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</si>
  <si>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</si>
  <si>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</si>
  <si>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</si>
  <si>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</si>
  <si>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</si>
  <si>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</si>
  <si>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</si>
  <si>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</si>
  <si>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</si>
  <si>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</si>
  <si>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</si>
  <si>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</si>
  <si>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</si>
  <si>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</si>
  <si>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</si>
  <si>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</si>
  <si>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</si>
  <si>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</si>
  <si>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</si>
  <si>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</si>
  <si>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</si>
  <si>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</si>
  <si>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</si>
  <si>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</si>
  <si>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</si>
  <si>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</si>
  <si>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</si>
  <si>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</si>
  <si>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</si>
  <si>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</si>
  <si>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</si>
  <si>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</si>
  <si>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</si>
  <si>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</si>
  <si>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</si>
  <si>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</si>
  <si>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</si>
  <si>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</si>
  <si>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</si>
  <si>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</si>
  <si>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</si>
  <si>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</si>
  <si>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</si>
  <si>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</si>
  <si>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</si>
  <si>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</si>
  <si>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</si>
  <si>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</si>
  <si>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</si>
  <si>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</si>
  <si>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</si>
  <si>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</si>
  <si>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</si>
  <si>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</si>
  <si>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</si>
  <si>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</si>
  <si>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</si>
  <si>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</si>
  <si>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</si>
  <si>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</si>
  <si>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</si>
  <si>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</si>
  <si>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</si>
  <si>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</si>
  <si>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</si>
  <si>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</si>
  <si>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</si>
  <si>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</si>
  <si>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</si>
  <si>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</si>
  <si>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</si>
  <si>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</si>
  <si>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</si>
  <si>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</si>
  <si>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</si>
  <si>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</si>
  <si>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</si>
  <si>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</si>
  <si>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</si>
  <si>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</si>
  <si>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</si>
  <si>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</si>
  <si>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</si>
  <si>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</si>
  <si>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</si>
  <si>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</si>
  <si>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</si>
  <si>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</si>
  <si>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</si>
  <si>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</si>
  <si>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</si>
  <si>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</si>
  <si>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</si>
  <si>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</si>
  <si>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</si>
  <si>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</si>
  <si>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</si>
  <si>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</si>
  <si>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</si>
  <si>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</si>
  <si>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</si>
  <si>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</si>
  <si>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</si>
  <si>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</si>
  <si>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</si>
  <si>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</si>
  <si>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</si>
  <si>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</si>
  <si>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</si>
  <si>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</si>
  <si>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</si>
  <si>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</si>
  <si>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</si>
  <si>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</si>
  <si>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</si>
  <si>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</si>
  <si>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</si>
  <si>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</si>
  <si>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</si>
  <si>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</si>
  <si>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</si>
  <si>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</si>
  <si>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</si>
  <si>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</si>
  <si>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</si>
  <si>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</si>
  <si>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</si>
  <si>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</si>
  <si>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</si>
  <si>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</si>
  <si>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</si>
  <si>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</si>
  <si>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</si>
  <si>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</si>
  <si>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</si>
  <si>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</si>
  <si>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</si>
  <si>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</si>
  <si>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</si>
  <si>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</si>
  <si>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</si>
  <si>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</si>
  <si>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</si>
  <si>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</si>
  <si>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</si>
  <si>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</si>
  <si>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</si>
  <si>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</si>
  <si>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</si>
  <si>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</si>
  <si>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</si>
  <si>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</si>
  <si>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</si>
  <si>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</si>
  <si>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</si>
  <si>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</si>
  <si>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</si>
  <si>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</si>
  <si>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</si>
  <si>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</si>
  <si>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</si>
  <si>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</si>
  <si>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</si>
  <si>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</si>
  <si>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</si>
  <si>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</si>
  <si>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</si>
  <si>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</si>
  <si>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</si>
  <si>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</si>
  <si>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</si>
  <si>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</si>
  <si>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</si>
  <si>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</si>
  <si>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</si>
  <si>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</si>
  <si>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</si>
  <si>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</si>
  <si>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</si>
  <si>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</si>
  <si>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</si>
  <si>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</si>
  <si>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</si>
  <si>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</si>
  <si>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</si>
  <si>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</si>
  <si>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</si>
  <si>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</si>
  <si>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</si>
  <si>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</si>
  <si>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</si>
  <si>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</si>
  <si>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</si>
  <si>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</si>
  <si>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</si>
  <si>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</si>
  <si>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</si>
  <si>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</si>
  <si>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</si>
  <si>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</si>
  <si>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</si>
  <si>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</si>
  <si>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</si>
  <si>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</si>
  <si>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</si>
  <si>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</si>
  <si>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</si>
  <si>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</si>
  <si>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</si>
  <si>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</si>
  <si>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</si>
  <si>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</si>
  <si>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</si>
  <si>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</si>
  <si>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</si>
  <si>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</si>
  <si>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</si>
  <si>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</si>
  <si>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</si>
  <si>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</si>
  <si>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</si>
  <si>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</si>
  <si>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</si>
  <si>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</si>
  <si>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</si>
  <si>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</si>
  <si>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</si>
  <si>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</si>
  <si>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</si>
  <si>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</si>
  <si>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</si>
  <si>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</si>
  <si>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</si>
  <si>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</si>
  <si>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</si>
  <si>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</si>
  <si>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</si>
  <si>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</si>
  <si>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</si>
  <si>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</si>
  <si>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</si>
  <si>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</si>
  <si>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</si>
  <si>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</si>
  <si>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</si>
  <si>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</si>
  <si>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</si>
  <si>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</si>
  <si>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</si>
  <si>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</si>
  <si>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</si>
  <si>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</si>
  <si>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</si>
  <si>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</si>
  <si>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</si>
  <si>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</si>
  <si>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</si>
  <si>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</si>
  <si>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</si>
  <si>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</si>
  <si>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</si>
  <si>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</si>
  <si>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</si>
  <si>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</si>
  <si>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</si>
  <si>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</si>
  <si>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</si>
  <si>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</si>
  <si>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</si>
  <si>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</si>
  <si>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</si>
  <si>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</si>
  <si>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</si>
  <si>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</si>
  <si>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</si>
  <si>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</si>
  <si>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</si>
  <si>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</si>
  <si>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</si>
  <si>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</si>
  <si>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</si>
  <si>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</si>
  <si>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</si>
  <si>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</si>
  <si>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</si>
  <si>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</si>
  <si>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</si>
  <si>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</si>
  <si>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</si>
  <si>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</si>
  <si>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</si>
  <si>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</si>
  <si>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</si>
  <si>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</si>
  <si>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</si>
  <si>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</si>
  <si>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</si>
  <si>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</si>
  <si>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</si>
  <si>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</si>
  <si>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</si>
  <si>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</si>
  <si>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</si>
  <si>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</si>
  <si>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</si>
  <si>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</si>
  <si>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</si>
  <si>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</si>
  <si>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</si>
  <si>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</si>
  <si>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</si>
  <si>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</si>
  <si>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</si>
  <si>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</si>
  <si>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</si>
  <si>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</si>
  <si>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</si>
  <si>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</si>
  <si>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</si>
  <si>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</si>
  <si>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</si>
  <si>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</si>
  <si>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</si>
  <si>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</si>
  <si>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</si>
  <si>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</si>
  <si>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</si>
  <si>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</si>
  <si>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</si>
  <si>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</si>
  <si>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</si>
  <si>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</si>
  <si>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</si>
  <si>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</si>
  <si>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</si>
  <si>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</si>
  <si>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</si>
  <si>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</si>
  <si>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</si>
  <si>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</si>
  <si>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</si>
  <si>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</si>
  <si>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</si>
  <si>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</si>
  <si>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</si>
  <si>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</si>
  <si>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</si>
  <si>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</si>
  <si>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</si>
  <si>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</si>
  <si>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</si>
  <si>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</si>
  <si>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</si>
  <si>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</si>
  <si>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</si>
  <si>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</si>
  <si>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</si>
  <si>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</si>
  <si>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</si>
  <si>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</si>
  <si>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</si>
  <si>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</si>
  <si>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</si>
  <si>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</si>
  <si>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</si>
  <si>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</si>
  <si>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</si>
  <si>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</si>
  <si>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</si>
  <si>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</si>
  <si>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</si>
  <si>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</si>
  <si>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</si>
  <si>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</si>
  <si>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</si>
  <si>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</si>
  <si>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</si>
  <si>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</si>
  <si>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</si>
  <si>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</si>
  <si>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</si>
  <si>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</si>
  <si>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</si>
  <si>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</si>
  <si>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</si>
  <si>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</si>
  <si>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</si>
  <si>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</si>
  <si>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</si>
  <si>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</si>
  <si>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</si>
  <si>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</si>
  <si>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</si>
  <si>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</si>
  <si>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</si>
  <si>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</si>
  <si>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</si>
  <si>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</si>
  <si>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</si>
  <si>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</si>
  <si>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</si>
  <si>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</si>
  <si>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</si>
  <si>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</si>
  <si>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</si>
  <si>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</si>
  <si>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</si>
  <si>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</si>
  <si>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</si>
  <si>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</si>
  <si>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</si>
  <si>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</si>
  <si>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</si>
  <si>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</si>
  <si>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</si>
  <si>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</si>
  <si>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</si>
  <si>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</si>
  <si>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</si>
  <si>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</si>
  <si>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</si>
  <si>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</si>
  <si>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</si>
  <si>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</si>
  <si>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</si>
  <si>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</si>
  <si>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</si>
  <si>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</si>
  <si>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</si>
  <si>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</si>
  <si>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</si>
  <si>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</si>
  <si>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</si>
  <si>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</si>
  <si>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</si>
  <si>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</si>
  <si>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</si>
  <si>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</si>
  <si>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</si>
  <si>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</si>
  <si>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</si>
  <si>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</si>
  <si>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</si>
  <si>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</si>
  <si>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</si>
  <si>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</si>
  <si>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</si>
  <si>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</si>
  <si>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</si>
  <si>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</si>
  <si>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</si>
  <si>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</si>
  <si>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</si>
  <si>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</si>
  <si>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</si>
  <si>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</si>
  <si>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</si>
  <si>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</si>
  <si>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</si>
  <si>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</si>
  <si>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</si>
  <si>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</si>
  <si>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</si>
  <si>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</si>
  <si>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</si>
  <si>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</si>
  <si>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</si>
  <si>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</si>
  <si>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</si>
  <si>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</si>
  <si>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</si>
  <si>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</si>
  <si>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</si>
  <si>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</si>
  <si>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</si>
  <si>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</si>
  <si>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</si>
  <si>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</si>
  <si>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</si>
  <si>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</si>
  <si>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</si>
  <si>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</si>
  <si>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</si>
  <si>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</si>
  <si>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</si>
  <si>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</si>
  <si>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</si>
  <si>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</si>
  <si>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</si>
  <si>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</si>
  <si>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</si>
  <si>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</si>
  <si>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</si>
  <si>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</si>
  <si>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</si>
  <si>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</si>
  <si>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</si>
  <si>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</si>
  <si>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</si>
  <si>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</si>
  <si>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</si>
  <si>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</si>
  <si>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</si>
  <si>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</si>
  <si>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</si>
  <si>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</si>
  <si>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</si>
  <si>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</si>
  <si>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</si>
  <si>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</si>
  <si>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</si>
  <si>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</si>
  <si>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</si>
  <si>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</si>
  <si>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</si>
  <si>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</si>
  <si>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</si>
  <si>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</si>
  <si>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</si>
  <si>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</si>
  <si>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</si>
  <si>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</si>
  <si>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</si>
  <si>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</si>
  <si>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</si>
  <si>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</si>
  <si>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</si>
  <si>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</si>
  <si>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</si>
  <si>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</si>
  <si>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</si>
  <si>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</si>
  <si>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</si>
  <si>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</si>
  <si>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</si>
  <si>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</si>
  <si>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</si>
  <si>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</si>
  <si>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</si>
  <si>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</si>
  <si>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</si>
  <si>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</si>
  <si>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</si>
  <si>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</si>
  <si>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</si>
  <si>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</si>
  <si>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</si>
  <si>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</si>
  <si>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</si>
  <si>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</si>
  <si>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</si>
  <si>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</si>
  <si>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</si>
  <si>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</si>
  <si>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</si>
  <si>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</si>
  <si>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</si>
  <si>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</si>
  <si>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</si>
  <si>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</si>
  <si>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</si>
  <si>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</si>
  <si>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</si>
  <si>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</si>
  <si>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</si>
  <si>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</si>
  <si>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</si>
  <si>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</si>
  <si>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</si>
  <si>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</si>
  <si>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</si>
  <si>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</si>
  <si>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</si>
  <si>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</si>
  <si>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</si>
  <si>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</si>
  <si>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</si>
  <si>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</si>
  <si>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</si>
  <si>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</si>
  <si>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</si>
  <si>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</si>
  <si>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</si>
  <si>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</si>
  <si>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</si>
  <si>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</si>
  <si>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</si>
  <si>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</si>
  <si>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</si>
  <si>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</si>
  <si>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</si>
  <si>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</si>
  <si>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</si>
  <si>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</si>
  <si>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</si>
  <si>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</si>
  <si>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</si>
  <si>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</si>
  <si>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</si>
  <si>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</si>
  <si>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</si>
  <si>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</si>
  <si>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</si>
  <si>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</si>
  <si>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</si>
  <si>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</si>
  <si>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</si>
  <si>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</si>
  <si>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</si>
  <si>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</si>
  <si>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</si>
  <si>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</si>
  <si>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</si>
  <si>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</si>
  <si>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</si>
  <si>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</si>
  <si>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</si>
  <si>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</si>
  <si>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</si>
  <si>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</si>
  <si>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</si>
  <si>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</si>
  <si>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</si>
  <si>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</si>
  <si>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</si>
  <si>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</si>
  <si>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</si>
  <si>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</si>
  <si>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</si>
  <si>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</si>
  <si>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</si>
  <si>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</si>
  <si>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</si>
  <si>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</si>
  <si>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</si>
  <si>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</si>
  <si>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</si>
  <si>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</si>
  <si>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</si>
  <si>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</si>
  <si>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</si>
  <si>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</si>
  <si>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</si>
  <si>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</si>
  <si>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</si>
  <si>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</si>
  <si>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</si>
  <si>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</si>
  <si>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</si>
  <si>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</si>
  <si>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</si>
  <si>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</si>
  <si>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</si>
  <si>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</si>
  <si>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</si>
  <si>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</si>
  <si>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</si>
  <si>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</si>
  <si>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</si>
  <si>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</si>
  <si>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</si>
  <si>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</si>
  <si>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</si>
  <si>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</si>
  <si>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</si>
  <si>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</si>
  <si>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</si>
  <si>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</si>
  <si>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</si>
  <si>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</si>
  <si>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</si>
  <si>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</si>
  <si>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</si>
  <si>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</si>
  <si>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</si>
  <si>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</si>
  <si>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</si>
  <si>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</si>
  <si>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</si>
  <si>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</si>
  <si>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</si>
  <si>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</si>
  <si>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</si>
  <si>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</si>
  <si>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</si>
  <si>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</si>
  <si>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</si>
  <si>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</si>
  <si>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</si>
  <si>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</si>
  <si>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</si>
  <si>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</si>
  <si>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</si>
  <si>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</si>
  <si>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</si>
  <si>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</si>
  <si>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</si>
  <si>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</si>
  <si>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</si>
  <si>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</si>
  <si>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</si>
  <si>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</si>
  <si>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</si>
  <si>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</si>
  <si>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</si>
  <si>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</si>
  <si>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</si>
  <si>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</si>
  <si>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</si>
  <si>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</si>
  <si>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</si>
  <si>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</si>
  <si>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</si>
  <si>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</si>
  <si>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</si>
  <si>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</si>
  <si>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</si>
  <si>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</si>
  <si>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</si>
  <si>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</si>
  <si>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</si>
  <si>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</si>
  <si>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</si>
  <si>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</si>
  <si>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</si>
  <si>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</si>
  <si>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</si>
  <si>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</si>
  <si>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</si>
  <si>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</si>
  <si>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</si>
  <si>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</si>
  <si>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</si>
  <si>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</si>
  <si>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</si>
  <si>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</si>
  <si>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</si>
  <si>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</si>
  <si>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</si>
  <si>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</si>
  <si>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</si>
  <si>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</si>
  <si>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</si>
  <si>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</si>
  <si>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</si>
  <si>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</si>
  <si>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</si>
  <si>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</si>
  <si>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</si>
  <si>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</si>
  <si>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</si>
  <si>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</si>
  <si>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</si>
  <si>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</si>
  <si>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</si>
  <si>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</si>
  <si>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</si>
  <si>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</si>
  <si>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</si>
  <si>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</si>
  <si>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</si>
  <si>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</si>
  <si>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</si>
  <si>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</si>
  <si>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</si>
  <si>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</si>
  <si>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</si>
  <si>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</si>
  <si>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</si>
  <si>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</si>
  <si>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</si>
  <si>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</si>
  <si>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</si>
  <si>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</si>
  <si>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</si>
  <si>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</si>
  <si>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</si>
  <si>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</si>
  <si>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</si>
  <si>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</si>
  <si>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</si>
  <si>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</si>
  <si>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</si>
  <si>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</si>
  <si>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</si>
  <si>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</si>
  <si>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</si>
  <si>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</si>
  <si>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</si>
  <si>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</si>
  <si>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</si>
  <si>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</si>
  <si>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</si>
  <si>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</si>
  <si>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</si>
  <si>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</si>
  <si>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</si>
  <si>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</si>
  <si>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</si>
  <si>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</si>
  <si>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</si>
  <si>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</si>
  <si>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</si>
  <si>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</si>
  <si>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</si>
  <si>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</si>
  <si>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</si>
  <si>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</si>
  <si>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</si>
  <si>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</si>
  <si>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</si>
  <si>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</si>
  <si>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</si>
  <si>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</si>
  <si>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</si>
  <si>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</si>
  <si>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</si>
  <si>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</si>
  <si>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</si>
  <si>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</si>
  <si>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</si>
  <si>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</si>
  <si>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</si>
  <si>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</si>
  <si>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</si>
  <si>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</si>
  <si>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</si>
  <si>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</si>
  <si>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</si>
  <si>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</si>
  <si>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</si>
  <si>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</si>
  <si>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</si>
  <si>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</si>
  <si>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</si>
  <si>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</si>
  <si>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</si>
  <si>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</si>
  <si>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</si>
  <si>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</si>
  <si>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</si>
  <si>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</si>
  <si>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</si>
  <si>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</si>
  <si>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</si>
  <si>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</si>
  <si>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30.09.2018</t>
  </si>
  <si>
    <t>31.12.2018</t>
  </si>
  <si>
    <t>ჰუსეინ აიდინ</t>
  </si>
  <si>
    <t>მეჰმეთ უჩარ</t>
  </si>
  <si>
    <t>www.ziraatbank.ge</t>
  </si>
  <si>
    <t>სს "ზირაათ ბანკი საქართველო"</t>
  </si>
  <si>
    <t>მეჰმეთ თურგუთ</t>
  </si>
  <si>
    <t>ჰალუქ ჯენგიზ</t>
  </si>
  <si>
    <t>მერთ ქოზაჯიოღლუ</t>
  </si>
  <si>
    <t>თურქეთის რესპუბლიკის სს ზირაათ ბანკი</t>
  </si>
  <si>
    <t>ცხრილი 9 (Capital), N39</t>
  </si>
  <si>
    <t>ცხრილი 9 (Capital), N2</t>
  </si>
  <si>
    <t>ცხრილი 9 (Capital), N6</t>
  </si>
  <si>
    <t>ცხრილი 9 (Capital), N8</t>
  </si>
  <si>
    <t>31.03.2019</t>
  </si>
  <si>
    <t>30.06.2019</t>
  </si>
  <si>
    <t>30.09.2019</t>
  </si>
  <si>
    <t>რეჯეფ თურქ</t>
  </si>
  <si>
    <t>დიმიტრი ჯაფარიძე</t>
  </si>
  <si>
    <t>ნინო მეფარიშვილი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</si>
</sst>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 numFmtId="195" formatCode="yyyy/mm/dd;@"/>
  </numFmts>
  <fonts count="12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b/>
      <sz val="11"/>
      <color theme="1"/>
      <name val="Sylfaen"/>
      <family val="1"/>
    </font>
    <font>
      <b/>
      <sz val="8"/>
      <color theme="1"/>
      <name val="Segoe UI"/>
      <family val="2"/>
    </font>
    <font>
      <i/>
      <sz val="10"/>
      <color rgb="FFC00000"/>
      <name val="Calibri"/>
      <family val="2"/>
      <scheme val="minor"/>
    </font>
    <font>
      <sz val="10"/>
      <color rgb="FFC0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8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8"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69"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9"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7"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7"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5"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7"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7" xfId="0" applyFont="1" applyFill="1" applyBorder="1" applyAlignment="1">
      <alignment horizontal="center" vertical="center" wrapText="1"/>
    </xf>
    <xf numFmtId="0" fontId="22" fillId="0" borderId="117" xfId="0"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116" fillId="0"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top" wrapText="1"/>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 fontId="6" fillId="36" borderId="135" xfId="0" applyNumberFormat="1" applyFont="1" applyFill="1" applyBorder="1" applyAlignment="1">
      <alignment horizontal="right" vertical="center" wrapText="1"/>
    </xf>
    <xf numFmtId="1" fontId="112" fillId="0" borderId="135" xfId="0" applyNumberFormat="1" applyFont="1" applyFill="1" applyBorder="1" applyAlignment="1">
      <alignment horizontal="right" vertical="center" wrapText="1"/>
    </xf>
    <xf numFmtId="1" fontId="6" fillId="36" borderId="135"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194" fontId="24" fillId="0" borderId="0" xfId="0" applyNumberFormat="1" applyFont="1" applyFill="1" applyBorder="1" applyAlignment="1">
      <alignment horizontal="left"/>
    </xf>
    <xf numFmtId="193" fontId="9" fillId="0" borderId="116" xfId="0" applyNumberFormat="1" applyFont="1" applyFill="1" applyBorder="1" applyAlignment="1" applyProtection="1">
      <alignment horizontal="right"/>
    </xf>
    <xf numFmtId="193" fontId="9" fillId="0" borderId="117" xfId="0" applyNumberFormat="1" applyFont="1" applyFill="1" applyBorder="1" applyAlignment="1" applyProtection="1">
      <alignment horizontal="right"/>
    </xf>
    <xf numFmtId="193" fontId="9" fillId="36" borderId="117" xfId="7" applyNumberFormat="1" applyFont="1" applyFill="1" applyBorder="1" applyAlignment="1" applyProtection="1">
      <alignment horizontal="right"/>
    </xf>
    <xf numFmtId="193" fontId="9" fillId="36" borderId="135" xfId="0" applyNumberFormat="1" applyFont="1" applyFill="1" applyBorder="1" applyAlignment="1" applyProtection="1">
      <alignment horizontal="right"/>
    </xf>
    <xf numFmtId="193" fontId="9" fillId="0" borderId="116" xfId="0" applyNumberFormat="1" applyFont="1" applyFill="1" applyBorder="1" applyAlignment="1" applyProtection="1">
      <alignment horizontal="right"/>
      <protection locked="0"/>
    </xf>
    <xf numFmtId="193" fontId="9" fillId="0" borderId="117" xfId="0" applyNumberFormat="1" applyFont="1" applyFill="1" applyBorder="1" applyAlignment="1" applyProtection="1">
      <alignment horizontal="right"/>
      <protection locked="0"/>
    </xf>
    <xf numFmtId="193" fontId="9" fillId="0" borderId="135" xfId="0" applyNumberFormat="1" applyFont="1" applyFill="1" applyBorder="1" applyAlignment="1" applyProtection="1">
      <alignment horizontal="right"/>
    </xf>
    <xf numFmtId="193" fontId="9" fillId="0" borderId="117" xfId="7" applyNumberFormat="1" applyFont="1" applyFill="1" applyBorder="1" applyAlignment="1" applyProtection="1">
      <alignment horizontal="right"/>
    </xf>
    <xf numFmtId="0" fontId="9" fillId="0" borderId="117" xfId="0" applyFont="1" applyFill="1" applyBorder="1" applyAlignment="1" applyProtection="1">
      <alignment horizontal="left" indent="1"/>
    </xf>
    <xf numFmtId="0" fontId="9" fillId="0" borderId="117" xfId="0" applyFont="1" applyFill="1" applyBorder="1" applyAlignment="1" applyProtection="1">
      <alignment horizontal="left" indent="2"/>
    </xf>
    <xf numFmtId="0" fontId="10" fillId="0" borderId="117" xfId="0" applyFont="1" applyFill="1" applyBorder="1" applyAlignment="1" applyProtection="1"/>
    <xf numFmtId="0" fontId="10" fillId="0" borderId="117" xfId="0" applyFont="1" applyFill="1" applyBorder="1" applyAlignment="1" applyProtection="1">
      <alignment horizontal="center"/>
    </xf>
    <xf numFmtId="0" fontId="104" fillId="0" borderId="117" xfId="0" applyFont="1" applyBorder="1"/>
    <xf numFmtId="0" fontId="119" fillId="0" borderId="117" xfId="0" applyFont="1" applyBorder="1"/>
    <xf numFmtId="0" fontId="6" fillId="0" borderId="0" xfId="0" applyFont="1"/>
    <xf numFmtId="193" fontId="9" fillId="36" borderId="137" xfId="0" applyNumberFormat="1" applyFont="1" applyFill="1" applyBorder="1" applyAlignment="1" applyProtection="1">
      <alignment horizontal="right"/>
    </xf>
    <xf numFmtId="193" fontId="9" fillId="36" borderId="117" xfId="0" applyNumberFormat="1" applyFont="1" applyFill="1" applyBorder="1" applyAlignment="1" applyProtection="1">
      <alignment horizontal="right"/>
    </xf>
    <xf numFmtId="193" fontId="9" fillId="36" borderId="116" xfId="0" applyNumberFormat="1" applyFont="1" applyFill="1" applyBorder="1" applyAlignment="1" applyProtection="1">
      <alignment horizontal="right"/>
    </xf>
    <xf numFmtId="193" fontId="9" fillId="0" borderId="137" xfId="0" applyNumberFormat="1" applyFont="1" applyFill="1" applyBorder="1" applyAlignment="1" applyProtection="1">
      <alignment horizontal="right"/>
    </xf>
    <xf numFmtId="193" fontId="9" fillId="36" borderId="115" xfId="0" applyNumberFormat="1" applyFont="1" applyFill="1" applyBorder="1" applyAlignment="1" applyProtection="1">
      <alignment horizontal="right"/>
    </xf>
    <xf numFmtId="3" fontId="23" fillId="36" borderId="42" xfId="0" applyNumberFormat="1" applyFont="1" applyFill="1" applyBorder="1" applyAlignment="1">
      <alignment vertical="center" wrapText="1"/>
    </xf>
    <xf numFmtId="0" fontId="120" fillId="0" borderId="7" xfId="0" applyFont="1" applyBorder="1" applyAlignment="1">
      <alignment horizontal="center"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167" fontId="4" fillId="36" borderId="117" xfId="0" applyNumberFormat="1" applyFont="1" applyFill="1" applyBorder="1" applyAlignment="1">
      <alignment horizontal="center" vertical="center"/>
    </xf>
    <xf numFmtId="167" fontId="122" fillId="0" borderId="117" xfId="0" applyNumberFormat="1" applyFont="1" applyBorder="1" applyAlignment="1">
      <alignment horizontal="center" vertical="center"/>
    </xf>
    <xf numFmtId="167" fontId="122" fillId="0" borderId="135" xfId="0" applyNumberFormat="1" applyFont="1" applyBorder="1" applyAlignment="1">
      <alignment horizontal="center" vertical="center"/>
    </xf>
    <xf numFmtId="167" fontId="121" fillId="0" borderId="117" xfId="0" applyNumberFormat="1" applyFont="1" applyFill="1" applyBorder="1" applyAlignment="1">
      <alignment horizontal="center" vertical="center"/>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193" fontId="19" fillId="0" borderId="17" xfId="0" applyNumberFormat="1" applyFont="1" applyFill="1" applyBorder="1" applyAlignment="1">
      <alignment vertical="center"/>
    </xf>
    <xf numFmtId="193" fontId="4" fillId="0" borderId="117" xfId="0" applyNumberFormat="1" applyFont="1" applyBorder="1" applyAlignment="1"/>
    <xf numFmtId="193" fontId="4" fillId="0" borderId="118" xfId="0" applyNumberFormat="1" applyFont="1" applyBorder="1" applyAlignment="1"/>
    <xf numFmtId="164" fontId="4" fillId="0" borderId="135" xfId="7" applyNumberFormat="1" applyFont="1" applyBorder="1" applyAlignment="1"/>
    <xf numFmtId="164" fontId="6" fillId="36" borderId="27" xfId="7" applyNumberFormat="1" applyFont="1" applyFill="1" applyBorder="1"/>
    <xf numFmtId="193" fontId="4" fillId="0" borderId="117" xfId="0" applyNumberFormat="1" applyFont="1" applyBorder="1"/>
    <xf numFmtId="193" fontId="4" fillId="0" borderId="117" xfId="0" applyNumberFormat="1" applyFont="1" applyFill="1" applyBorder="1"/>
    <xf numFmtId="193" fontId="4" fillId="0" borderId="118" xfId="0" applyNumberFormat="1" applyFont="1" applyBorder="1"/>
    <xf numFmtId="193" fontId="4" fillId="0" borderId="118" xfId="0" applyNumberFormat="1" applyFont="1" applyFill="1" applyBorder="1"/>
    <xf numFmtId="193" fontId="6" fillId="36" borderId="26" xfId="0" applyNumberFormat="1" applyFont="1" applyFill="1" applyBorder="1"/>
    <xf numFmtId="9" fontId="6" fillId="36" borderId="27" xfId="20961" applyFont="1" applyFill="1" applyBorder="1"/>
    <xf numFmtId="164" fontId="4" fillId="0" borderId="58"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35" xfId="7" applyNumberFormat="1" applyFont="1" applyFill="1" applyBorder="1" applyAlignment="1">
      <alignment vertical="center"/>
    </xf>
    <xf numFmtId="164" fontId="4" fillId="3" borderId="11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126" xfId="7" applyNumberFormat="1" applyFont="1" applyFill="1" applyBorder="1" applyAlignment="1">
      <alignment vertical="center"/>
    </xf>
    <xf numFmtId="9" fontId="4" fillId="0" borderId="111" xfId="20961" applyFont="1" applyFill="1" applyBorder="1" applyAlignment="1">
      <alignment vertical="center"/>
    </xf>
    <xf numFmtId="9" fontId="4" fillId="0" borderId="128" xfId="20961" applyFont="1" applyFill="1" applyBorder="1" applyAlignment="1">
      <alignment vertical="center"/>
    </xf>
    <xf numFmtId="164" fontId="4" fillId="0" borderId="135" xfId="7" applyNumberFormat="1" applyFont="1" applyFill="1" applyBorder="1" applyAlignment="1">
      <alignment horizontal="right" vertical="center" wrapText="1"/>
    </xf>
    <xf numFmtId="10" fontId="112" fillId="0" borderId="117" xfId="0" applyNumberFormat="1" applyFont="1" applyFill="1" applyBorder="1" applyAlignment="1">
      <alignment horizontal="left" vertical="center" wrapText="1"/>
    </xf>
    <xf numFmtId="195" fontId="24" fillId="0" borderId="0" xfId="0" applyNumberFormat="1" applyFont="1" applyFill="1" applyBorder="1" applyAlignment="1">
      <alignment horizontal="left"/>
    </xf>
    <xf numFmtId="193" fontId="20" fillId="0" borderId="117" xfId="0" applyNumberFormat="1" applyFont="1" applyFill="1" applyBorder="1" applyAlignment="1" applyProtection="1">
      <alignment horizontal="right"/>
      <protection locked="0"/>
    </xf>
    <xf numFmtId="193" fontId="9" fillId="36" borderId="135" xfId="7" applyNumberFormat="1" applyFont="1" applyFill="1" applyBorder="1" applyAlignment="1" applyProtection="1">
      <alignment horizontal="right"/>
    </xf>
    <xf numFmtId="193" fontId="20" fillId="36" borderId="117" xfId="0" applyNumberFormat="1" applyFont="1" applyFill="1" applyBorder="1" applyAlignment="1">
      <alignment horizontal="right"/>
    </xf>
    <xf numFmtId="193" fontId="9" fillId="0" borderId="135" xfId="7" applyNumberFormat="1" applyFont="1" applyFill="1" applyBorder="1" applyAlignment="1" applyProtection="1">
      <alignment horizontal="right"/>
    </xf>
    <xf numFmtId="193" fontId="21" fillId="0" borderId="117" xfId="0" applyNumberFormat="1" applyFont="1" applyFill="1" applyBorder="1" applyAlignment="1">
      <alignment horizontal="center"/>
    </xf>
    <xf numFmtId="193" fontId="21" fillId="0" borderId="135" xfId="0" applyNumberFormat="1" applyFont="1" applyFill="1" applyBorder="1" applyAlignment="1">
      <alignment horizontal="center"/>
    </xf>
    <xf numFmtId="193" fontId="20" fillId="36" borderId="117" xfId="0" applyNumberFormat="1" applyFont="1" applyFill="1" applyBorder="1" applyAlignment="1" applyProtection="1">
      <alignment horizontal="right"/>
    </xf>
    <xf numFmtId="193" fontId="20" fillId="0" borderId="135" xfId="0" applyNumberFormat="1" applyFont="1" applyFill="1" applyBorder="1" applyAlignment="1" applyProtection="1">
      <alignment horizontal="right"/>
      <protection locked="0"/>
    </xf>
    <xf numFmtId="193" fontId="20" fillId="0" borderId="117" xfId="0" applyNumberFormat="1" applyFont="1" applyFill="1" applyBorder="1" applyAlignment="1" applyProtection="1">
      <alignment horizontal="right" indent="1"/>
      <protection locked="0"/>
    </xf>
    <xf numFmtId="193" fontId="20" fillId="0" borderId="117" xfId="0" applyNumberFormat="1" applyFont="1" applyFill="1" applyBorder="1" applyAlignment="1" applyProtection="1">
      <alignment horizontal="left" indent="1"/>
      <protection locked="0"/>
    </xf>
    <xf numFmtId="193" fontId="9" fillId="36" borderId="117" xfId="7" applyNumberFormat="1" applyFont="1" applyFill="1" applyBorder="1" applyAlignment="1" applyProtection="1"/>
    <xf numFmtId="193" fontId="20" fillId="0" borderId="117" xfId="0" applyNumberFormat="1" applyFont="1" applyFill="1" applyBorder="1" applyAlignment="1" applyProtection="1">
      <protection locked="0"/>
    </xf>
    <xf numFmtId="193" fontId="9" fillId="36" borderId="135" xfId="7" applyNumberFormat="1" applyFont="1" applyFill="1" applyBorder="1" applyAlignment="1" applyProtection="1"/>
    <xf numFmtId="193" fontId="20" fillId="0" borderId="117" xfId="0" applyNumberFormat="1" applyFont="1" applyFill="1" applyBorder="1" applyAlignment="1" applyProtection="1">
      <alignment horizontal="right" vertical="center"/>
      <protection locked="0"/>
    </xf>
    <xf numFmtId="193" fontId="9" fillId="0" borderId="25"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0" borderId="138" xfId="0" applyNumberFormat="1" applyFont="1" applyFill="1" applyBorder="1" applyAlignment="1" applyProtection="1">
      <alignment horizontal="right"/>
    </xf>
    <xf numFmtId="193" fontId="7" fillId="36" borderId="135" xfId="2" applyNumberFormat="1" applyFont="1" applyFill="1" applyBorder="1" applyAlignment="1" applyProtection="1">
      <alignment vertical="top"/>
    </xf>
    <xf numFmtId="193" fontId="7" fillId="3" borderId="135" xfId="2" applyNumberFormat="1" applyFont="1" applyFill="1" applyBorder="1" applyAlignment="1" applyProtection="1">
      <alignment vertical="top"/>
      <protection locked="0"/>
    </xf>
    <xf numFmtId="193" fontId="7" fillId="36" borderId="135" xfId="2" applyNumberFormat="1" applyFont="1" applyFill="1" applyBorder="1" applyAlignment="1" applyProtection="1">
      <alignment vertical="top" wrapText="1"/>
    </xf>
    <xf numFmtId="193" fontId="7" fillId="3" borderId="135" xfId="2" applyNumberFormat="1" applyFont="1" applyFill="1" applyBorder="1" applyAlignment="1" applyProtection="1">
      <alignment vertical="top" wrapText="1"/>
      <protection locked="0"/>
    </xf>
    <xf numFmtId="193" fontId="7" fillId="36" borderId="135" xfId="2" applyNumberFormat="1" applyFont="1" applyFill="1" applyBorder="1" applyAlignment="1" applyProtection="1">
      <alignment vertical="top" wrapText="1"/>
      <protection locked="0"/>
    </xf>
    <xf numFmtId="193" fontId="0" fillId="0" borderId="0" xfId="0" applyNumberFormat="1"/>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0" fontId="15"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169" fontId="28" fillId="37" borderId="0" xfId="20" applyBorder="1" applyAlignment="1">
      <alignment horizontal="center"/>
    </xf>
    <xf numFmtId="169" fontId="28" fillId="37" borderId="110" xfId="20" applyBorder="1" applyAlignment="1">
      <alignment horizontal="center"/>
    </xf>
    <xf numFmtId="193" fontId="7" fillId="0" borderId="3" xfId="0" applyNumberFormat="1" applyFont="1" applyFill="1" applyBorder="1" applyAlignment="1" applyProtection="1">
      <alignment horizontal="center" vertical="center" wrapText="1"/>
      <protection locked="0"/>
    </xf>
    <xf numFmtId="193" fontId="7" fillId="0" borderId="117" xfId="0" applyNumberFormat="1" applyFont="1" applyFill="1" applyBorder="1" applyAlignment="1" applyProtection="1">
      <alignment horizontal="center" vertical="center" wrapText="1"/>
      <protection locked="0"/>
    </xf>
    <xf numFmtId="193" fontId="4" fillId="0" borderId="117" xfId="0" applyNumberFormat="1" applyFont="1" applyFill="1" applyBorder="1" applyAlignment="1" applyProtection="1">
      <alignment horizontal="center" vertical="center" wrapText="1"/>
      <protection locked="0"/>
    </xf>
    <xf numFmtId="193" fontId="4" fillId="0" borderId="135" xfId="0" applyNumberFormat="1" applyFont="1" applyFill="1" applyBorder="1" applyAlignment="1" applyProtection="1">
      <alignment horizontal="center" vertical="center" wrapText="1"/>
      <protection locked="0"/>
    </xf>
    <xf numFmtId="10" fontId="4" fillId="0" borderId="117" xfId="20961" applyNumberFormat="1" applyFont="1" applyFill="1" applyBorder="1" applyAlignment="1" applyProtection="1">
      <alignment horizontal="center" vertical="center" wrapText="1"/>
      <protection locked="0"/>
    </xf>
    <xf numFmtId="10" fontId="4" fillId="0" borderId="117" xfId="20961" applyNumberFormat="1" applyFont="1" applyBorder="1" applyAlignment="1" applyProtection="1">
      <alignment horizontal="center" vertical="center" wrapText="1"/>
      <protection locked="0"/>
    </xf>
    <xf numFmtId="10" fontId="4" fillId="0" borderId="135" xfId="20961" applyNumberFormat="1" applyFont="1" applyBorder="1" applyAlignment="1" applyProtection="1">
      <alignment horizontal="center" vertical="center" wrapText="1"/>
      <protection locked="0"/>
    </xf>
    <xf numFmtId="10" fontId="28" fillId="37" borderId="0" xfId="20961" applyNumberFormat="1" applyFont="1" applyFill="1" applyBorder="1" applyAlignment="1">
      <alignment horizontal="center"/>
    </xf>
    <xf numFmtId="10" fontId="28" fillId="37" borderId="110" xfId="20961" applyNumberFormat="1" applyFont="1" applyFill="1" applyBorder="1" applyAlignment="1">
      <alignment horizontal="center"/>
    </xf>
    <xf numFmtId="10" fontId="9" fillId="2" borderId="117" xfId="20961" applyNumberFormat="1" applyFont="1" applyFill="1" applyBorder="1" applyAlignment="1" applyProtection="1">
      <alignment horizontal="center" vertical="center"/>
      <protection locked="0"/>
    </xf>
    <xf numFmtId="10" fontId="17" fillId="2" borderId="117" xfId="20961" applyNumberFormat="1" applyFont="1" applyFill="1" applyBorder="1" applyAlignment="1" applyProtection="1">
      <alignment horizontal="center" vertical="center"/>
      <protection locked="0"/>
    </xf>
    <xf numFmtId="10" fontId="17" fillId="2" borderId="135" xfId="20961" applyNumberFormat="1" applyFont="1" applyFill="1" applyBorder="1" applyAlignment="1" applyProtection="1">
      <alignment horizontal="center" vertical="center"/>
      <protection locked="0"/>
    </xf>
    <xf numFmtId="10" fontId="9" fillId="0" borderId="117" xfId="20961" applyNumberFormat="1" applyFont="1" applyFill="1" applyBorder="1" applyAlignment="1" applyProtection="1">
      <alignment horizontal="center" vertical="center"/>
      <protection locked="0"/>
    </xf>
    <xf numFmtId="10" fontId="9" fillId="2" borderId="135" xfId="20961" applyNumberFormat="1" applyFont="1" applyFill="1" applyBorder="1" applyAlignment="1" applyProtection="1">
      <alignment horizontal="center" vertical="center"/>
      <protection locked="0"/>
    </xf>
    <xf numFmtId="193" fontId="9" fillId="2" borderId="3" xfId="0" applyNumberFormat="1" applyFont="1" applyFill="1" applyBorder="1" applyAlignment="1" applyProtection="1">
      <alignment horizontal="center" vertical="center"/>
      <protection locked="0"/>
    </xf>
    <xf numFmtId="193" fontId="9" fillId="0" borderId="117" xfId="0" applyNumberFormat="1" applyFont="1" applyFill="1" applyBorder="1" applyAlignment="1" applyProtection="1">
      <alignment horizontal="center" vertical="center"/>
      <protection locked="0"/>
    </xf>
    <xf numFmtId="193" fontId="9" fillId="2" borderId="117" xfId="0" applyNumberFormat="1" applyFont="1" applyFill="1" applyBorder="1" applyAlignment="1" applyProtection="1">
      <alignment horizontal="center" vertical="center"/>
      <protection locked="0"/>
    </xf>
    <xf numFmtId="193" fontId="9" fillId="2" borderId="135" xfId="0" applyNumberFormat="1" applyFont="1" applyFill="1" applyBorder="1" applyAlignment="1" applyProtection="1">
      <alignment horizontal="center" vertical="center"/>
      <protection locked="0"/>
    </xf>
    <xf numFmtId="193" fontId="17" fillId="2" borderId="117" xfId="0" applyNumberFormat="1" applyFont="1" applyFill="1" applyBorder="1" applyAlignment="1" applyProtection="1">
      <alignment horizontal="center" vertical="center"/>
      <protection locked="0"/>
    </xf>
    <xf numFmtId="193" fontId="17" fillId="2" borderId="135" xfId="0" applyNumberFormat="1" applyFont="1" applyFill="1" applyBorder="1" applyAlignment="1" applyProtection="1">
      <alignment horizontal="center" vertical="center"/>
      <protection locked="0"/>
    </xf>
    <xf numFmtId="9" fontId="9" fillId="0" borderId="26" xfId="20961" applyFont="1" applyFill="1" applyBorder="1" applyAlignment="1" applyProtection="1">
      <alignment horizontal="center" vertical="center"/>
      <protection locked="0"/>
    </xf>
    <xf numFmtId="9" fontId="17" fillId="2" borderId="26" xfId="20961" applyFont="1" applyFill="1" applyBorder="1" applyAlignment="1" applyProtection="1">
      <alignment horizontal="center" vertical="center"/>
      <protection locked="0"/>
    </xf>
    <xf numFmtId="9" fontId="17" fillId="2" borderId="27" xfId="20961" applyFont="1" applyFill="1" applyBorder="1" applyAlignment="1" applyProtection="1">
      <alignment horizontal="center" vertical="center"/>
      <protection locked="0"/>
    </xf>
    <xf numFmtId="193" fontId="0" fillId="36" borderId="135" xfId="0" applyNumberFormat="1" applyFill="1" applyBorder="1" applyAlignment="1">
      <alignment horizontal="center" vertical="center" wrapText="1"/>
    </xf>
    <xf numFmtId="164" fontId="0" fillId="0" borderId="0" xfId="7" applyNumberFormat="1" applyFont="1"/>
    <xf numFmtId="164" fontId="64" fillId="79" borderId="116" xfId="7" applyNumberFormat="1" applyFont="1" applyFill="1" applyBorder="1" applyAlignment="1" applyProtection="1">
      <alignment vertical="center"/>
      <protection locked="0"/>
    </xf>
    <xf numFmtId="164" fontId="116" fillId="0" borderId="117" xfId="7" applyNumberFormat="1" applyFont="1" applyFill="1" applyBorder="1" applyAlignment="1" applyProtection="1">
      <alignment horizontal="right" vertical="center"/>
      <protection locked="0"/>
    </xf>
    <xf numFmtId="164" fontId="116" fillId="80" borderId="117" xfId="7" applyNumberFormat="1" applyFont="1" applyFill="1" applyBorder="1" applyAlignment="1" applyProtection="1">
      <alignment horizontal="right" vertical="center"/>
    </xf>
    <xf numFmtId="164" fontId="64" fillId="79" borderId="116" xfId="7" applyNumberFormat="1" applyFont="1" applyFill="1" applyBorder="1" applyAlignment="1" applyProtection="1">
      <alignment horizontal="right" vertical="center"/>
      <protection locked="0"/>
    </xf>
    <xf numFmtId="164" fontId="115" fillId="79" borderId="116" xfId="7" applyNumberFormat="1" applyFont="1" applyFill="1" applyBorder="1" applyAlignment="1" applyProtection="1">
      <alignment horizontal="right" vertical="center"/>
      <protection locked="0"/>
    </xf>
    <xf numFmtId="164" fontId="116" fillId="3" borderId="117" xfId="7" applyNumberFormat="1" applyFont="1" applyFill="1" applyBorder="1" applyAlignment="1" applyProtection="1">
      <alignment horizontal="right" vertical="center"/>
      <protection locked="0"/>
    </xf>
    <xf numFmtId="10" fontId="116" fillId="0" borderId="117" xfId="20626" applyNumberFormat="1" applyFont="1" applyFill="1" applyBorder="1" applyAlignment="1" applyProtection="1">
      <alignment horizontal="right" vertical="center"/>
      <protection locked="0"/>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8.137.80\accoun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1" sqref="C1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293</v>
      </c>
      <c r="C1" s="99"/>
    </row>
    <row r="2" spans="1:3" s="193" customFormat="1" ht="15.75">
      <c r="A2" s="262">
        <v>1</v>
      </c>
      <c r="B2" s="194" t="s">
        <v>294</v>
      </c>
      <c r="C2" s="458" t="s">
        <v>919</v>
      </c>
    </row>
    <row r="3" spans="1:3" s="193" customFormat="1" ht="15.75">
      <c r="A3" s="262">
        <v>2</v>
      </c>
      <c r="B3" s="195" t="s">
        <v>295</v>
      </c>
      <c r="C3" s="457" t="s">
        <v>916</v>
      </c>
    </row>
    <row r="4" spans="1:3" s="193" customFormat="1" ht="15.75">
      <c r="A4" s="262">
        <v>3</v>
      </c>
      <c r="B4" s="195" t="s">
        <v>296</v>
      </c>
      <c r="C4" s="457" t="s">
        <v>917</v>
      </c>
    </row>
    <row r="5" spans="1:3" s="193" customFormat="1" ht="15.75">
      <c r="A5" s="263">
        <v>4</v>
      </c>
      <c r="B5" s="198" t="s">
        <v>297</v>
      </c>
      <c r="C5" s="457" t="s">
        <v>918</v>
      </c>
    </row>
    <row r="6" spans="1:3" s="197" customFormat="1" ht="65.25" customHeight="1">
      <c r="A6" s="570" t="s">
        <v>799</v>
      </c>
      <c r="B6" s="571"/>
      <c r="C6" s="571"/>
    </row>
    <row r="7" spans="1:3">
      <c r="A7" s="405" t="s">
        <v>648</v>
      </c>
      <c r="B7" s="406" t="s">
        <v>298</v>
      </c>
    </row>
    <row r="8" spans="1:3">
      <c r="A8" s="407">
        <v>1</v>
      </c>
      <c r="B8" s="403" t="s">
        <v>261</v>
      </c>
    </row>
    <row r="9" spans="1:3">
      <c r="A9" s="407">
        <v>2</v>
      </c>
      <c r="B9" s="403" t="s">
        <v>299</v>
      </c>
    </row>
    <row r="10" spans="1:3">
      <c r="A10" s="407">
        <v>3</v>
      </c>
      <c r="B10" s="403" t="s">
        <v>300</v>
      </c>
    </row>
    <row r="11" spans="1:3">
      <c r="A11" s="407">
        <v>4</v>
      </c>
      <c r="B11" s="403" t="s">
        <v>301</v>
      </c>
      <c r="C11" s="192"/>
    </row>
    <row r="12" spans="1:3">
      <c r="A12" s="407">
        <v>5</v>
      </c>
      <c r="B12" s="403" t="s">
        <v>225</v>
      </c>
    </row>
    <row r="13" spans="1:3">
      <c r="A13" s="407">
        <v>6</v>
      </c>
      <c r="B13" s="408" t="s">
        <v>186</v>
      </c>
    </row>
    <row r="14" spans="1:3">
      <c r="A14" s="407">
        <v>7</v>
      </c>
      <c r="B14" s="403" t="s">
        <v>302</v>
      </c>
    </row>
    <row r="15" spans="1:3">
      <c r="A15" s="407">
        <v>8</v>
      </c>
      <c r="B15" s="403" t="s">
        <v>306</v>
      </c>
    </row>
    <row r="16" spans="1:3">
      <c r="A16" s="407">
        <v>9</v>
      </c>
      <c r="B16" s="403" t="s">
        <v>89</v>
      </c>
    </row>
    <row r="17" spans="1:2">
      <c r="A17" s="409" t="s">
        <v>859</v>
      </c>
      <c r="B17" s="403" t="s">
        <v>838</v>
      </c>
    </row>
    <row r="18" spans="1:2">
      <c r="A18" s="407">
        <v>10</v>
      </c>
      <c r="B18" s="403" t="s">
        <v>309</v>
      </c>
    </row>
    <row r="19" spans="1:2">
      <c r="A19" s="407">
        <v>11</v>
      </c>
      <c r="B19" s="408" t="s">
        <v>289</v>
      </c>
    </row>
    <row r="20" spans="1:2">
      <c r="A20" s="407">
        <v>12</v>
      </c>
      <c r="B20" s="408" t="s">
        <v>286</v>
      </c>
    </row>
    <row r="21" spans="1:2">
      <c r="A21" s="407">
        <v>13</v>
      </c>
      <c r="B21" s="410" t="s">
        <v>769</v>
      </c>
    </row>
    <row r="22" spans="1:2">
      <c r="A22" s="407">
        <v>14</v>
      </c>
      <c r="B22" s="411" t="s">
        <v>829</v>
      </c>
    </row>
    <row r="23" spans="1:2">
      <c r="A23" s="412">
        <v>15</v>
      </c>
      <c r="B23" s="408" t="s">
        <v>78</v>
      </c>
    </row>
    <row r="24" spans="1:2">
      <c r="A24" s="412">
        <v>15.1</v>
      </c>
      <c r="B24" s="403"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1" sqref="C1:C1048576"/>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459" t="s">
        <v>919</v>
      </c>
      <c r="D1" s="2"/>
      <c r="E1" s="2"/>
      <c r="F1" s="2"/>
    </row>
    <row r="2" spans="1:6" s="22" customFormat="1" ht="15.75" customHeight="1">
      <c r="A2" s="22" t="s">
        <v>227</v>
      </c>
      <c r="B2" s="444">
        <f>'1. key ratios'!B2</f>
        <v>43738</v>
      </c>
    </row>
    <row r="3" spans="1:6" s="22" customFormat="1" ht="15.75" customHeight="1"/>
    <row r="4" spans="1:6" ht="15.75" thickBot="1">
      <c r="A4" s="5" t="s">
        <v>657</v>
      </c>
      <c r="B4" s="64" t="s">
        <v>89</v>
      </c>
    </row>
    <row r="5" spans="1:6">
      <c r="A5" s="145" t="s">
        <v>27</v>
      </c>
      <c r="B5" s="146"/>
      <c r="C5" s="147" t="s">
        <v>28</v>
      </c>
    </row>
    <row r="6" spans="1:6">
      <c r="A6" s="148">
        <v>1</v>
      </c>
      <c r="B6" s="88" t="s">
        <v>29</v>
      </c>
      <c r="C6" s="523">
        <f>SUM(C7:C11)</f>
        <v>55422197</v>
      </c>
      <c r="E6" s="528"/>
    </row>
    <row r="7" spans="1:6">
      <c r="A7" s="148">
        <v>2</v>
      </c>
      <c r="B7" s="85" t="s">
        <v>30</v>
      </c>
      <c r="C7" s="524">
        <v>50000000</v>
      </c>
      <c r="E7" s="528"/>
    </row>
    <row r="8" spans="1:6">
      <c r="A8" s="148">
        <v>3</v>
      </c>
      <c r="B8" s="79" t="s">
        <v>31</v>
      </c>
      <c r="C8" s="524"/>
      <c r="E8" s="528"/>
    </row>
    <row r="9" spans="1:6">
      <c r="A9" s="148">
        <v>4</v>
      </c>
      <c r="B9" s="79" t="s">
        <v>32</v>
      </c>
      <c r="C9" s="524">
        <v>0</v>
      </c>
      <c r="E9" s="528"/>
    </row>
    <row r="10" spans="1:6">
      <c r="A10" s="148">
        <v>5</v>
      </c>
      <c r="B10" s="79" t="s">
        <v>33</v>
      </c>
      <c r="C10" s="524">
        <v>0</v>
      </c>
      <c r="E10" s="528"/>
    </row>
    <row r="11" spans="1:6">
      <c r="A11" s="148">
        <v>6</v>
      </c>
      <c r="B11" s="86" t="s">
        <v>34</v>
      </c>
      <c r="C11" s="524">
        <v>5422197</v>
      </c>
      <c r="E11" s="528"/>
    </row>
    <row r="12" spans="1:6" s="4" customFormat="1">
      <c r="A12" s="148">
        <v>7</v>
      </c>
      <c r="B12" s="88" t="s">
        <v>35</v>
      </c>
      <c r="C12" s="525">
        <f>SUM(C13:C27)</f>
        <v>294765</v>
      </c>
      <c r="E12" s="528"/>
    </row>
    <row r="13" spans="1:6" s="4" customFormat="1">
      <c r="A13" s="148">
        <v>8</v>
      </c>
      <c r="B13" s="87" t="s">
        <v>36</v>
      </c>
      <c r="C13" s="526">
        <v>0</v>
      </c>
      <c r="E13" s="528"/>
    </row>
    <row r="14" spans="1:6" s="4" customFormat="1" ht="25.5">
      <c r="A14" s="148">
        <v>9</v>
      </c>
      <c r="B14" s="80" t="s">
        <v>37</v>
      </c>
      <c r="C14" s="526">
        <v>0</v>
      </c>
      <c r="E14" s="528"/>
    </row>
    <row r="15" spans="1:6" s="4" customFormat="1">
      <c r="A15" s="148">
        <v>10</v>
      </c>
      <c r="B15" s="81" t="s">
        <v>38</v>
      </c>
      <c r="C15" s="526">
        <v>294765</v>
      </c>
      <c r="E15" s="528"/>
    </row>
    <row r="16" spans="1:6" s="4" customFormat="1">
      <c r="A16" s="148">
        <v>11</v>
      </c>
      <c r="B16" s="82" t="s">
        <v>39</v>
      </c>
      <c r="C16" s="526">
        <v>0</v>
      </c>
      <c r="E16" s="528"/>
    </row>
    <row r="17" spans="1:5" s="4" customFormat="1">
      <c r="A17" s="148">
        <v>12</v>
      </c>
      <c r="B17" s="81" t="s">
        <v>40</v>
      </c>
      <c r="C17" s="526">
        <v>0</v>
      </c>
      <c r="E17" s="528"/>
    </row>
    <row r="18" spans="1:5" s="4" customFormat="1">
      <c r="A18" s="148">
        <v>13</v>
      </c>
      <c r="B18" s="81" t="s">
        <v>41</v>
      </c>
      <c r="C18" s="526">
        <v>0</v>
      </c>
      <c r="E18" s="528"/>
    </row>
    <row r="19" spans="1:5" s="4" customFormat="1">
      <c r="A19" s="148">
        <v>14</v>
      </c>
      <c r="B19" s="81" t="s">
        <v>42</v>
      </c>
      <c r="C19" s="526">
        <v>0</v>
      </c>
      <c r="E19" s="528"/>
    </row>
    <row r="20" spans="1:5" s="4" customFormat="1" ht="25.5">
      <c r="A20" s="148">
        <v>15</v>
      </c>
      <c r="B20" s="81" t="s">
        <v>43</v>
      </c>
      <c r="C20" s="526">
        <v>0</v>
      </c>
      <c r="E20" s="528"/>
    </row>
    <row r="21" spans="1:5" s="4" customFormat="1" ht="25.5">
      <c r="A21" s="148">
        <v>16</v>
      </c>
      <c r="B21" s="80" t="s">
        <v>44</v>
      </c>
      <c r="C21" s="526">
        <v>0</v>
      </c>
      <c r="E21" s="528"/>
    </row>
    <row r="22" spans="1:5" s="4" customFormat="1">
      <c r="A22" s="148">
        <v>17</v>
      </c>
      <c r="B22" s="149" t="s">
        <v>45</v>
      </c>
      <c r="C22" s="526">
        <v>0</v>
      </c>
      <c r="E22" s="528"/>
    </row>
    <row r="23" spans="1:5" s="4" customFormat="1" ht="25.5">
      <c r="A23" s="148">
        <v>18</v>
      </c>
      <c r="B23" s="80" t="s">
        <v>46</v>
      </c>
      <c r="C23" s="526">
        <v>0</v>
      </c>
      <c r="E23" s="528"/>
    </row>
    <row r="24" spans="1:5" s="4" customFormat="1" ht="25.5">
      <c r="A24" s="148">
        <v>19</v>
      </c>
      <c r="B24" s="80" t="s">
        <v>47</v>
      </c>
      <c r="C24" s="526">
        <v>0</v>
      </c>
      <c r="E24" s="528"/>
    </row>
    <row r="25" spans="1:5" s="4" customFormat="1" ht="25.5">
      <c r="A25" s="148">
        <v>20</v>
      </c>
      <c r="B25" s="83" t="s">
        <v>48</v>
      </c>
      <c r="C25" s="526">
        <v>0</v>
      </c>
      <c r="E25" s="528"/>
    </row>
    <row r="26" spans="1:5" s="4" customFormat="1">
      <c r="A26" s="148">
        <v>21</v>
      </c>
      <c r="B26" s="83" t="s">
        <v>49</v>
      </c>
      <c r="C26" s="526">
        <v>0</v>
      </c>
      <c r="E26" s="528"/>
    </row>
    <row r="27" spans="1:5" s="4" customFormat="1" ht="25.5">
      <c r="A27" s="148">
        <v>22</v>
      </c>
      <c r="B27" s="83" t="s">
        <v>50</v>
      </c>
      <c r="C27" s="526">
        <v>0</v>
      </c>
      <c r="E27" s="528"/>
    </row>
    <row r="28" spans="1:5" s="4" customFormat="1">
      <c r="A28" s="148">
        <v>23</v>
      </c>
      <c r="B28" s="89" t="s">
        <v>24</v>
      </c>
      <c r="C28" s="525">
        <f>C6-C12</f>
        <v>55127432</v>
      </c>
      <c r="E28" s="528"/>
    </row>
    <row r="29" spans="1:5" s="4" customFormat="1">
      <c r="A29" s="150"/>
      <c r="B29" s="84"/>
      <c r="C29" s="526"/>
      <c r="E29" s="528"/>
    </row>
    <row r="30" spans="1:5" s="4" customFormat="1">
      <c r="A30" s="150">
        <v>24</v>
      </c>
      <c r="B30" s="89" t="s">
        <v>51</v>
      </c>
      <c r="C30" s="525">
        <f>C31+C34</f>
        <v>0</v>
      </c>
      <c r="E30" s="528"/>
    </row>
    <row r="31" spans="1:5" s="4" customFormat="1">
      <c r="A31" s="150">
        <v>25</v>
      </c>
      <c r="B31" s="79" t="s">
        <v>52</v>
      </c>
      <c r="C31" s="527">
        <f>C32+C33</f>
        <v>0</v>
      </c>
      <c r="E31" s="528"/>
    </row>
    <row r="32" spans="1:5" s="4" customFormat="1">
      <c r="A32" s="150">
        <v>26</v>
      </c>
      <c r="B32" s="190" t="s">
        <v>53</v>
      </c>
      <c r="C32" s="526">
        <v>0</v>
      </c>
      <c r="E32" s="528"/>
    </row>
    <row r="33" spans="1:5" s="4" customFormat="1">
      <c r="A33" s="150">
        <v>27</v>
      </c>
      <c r="B33" s="190" t="s">
        <v>54</v>
      </c>
      <c r="C33" s="526">
        <v>0</v>
      </c>
      <c r="E33" s="528"/>
    </row>
    <row r="34" spans="1:5" s="4" customFormat="1">
      <c r="A34" s="150">
        <v>28</v>
      </c>
      <c r="B34" s="79" t="s">
        <v>55</v>
      </c>
      <c r="C34" s="526">
        <v>0</v>
      </c>
      <c r="E34" s="528"/>
    </row>
    <row r="35" spans="1:5" s="4" customFormat="1">
      <c r="A35" s="150">
        <v>29</v>
      </c>
      <c r="B35" s="89" t="s">
        <v>56</v>
      </c>
      <c r="C35" s="525">
        <f>SUM(C36:C40)</f>
        <v>0</v>
      </c>
      <c r="E35" s="528"/>
    </row>
    <row r="36" spans="1:5" s="4" customFormat="1">
      <c r="A36" s="150">
        <v>30</v>
      </c>
      <c r="B36" s="80" t="s">
        <v>57</v>
      </c>
      <c r="C36" s="526">
        <v>0</v>
      </c>
      <c r="E36" s="528"/>
    </row>
    <row r="37" spans="1:5" s="4" customFormat="1">
      <c r="A37" s="150">
        <v>31</v>
      </c>
      <c r="B37" s="81" t="s">
        <v>58</v>
      </c>
      <c r="C37" s="526">
        <v>0</v>
      </c>
      <c r="E37" s="528"/>
    </row>
    <row r="38" spans="1:5" s="4" customFormat="1" ht="25.5">
      <c r="A38" s="150">
        <v>32</v>
      </c>
      <c r="B38" s="80" t="s">
        <v>59</v>
      </c>
      <c r="C38" s="526">
        <v>0</v>
      </c>
      <c r="E38" s="528"/>
    </row>
    <row r="39" spans="1:5" s="4" customFormat="1" ht="25.5">
      <c r="A39" s="150">
        <v>33</v>
      </c>
      <c r="B39" s="80" t="s">
        <v>47</v>
      </c>
      <c r="C39" s="526">
        <v>0</v>
      </c>
      <c r="E39" s="528"/>
    </row>
    <row r="40" spans="1:5" s="4" customFormat="1" ht="25.5">
      <c r="A40" s="150">
        <v>34</v>
      </c>
      <c r="B40" s="83" t="s">
        <v>60</v>
      </c>
      <c r="C40" s="526">
        <v>0</v>
      </c>
      <c r="E40" s="528"/>
    </row>
    <row r="41" spans="1:5" s="4" customFormat="1">
      <c r="A41" s="150">
        <v>35</v>
      </c>
      <c r="B41" s="89" t="s">
        <v>25</v>
      </c>
      <c r="C41" s="525">
        <f>C30-C35</f>
        <v>0</v>
      </c>
      <c r="E41" s="528"/>
    </row>
    <row r="42" spans="1:5" s="4" customFormat="1">
      <c r="A42" s="150"/>
      <c r="B42" s="84"/>
      <c r="C42" s="526"/>
      <c r="E42" s="528"/>
    </row>
    <row r="43" spans="1:5" s="4" customFormat="1">
      <c r="A43" s="150">
        <v>36</v>
      </c>
      <c r="B43" s="90" t="s">
        <v>61</v>
      </c>
      <c r="C43" s="525">
        <f>SUM(C44:C46)</f>
        <v>1400236.0665560002</v>
      </c>
      <c r="E43" s="528"/>
    </row>
    <row r="44" spans="1:5" s="4" customFormat="1">
      <c r="A44" s="150">
        <v>37</v>
      </c>
      <c r="B44" s="79" t="s">
        <v>62</v>
      </c>
      <c r="C44" s="526">
        <v>0</v>
      </c>
      <c r="E44" s="528"/>
    </row>
    <row r="45" spans="1:5" s="4" customFormat="1">
      <c r="A45" s="150">
        <v>38</v>
      </c>
      <c r="B45" s="79" t="s">
        <v>63</v>
      </c>
      <c r="C45" s="526">
        <v>0</v>
      </c>
      <c r="E45" s="528"/>
    </row>
    <row r="46" spans="1:5" s="4" customFormat="1">
      <c r="A46" s="150">
        <v>39</v>
      </c>
      <c r="B46" s="79" t="s">
        <v>64</v>
      </c>
      <c r="C46" s="526">
        <v>1400236.0665560002</v>
      </c>
      <c r="E46" s="528"/>
    </row>
    <row r="47" spans="1:5" s="4" customFormat="1">
      <c r="A47" s="150">
        <v>40</v>
      </c>
      <c r="B47" s="90" t="s">
        <v>65</v>
      </c>
      <c r="C47" s="525">
        <f>SUM(C48:C51)</f>
        <v>0</v>
      </c>
      <c r="E47" s="528"/>
    </row>
    <row r="48" spans="1:5" s="4" customFormat="1">
      <c r="A48" s="150">
        <v>41</v>
      </c>
      <c r="B48" s="80" t="s">
        <v>66</v>
      </c>
      <c r="C48" s="526">
        <v>0</v>
      </c>
      <c r="E48" s="528"/>
    </row>
    <row r="49" spans="1:5" s="4" customFormat="1">
      <c r="A49" s="150">
        <v>42</v>
      </c>
      <c r="B49" s="81" t="s">
        <v>67</v>
      </c>
      <c r="C49" s="526">
        <v>0</v>
      </c>
      <c r="E49" s="528"/>
    </row>
    <row r="50" spans="1:5" s="4" customFormat="1" ht="25.5">
      <c r="A50" s="150">
        <v>43</v>
      </c>
      <c r="B50" s="80" t="s">
        <v>68</v>
      </c>
      <c r="C50" s="526">
        <v>0</v>
      </c>
      <c r="E50" s="528"/>
    </row>
    <row r="51" spans="1:5" s="4" customFormat="1" ht="25.5">
      <c r="A51" s="150">
        <v>44</v>
      </c>
      <c r="B51" s="80" t="s">
        <v>47</v>
      </c>
      <c r="C51" s="526">
        <v>0</v>
      </c>
      <c r="E51" s="528"/>
    </row>
    <row r="52" spans="1:5" s="4" customFormat="1" ht="15.75" thickBot="1">
      <c r="A52" s="151">
        <v>45</v>
      </c>
      <c r="B52" s="152" t="s">
        <v>26</v>
      </c>
      <c r="C52" s="286">
        <f>C43-C47</f>
        <v>1400236.0665560002</v>
      </c>
      <c r="E52" s="528"/>
    </row>
    <row r="55" spans="1:5">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2"/>
  <sheetViews>
    <sheetView workbookViewId="0">
      <selection activeCell="C1" sqref="C1:D1048576"/>
    </sheetView>
  </sheetViews>
  <sheetFormatPr defaultColWidth="9.140625" defaultRowHeight="12.75"/>
  <cols>
    <col min="1" max="1" width="10.85546875" style="348" bestFit="1" customWidth="1"/>
    <col min="2" max="2" width="59" style="348" customWidth="1"/>
    <col min="3" max="3" width="16.7109375" style="348" bestFit="1" customWidth="1"/>
    <col min="4" max="4" width="22.140625" style="348" customWidth="1"/>
    <col min="5" max="16384" width="9.140625" style="348"/>
  </cols>
  <sheetData>
    <row r="1" spans="1:4" ht="15">
      <c r="A1" s="18" t="s">
        <v>226</v>
      </c>
      <c r="B1" s="459" t="s">
        <v>919</v>
      </c>
    </row>
    <row r="2" spans="1:4" s="22" customFormat="1" ht="15.75" customHeight="1">
      <c r="A2" s="22" t="s">
        <v>227</v>
      </c>
      <c r="B2" s="444">
        <f>'1. key ratios'!B2</f>
        <v>43738</v>
      </c>
    </row>
    <row r="3" spans="1:4" s="22" customFormat="1" ht="15.75" customHeight="1"/>
    <row r="4" spans="1:4" ht="13.5" thickBot="1">
      <c r="A4" s="349" t="s">
        <v>837</v>
      </c>
      <c r="B4" s="388" t="s">
        <v>838</v>
      </c>
    </row>
    <row r="5" spans="1:4" s="389" customFormat="1">
      <c r="A5" s="593" t="s">
        <v>839</v>
      </c>
      <c r="B5" s="594"/>
      <c r="C5" s="378" t="s">
        <v>840</v>
      </c>
      <c r="D5" s="379" t="s">
        <v>841</v>
      </c>
    </row>
    <row r="6" spans="1:4" s="390" customFormat="1">
      <c r="A6" s="380">
        <v>1</v>
      </c>
      <c r="B6" s="381" t="s">
        <v>842</v>
      </c>
      <c r="C6" s="381"/>
      <c r="D6" s="382"/>
    </row>
    <row r="7" spans="1:4" s="390" customFormat="1">
      <c r="A7" s="383" t="s">
        <v>843</v>
      </c>
      <c r="B7" s="384" t="s">
        <v>844</v>
      </c>
      <c r="C7" s="437">
        <v>4.4999999999999998E-2</v>
      </c>
      <c r="D7" s="503">
        <v>5490358.181664479</v>
      </c>
    </row>
    <row r="8" spans="1:4" s="390" customFormat="1">
      <c r="A8" s="383" t="s">
        <v>845</v>
      </c>
      <c r="B8" s="384" t="s">
        <v>846</v>
      </c>
      <c r="C8" s="438">
        <v>0.06</v>
      </c>
      <c r="D8" s="503">
        <v>7320477.5755526396</v>
      </c>
    </row>
    <row r="9" spans="1:4" s="390" customFormat="1">
      <c r="A9" s="383" t="s">
        <v>847</v>
      </c>
      <c r="B9" s="384" t="s">
        <v>848</v>
      </c>
      <c r="C9" s="438">
        <v>0.08</v>
      </c>
      <c r="D9" s="503">
        <v>9760636.7674035188</v>
      </c>
    </row>
    <row r="10" spans="1:4" s="390" customFormat="1">
      <c r="A10" s="380" t="s">
        <v>849</v>
      </c>
      <c r="B10" s="381" t="s">
        <v>850</v>
      </c>
      <c r="C10" s="439"/>
      <c r="D10" s="434"/>
    </row>
    <row r="11" spans="1:4" s="391" customFormat="1">
      <c r="A11" s="385" t="s">
        <v>851</v>
      </c>
      <c r="B11" s="386" t="s">
        <v>852</v>
      </c>
      <c r="C11" s="440">
        <v>2.5000000000000001E-2</v>
      </c>
      <c r="D11" s="503">
        <v>3050198.9898135997</v>
      </c>
    </row>
    <row r="12" spans="1:4" s="391" customFormat="1">
      <c r="A12" s="385" t="s">
        <v>853</v>
      </c>
      <c r="B12" s="386" t="s">
        <v>854</v>
      </c>
      <c r="C12" s="440">
        <v>0</v>
      </c>
      <c r="D12" s="435">
        <v>0</v>
      </c>
    </row>
    <row r="13" spans="1:4" s="391" customFormat="1">
      <c r="A13" s="385" t="s">
        <v>855</v>
      </c>
      <c r="B13" s="386" t="s">
        <v>856</v>
      </c>
      <c r="C13" s="440">
        <v>0</v>
      </c>
      <c r="D13" s="435">
        <v>0</v>
      </c>
    </row>
    <row r="14" spans="1:4" s="390" customFormat="1">
      <c r="A14" s="380" t="s">
        <v>857</v>
      </c>
      <c r="B14" s="381" t="s">
        <v>912</v>
      </c>
      <c r="C14" s="441"/>
      <c r="D14" s="434"/>
    </row>
    <row r="15" spans="1:4" s="390" customFormat="1">
      <c r="A15" s="404" t="s">
        <v>860</v>
      </c>
      <c r="B15" s="386" t="s">
        <v>913</v>
      </c>
      <c r="C15" s="504">
        <v>9.5207500471418613E-3</v>
      </c>
      <c r="D15" s="503">
        <v>1161607.2870424001</v>
      </c>
    </row>
    <row r="16" spans="1:4" s="390" customFormat="1">
      <c r="A16" s="404" t="s">
        <v>861</v>
      </c>
      <c r="B16" s="386" t="s">
        <v>863</v>
      </c>
      <c r="C16" s="504">
        <v>1.2717799658632694E-2</v>
      </c>
      <c r="D16" s="503">
        <v>1551672.7868565274</v>
      </c>
    </row>
    <row r="17" spans="1:6" s="390" customFormat="1">
      <c r="A17" s="404" t="s">
        <v>862</v>
      </c>
      <c r="B17" s="386" t="s">
        <v>910</v>
      </c>
      <c r="C17" s="504">
        <v>4.4229331777239325E-2</v>
      </c>
      <c r="D17" s="503">
        <v>5396330.5242826371</v>
      </c>
    </row>
    <row r="18" spans="1:6" s="389" customFormat="1">
      <c r="A18" s="595" t="s">
        <v>911</v>
      </c>
      <c r="B18" s="596"/>
      <c r="C18" s="442" t="s">
        <v>840</v>
      </c>
      <c r="D18" s="436" t="s">
        <v>841</v>
      </c>
    </row>
    <row r="19" spans="1:6" s="390" customFormat="1">
      <c r="A19" s="387">
        <v>4</v>
      </c>
      <c r="B19" s="386" t="s">
        <v>24</v>
      </c>
      <c r="C19" s="440">
        <f>C7+C11+C12+C13+C15</f>
        <v>7.9520750047141875E-2</v>
      </c>
      <c r="D19" s="503">
        <f>C19*'5. RWA'!$C$13</f>
        <v>9702164.4585204758</v>
      </c>
    </row>
    <row r="20" spans="1:6" s="390" customFormat="1">
      <c r="A20" s="387">
        <v>5</v>
      </c>
      <c r="B20" s="386" t="s">
        <v>125</v>
      </c>
      <c r="C20" s="440">
        <f>C8+C11+C12+C13+C16</f>
        <v>9.7717799658632684E-2</v>
      </c>
      <c r="D20" s="503">
        <f>C20*'5. RWA'!$C$13</f>
        <v>11922349.352222765</v>
      </c>
    </row>
    <row r="21" spans="1:6" s="390" customFormat="1" ht="13.5" thickBot="1">
      <c r="A21" s="392" t="s">
        <v>858</v>
      </c>
      <c r="B21" s="393" t="s">
        <v>89</v>
      </c>
      <c r="C21" s="443">
        <f>C9+C11+C12+C13+C17</f>
        <v>0.14922933177723935</v>
      </c>
      <c r="D21" s="503">
        <f>C21*'5. RWA'!$C$13</f>
        <v>18207166.281499758</v>
      </c>
    </row>
    <row r="22" spans="1:6">
      <c r="D22" s="144"/>
      <c r="F22" s="349"/>
    </row>
    <row r="32" spans="1:6">
      <c r="E32" s="349"/>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C1" sqref="C1:C1048576"/>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226</v>
      </c>
      <c r="B1" s="459" t="s">
        <v>919</v>
      </c>
      <c r="E1" s="2"/>
      <c r="F1" s="2"/>
    </row>
    <row r="2" spans="1:6" s="22" customFormat="1" ht="15.75" customHeight="1">
      <c r="A2" s="22" t="s">
        <v>227</v>
      </c>
      <c r="B2" s="444">
        <f>'1. key ratios'!B2</f>
        <v>43738</v>
      </c>
    </row>
    <row r="3" spans="1:6" s="22" customFormat="1" ht="15.75" customHeight="1">
      <c r="A3" s="27"/>
    </row>
    <row r="4" spans="1:6" s="22" customFormat="1" ht="15.75" customHeight="1" thickBot="1">
      <c r="A4" s="22" t="s">
        <v>658</v>
      </c>
      <c r="B4" s="213" t="s">
        <v>309</v>
      </c>
      <c r="D4" s="215" t="s">
        <v>130</v>
      </c>
    </row>
    <row r="5" spans="1:6" ht="38.25">
      <c r="A5" s="163" t="s">
        <v>27</v>
      </c>
      <c r="B5" s="164" t="s">
        <v>269</v>
      </c>
      <c r="C5" s="165" t="s">
        <v>275</v>
      </c>
      <c r="D5" s="214" t="s">
        <v>310</v>
      </c>
    </row>
    <row r="6" spans="1:6">
      <c r="A6" s="153">
        <v>1</v>
      </c>
      <c r="B6" s="91" t="s">
        <v>191</v>
      </c>
      <c r="C6" s="474">
        <v>11465695</v>
      </c>
      <c r="D6" s="475"/>
      <c r="E6" s="8"/>
    </row>
    <row r="7" spans="1:6">
      <c r="A7" s="153">
        <v>2</v>
      </c>
      <c r="B7" s="92" t="s">
        <v>192</v>
      </c>
      <c r="C7" s="287">
        <v>25827288</v>
      </c>
      <c r="D7" s="154"/>
      <c r="E7" s="8"/>
    </row>
    <row r="8" spans="1:6">
      <c r="A8" s="153">
        <v>3</v>
      </c>
      <c r="B8" s="92" t="s">
        <v>193</v>
      </c>
      <c r="C8" s="287">
        <v>27585678</v>
      </c>
      <c r="D8" s="154"/>
      <c r="E8" s="8"/>
    </row>
    <row r="9" spans="1:6">
      <c r="A9" s="153">
        <v>4</v>
      </c>
      <c r="B9" s="92" t="s">
        <v>222</v>
      </c>
      <c r="C9" s="287">
        <v>0</v>
      </c>
      <c r="D9" s="154"/>
      <c r="E9" s="8"/>
    </row>
    <row r="10" spans="1:6">
      <c r="A10" s="153">
        <v>5</v>
      </c>
      <c r="B10" s="92" t="s">
        <v>194</v>
      </c>
      <c r="C10" s="287">
        <v>24906797</v>
      </c>
      <c r="D10" s="154"/>
      <c r="E10" s="8"/>
    </row>
    <row r="11" spans="1:6">
      <c r="A11" s="153">
        <v>6.1</v>
      </c>
      <c r="B11" s="92" t="s">
        <v>195</v>
      </c>
      <c r="C11" s="288">
        <v>46299667</v>
      </c>
      <c r="D11" s="155"/>
      <c r="E11" s="9"/>
    </row>
    <row r="12" spans="1:6">
      <c r="A12" s="153">
        <v>6.2</v>
      </c>
      <c r="B12" s="93" t="s">
        <v>196</v>
      </c>
      <c r="C12" s="288">
        <v>-1338038</v>
      </c>
      <c r="D12" s="155"/>
      <c r="E12" s="9"/>
    </row>
    <row r="13" spans="1:6">
      <c r="A13" s="153" t="s">
        <v>796</v>
      </c>
      <c r="B13" s="94" t="s">
        <v>797</v>
      </c>
      <c r="C13" s="476">
        <v>-891265</v>
      </c>
      <c r="D13" s="269" t="s">
        <v>924</v>
      </c>
      <c r="E13" s="9"/>
    </row>
    <row r="14" spans="1:6">
      <c r="A14" s="153">
        <v>6</v>
      </c>
      <c r="B14" s="92" t="s">
        <v>197</v>
      </c>
      <c r="C14" s="294">
        <v>44961629</v>
      </c>
      <c r="D14" s="155"/>
      <c r="E14" s="8"/>
    </row>
    <row r="15" spans="1:6">
      <c r="A15" s="153">
        <v>7</v>
      </c>
      <c r="B15" s="92" t="s">
        <v>198</v>
      </c>
      <c r="C15" s="287">
        <v>928997</v>
      </c>
      <c r="D15" s="154"/>
      <c r="E15" s="8"/>
    </row>
    <row r="16" spans="1:6">
      <c r="A16" s="153">
        <v>8</v>
      </c>
      <c r="B16" s="92" t="s">
        <v>199</v>
      </c>
      <c r="C16" s="287">
        <v>95753</v>
      </c>
      <c r="D16" s="154"/>
      <c r="E16" s="8"/>
    </row>
    <row r="17" spans="1:5">
      <c r="A17" s="153">
        <v>9</v>
      </c>
      <c r="B17" s="92" t="s">
        <v>200</v>
      </c>
      <c r="C17" s="287">
        <v>0</v>
      </c>
      <c r="D17" s="154"/>
      <c r="E17" s="8"/>
    </row>
    <row r="18" spans="1:5">
      <c r="A18" s="153">
        <v>9.1</v>
      </c>
      <c r="B18" s="94" t="s">
        <v>285</v>
      </c>
      <c r="C18" s="287"/>
      <c r="D18" s="154"/>
      <c r="E18" s="8"/>
    </row>
    <row r="19" spans="1:5">
      <c r="A19" s="153">
        <v>9.1999999999999993</v>
      </c>
      <c r="B19" s="94" t="s">
        <v>274</v>
      </c>
      <c r="C19" s="287"/>
      <c r="D19" s="154"/>
      <c r="E19" s="8"/>
    </row>
    <row r="20" spans="1:5">
      <c r="A20" s="153">
        <v>9.3000000000000007</v>
      </c>
      <c r="B20" s="94" t="s">
        <v>273</v>
      </c>
      <c r="C20" s="287"/>
      <c r="D20" s="154"/>
      <c r="E20" s="8"/>
    </row>
    <row r="21" spans="1:5">
      <c r="A21" s="153">
        <v>10</v>
      </c>
      <c r="B21" s="92" t="s">
        <v>201</v>
      </c>
      <c r="C21" s="287">
        <v>4393832</v>
      </c>
      <c r="D21" s="154"/>
      <c r="E21" s="8"/>
    </row>
    <row r="22" spans="1:5">
      <c r="A22" s="153">
        <v>10.1</v>
      </c>
      <c r="B22" s="94" t="s">
        <v>272</v>
      </c>
      <c r="C22" s="287">
        <v>294765</v>
      </c>
      <c r="D22" s="269" t="s">
        <v>699</v>
      </c>
      <c r="E22" s="8"/>
    </row>
    <row r="23" spans="1:5">
      <c r="A23" s="153">
        <v>11</v>
      </c>
      <c r="B23" s="95" t="s">
        <v>202</v>
      </c>
      <c r="C23" s="289">
        <v>2790306</v>
      </c>
      <c r="D23" s="156"/>
      <c r="E23" s="8"/>
    </row>
    <row r="24" spans="1:5">
      <c r="A24" s="153">
        <v>12</v>
      </c>
      <c r="B24" s="97" t="s">
        <v>203</v>
      </c>
      <c r="C24" s="290">
        <f>SUM(C6:C10,C14:C17,C21,C23)</f>
        <v>142955975</v>
      </c>
      <c r="D24" s="157"/>
      <c r="E24" s="7"/>
    </row>
    <row r="25" spans="1:5">
      <c r="A25" s="153">
        <v>13</v>
      </c>
      <c r="B25" s="92" t="s">
        <v>204</v>
      </c>
      <c r="C25" s="291">
        <v>5211532</v>
      </c>
      <c r="D25" s="158"/>
      <c r="E25" s="8"/>
    </row>
    <row r="26" spans="1:5">
      <c r="A26" s="153">
        <v>14</v>
      </c>
      <c r="B26" s="92" t="s">
        <v>205</v>
      </c>
      <c r="C26" s="287">
        <v>43961272</v>
      </c>
      <c r="D26" s="154"/>
      <c r="E26" s="8"/>
    </row>
    <row r="27" spans="1:5">
      <c r="A27" s="153">
        <v>15</v>
      </c>
      <c r="B27" s="92" t="s">
        <v>206</v>
      </c>
      <c r="C27" s="287">
        <v>23563474</v>
      </c>
      <c r="D27" s="154"/>
      <c r="E27" s="8"/>
    </row>
    <row r="28" spans="1:5">
      <c r="A28" s="153">
        <v>16</v>
      </c>
      <c r="B28" s="92" t="s">
        <v>207</v>
      </c>
      <c r="C28" s="287">
        <v>10787345</v>
      </c>
      <c r="D28" s="154"/>
      <c r="E28" s="8"/>
    </row>
    <row r="29" spans="1:5">
      <c r="A29" s="153">
        <v>17</v>
      </c>
      <c r="B29" s="92" t="s">
        <v>208</v>
      </c>
      <c r="C29" s="287">
        <v>0</v>
      </c>
      <c r="D29" s="154"/>
      <c r="E29" s="8"/>
    </row>
    <row r="30" spans="1:5">
      <c r="A30" s="153">
        <v>18</v>
      </c>
      <c r="B30" s="92" t="s">
        <v>209</v>
      </c>
      <c r="C30" s="287">
        <v>0</v>
      </c>
      <c r="D30" s="154"/>
      <c r="E30" s="8"/>
    </row>
    <row r="31" spans="1:5">
      <c r="A31" s="153">
        <v>19</v>
      </c>
      <c r="B31" s="92" t="s">
        <v>210</v>
      </c>
      <c r="C31" s="287">
        <v>167591</v>
      </c>
      <c r="D31" s="154"/>
      <c r="E31" s="8"/>
    </row>
    <row r="32" spans="1:5">
      <c r="A32" s="153">
        <v>20</v>
      </c>
      <c r="B32" s="92" t="s">
        <v>132</v>
      </c>
      <c r="C32" s="287">
        <v>3842564</v>
      </c>
      <c r="D32" s="154"/>
      <c r="E32" s="8"/>
    </row>
    <row r="33" spans="1:5">
      <c r="A33" s="153">
        <v>20.100000000000001</v>
      </c>
      <c r="B33" s="96" t="s">
        <v>795</v>
      </c>
      <c r="C33" s="292">
        <v>611980</v>
      </c>
      <c r="D33" s="269" t="s">
        <v>924</v>
      </c>
      <c r="E33" s="8"/>
    </row>
    <row r="34" spans="1:5">
      <c r="A34" s="153">
        <v>21</v>
      </c>
      <c r="B34" s="95" t="s">
        <v>211</v>
      </c>
      <c r="C34" s="289">
        <v>0</v>
      </c>
      <c r="D34" s="156"/>
      <c r="E34" s="8"/>
    </row>
    <row r="35" spans="1:5">
      <c r="A35" s="153">
        <v>21.1</v>
      </c>
      <c r="B35" s="96" t="s">
        <v>271</v>
      </c>
      <c r="C35" s="292">
        <v>0</v>
      </c>
      <c r="D35" s="159"/>
      <c r="E35" s="8"/>
    </row>
    <row r="36" spans="1:5">
      <c r="A36" s="153">
        <v>22</v>
      </c>
      <c r="B36" s="97" t="s">
        <v>212</v>
      </c>
      <c r="C36" s="290">
        <f>SUM(C25:C32)</f>
        <v>87533778</v>
      </c>
      <c r="D36" s="157"/>
      <c r="E36" s="7"/>
    </row>
    <row r="37" spans="1:5">
      <c r="A37" s="153">
        <v>23</v>
      </c>
      <c r="B37" s="95" t="s">
        <v>213</v>
      </c>
      <c r="C37" s="287">
        <v>50000000</v>
      </c>
      <c r="D37" s="269" t="s">
        <v>925</v>
      </c>
      <c r="E37" s="8"/>
    </row>
    <row r="38" spans="1:5">
      <c r="A38" s="153">
        <v>24</v>
      </c>
      <c r="B38" s="95" t="s">
        <v>214</v>
      </c>
      <c r="C38" s="287">
        <v>0</v>
      </c>
      <c r="D38" s="154"/>
      <c r="E38" s="8"/>
    </row>
    <row r="39" spans="1:5">
      <c r="A39" s="153">
        <v>25</v>
      </c>
      <c r="B39" s="95" t="s">
        <v>270</v>
      </c>
      <c r="C39" s="287">
        <v>0</v>
      </c>
      <c r="D39" s="154"/>
      <c r="E39" s="8"/>
    </row>
    <row r="40" spans="1:5">
      <c r="A40" s="153">
        <v>26</v>
      </c>
      <c r="B40" s="95" t="s">
        <v>216</v>
      </c>
      <c r="C40" s="287">
        <v>0</v>
      </c>
      <c r="D40" s="154"/>
      <c r="E40" s="8"/>
    </row>
    <row r="41" spans="1:5">
      <c r="A41" s="153">
        <v>27</v>
      </c>
      <c r="B41" s="95" t="s">
        <v>217</v>
      </c>
      <c r="C41" s="287">
        <v>0</v>
      </c>
      <c r="D41" s="154"/>
      <c r="E41" s="8"/>
    </row>
    <row r="42" spans="1:5">
      <c r="A42" s="153">
        <v>28</v>
      </c>
      <c r="B42" s="95" t="s">
        <v>218</v>
      </c>
      <c r="C42" s="287">
        <v>5422197</v>
      </c>
      <c r="D42" s="269" t="s">
        <v>926</v>
      </c>
      <c r="E42" s="8"/>
    </row>
    <row r="43" spans="1:5">
      <c r="A43" s="153">
        <v>29</v>
      </c>
      <c r="B43" s="95" t="s">
        <v>36</v>
      </c>
      <c r="C43" s="287">
        <v>0</v>
      </c>
      <c r="D43" s="269" t="s">
        <v>927</v>
      </c>
      <c r="E43" s="8"/>
    </row>
    <row r="44" spans="1:5" ht="16.5" thickBot="1">
      <c r="A44" s="160">
        <v>30</v>
      </c>
      <c r="B44" s="161" t="s">
        <v>219</v>
      </c>
      <c r="C44" s="293">
        <f>SUM(C37:C43)</f>
        <v>55422197</v>
      </c>
      <c r="D44" s="162"/>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J8" activePane="bottomRight" state="frozen"/>
      <selection pane="topRight" activeCell="C1" sqref="C1"/>
      <selection pane="bottomLeft" activeCell="A8" sqref="A8"/>
      <selection pane="bottomRight" activeCell="N21" sqref="N21"/>
    </sheetView>
  </sheetViews>
  <sheetFormatPr defaultColWidth="9.140625" defaultRowHeight="12.75"/>
  <cols>
    <col min="1" max="1" width="10.5703125" style="2" bestFit="1" customWidth="1"/>
    <col min="2" max="2" width="95" style="2" customWidth="1"/>
    <col min="3" max="3" width="12" style="2" customWidth="1"/>
    <col min="4" max="4" width="13.28515625" style="2" bestFit="1" customWidth="1"/>
    <col min="5" max="5" width="13" style="2" customWidth="1"/>
    <col min="6" max="6" width="13.28515625" style="2" bestFit="1" customWidth="1"/>
    <col min="7" max="7" width="11.7109375" style="2" customWidth="1"/>
    <col min="8" max="8" width="13.28515625" style="2" bestFit="1" customWidth="1"/>
    <col min="9" max="9" width="12.5703125" style="2" customWidth="1"/>
    <col min="10" max="10" width="13.28515625" style="2" bestFit="1" customWidth="1"/>
    <col min="11" max="11" width="11" style="2" customWidth="1"/>
    <col min="12" max="12" width="13.28515625" style="2" bestFit="1" customWidth="1"/>
    <col min="13" max="13" width="13.42578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226</v>
      </c>
      <c r="B1" s="459" t="s">
        <v>919</v>
      </c>
    </row>
    <row r="2" spans="1:19" ht="15">
      <c r="A2" s="2" t="s">
        <v>227</v>
      </c>
      <c r="B2" s="444">
        <f>'1. key ratios'!B2</f>
        <v>43738</v>
      </c>
    </row>
    <row r="4" spans="1:19" ht="26.25" thickBot="1">
      <c r="A4" s="74" t="s">
        <v>659</v>
      </c>
      <c r="B4" s="318" t="s">
        <v>766</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753</v>
      </c>
      <c r="P5" s="123" t="s">
        <v>754</v>
      </c>
      <c r="Q5" s="123" t="s">
        <v>755</v>
      </c>
      <c r="R5" s="311" t="s">
        <v>756</v>
      </c>
      <c r="S5" s="124" t="s">
        <v>757</v>
      </c>
    </row>
    <row r="6" spans="1:19" ht="46.5" customHeight="1">
      <c r="A6" s="167"/>
      <c r="B6" s="601" t="s">
        <v>758</v>
      </c>
      <c r="C6" s="599">
        <v>0</v>
      </c>
      <c r="D6" s="600"/>
      <c r="E6" s="599">
        <v>0.2</v>
      </c>
      <c r="F6" s="600"/>
      <c r="G6" s="599">
        <v>0.35</v>
      </c>
      <c r="H6" s="600"/>
      <c r="I6" s="599">
        <v>0.5</v>
      </c>
      <c r="J6" s="600"/>
      <c r="K6" s="599">
        <v>0.75</v>
      </c>
      <c r="L6" s="600"/>
      <c r="M6" s="599">
        <v>1</v>
      </c>
      <c r="N6" s="600"/>
      <c r="O6" s="599">
        <v>1.5</v>
      </c>
      <c r="P6" s="600"/>
      <c r="Q6" s="599">
        <v>2.5</v>
      </c>
      <c r="R6" s="600"/>
      <c r="S6" s="597" t="s">
        <v>290</v>
      </c>
    </row>
    <row r="7" spans="1:19">
      <c r="A7" s="167"/>
      <c r="B7" s="602"/>
      <c r="C7" s="317" t="s">
        <v>751</v>
      </c>
      <c r="D7" s="317" t="s">
        <v>752</v>
      </c>
      <c r="E7" s="317" t="s">
        <v>751</v>
      </c>
      <c r="F7" s="317" t="s">
        <v>752</v>
      </c>
      <c r="G7" s="317" t="s">
        <v>751</v>
      </c>
      <c r="H7" s="317" t="s">
        <v>752</v>
      </c>
      <c r="I7" s="317" t="s">
        <v>751</v>
      </c>
      <c r="J7" s="317" t="s">
        <v>752</v>
      </c>
      <c r="K7" s="317" t="s">
        <v>751</v>
      </c>
      <c r="L7" s="317" t="s">
        <v>752</v>
      </c>
      <c r="M7" s="317" t="s">
        <v>751</v>
      </c>
      <c r="N7" s="317" t="s">
        <v>752</v>
      </c>
      <c r="O7" s="317" t="s">
        <v>751</v>
      </c>
      <c r="P7" s="317" t="s">
        <v>752</v>
      </c>
      <c r="Q7" s="317" t="s">
        <v>751</v>
      </c>
      <c r="R7" s="317" t="s">
        <v>752</v>
      </c>
      <c r="S7" s="598"/>
    </row>
    <row r="8" spans="1:19" s="171" customFormat="1">
      <c r="A8" s="127">
        <v>1</v>
      </c>
      <c r="B8" s="189" t="s">
        <v>254</v>
      </c>
      <c r="C8" s="477">
        <v>26383603</v>
      </c>
      <c r="D8" s="477"/>
      <c r="E8" s="477">
        <v>7001295</v>
      </c>
      <c r="F8" s="478"/>
      <c r="G8" s="477">
        <v>0</v>
      </c>
      <c r="H8" s="477"/>
      <c r="I8" s="477">
        <v>0</v>
      </c>
      <c r="J8" s="477"/>
      <c r="K8" s="477">
        <v>0</v>
      </c>
      <c r="L8" s="477"/>
      <c r="M8" s="477">
        <v>17350272</v>
      </c>
      <c r="N8" s="477"/>
      <c r="O8" s="477">
        <v>0</v>
      </c>
      <c r="P8" s="477"/>
      <c r="Q8" s="477">
        <v>0</v>
      </c>
      <c r="R8" s="478"/>
      <c r="S8" s="479">
        <f>$C$6*SUM(C8:D8)+$E$6*SUM(E8:F8)+$G$6*SUM(G8:H8)+$I$6*SUM(I8:J8)+$K$6*SUM(K8:L8)+$M$6*SUM(M8:N8)+$O$6*SUM(O8:P8)+$Q$6*SUM(Q8:R8)</f>
        <v>18750531</v>
      </c>
    </row>
    <row r="9" spans="1:19" s="171" customFormat="1">
      <c r="A9" s="127">
        <v>2</v>
      </c>
      <c r="B9" s="189" t="s">
        <v>255</v>
      </c>
      <c r="C9" s="477">
        <v>0</v>
      </c>
      <c r="D9" s="477"/>
      <c r="E9" s="477">
        <v>0</v>
      </c>
      <c r="F9" s="477"/>
      <c r="G9" s="477">
        <v>0</v>
      </c>
      <c r="H9" s="477"/>
      <c r="I9" s="477">
        <v>0</v>
      </c>
      <c r="J9" s="477"/>
      <c r="K9" s="477">
        <v>0</v>
      </c>
      <c r="L9" s="477"/>
      <c r="M9" s="477">
        <v>0</v>
      </c>
      <c r="N9" s="477"/>
      <c r="O9" s="477">
        <v>0</v>
      </c>
      <c r="P9" s="477"/>
      <c r="Q9" s="477">
        <v>0</v>
      </c>
      <c r="R9" s="478"/>
      <c r="S9" s="479">
        <f t="shared" ref="S9:S21" si="0">$C$6*SUM(C9:D9)+$E$6*SUM(E9:F9)+$G$6*SUM(G9:H9)+$I$6*SUM(I9:J9)+$K$6*SUM(K9:L9)+$M$6*SUM(M9:N9)+$O$6*SUM(O9:P9)+$Q$6*SUM(Q9:R9)</f>
        <v>0</v>
      </c>
    </row>
    <row r="10" spans="1:19" s="171" customFormat="1">
      <c r="A10" s="127">
        <v>3</v>
      </c>
      <c r="B10" s="189" t="s">
        <v>256</v>
      </c>
      <c r="C10" s="477">
        <v>0</v>
      </c>
      <c r="D10" s="477"/>
      <c r="E10" s="477">
        <v>0</v>
      </c>
      <c r="F10" s="477"/>
      <c r="G10" s="477">
        <v>0</v>
      </c>
      <c r="H10" s="477"/>
      <c r="I10" s="477">
        <v>0</v>
      </c>
      <c r="J10" s="477"/>
      <c r="K10" s="477">
        <v>0</v>
      </c>
      <c r="L10" s="477"/>
      <c r="M10" s="477">
        <v>0</v>
      </c>
      <c r="N10" s="477"/>
      <c r="O10" s="477">
        <v>0</v>
      </c>
      <c r="P10" s="477"/>
      <c r="Q10" s="477">
        <v>0</v>
      </c>
      <c r="R10" s="478"/>
      <c r="S10" s="479">
        <f t="shared" si="0"/>
        <v>0</v>
      </c>
    </row>
    <row r="11" spans="1:19" s="171" customFormat="1">
      <c r="A11" s="127">
        <v>4</v>
      </c>
      <c r="B11" s="189" t="s">
        <v>257</v>
      </c>
      <c r="C11" s="477">
        <v>0</v>
      </c>
      <c r="D11" s="477"/>
      <c r="E11" s="477">
        <v>0</v>
      </c>
      <c r="F11" s="477"/>
      <c r="G11" s="477">
        <v>0</v>
      </c>
      <c r="H11" s="477"/>
      <c r="I11" s="477">
        <v>0</v>
      </c>
      <c r="J11" s="477"/>
      <c r="K11" s="477">
        <v>0</v>
      </c>
      <c r="L11" s="477"/>
      <c r="M11" s="477">
        <v>0</v>
      </c>
      <c r="N11" s="477"/>
      <c r="O11" s="477">
        <v>0</v>
      </c>
      <c r="P11" s="477"/>
      <c r="Q11" s="477">
        <v>0</v>
      </c>
      <c r="R11" s="478"/>
      <c r="S11" s="479">
        <f t="shared" si="0"/>
        <v>0</v>
      </c>
    </row>
    <row r="12" spans="1:19" s="171" customFormat="1">
      <c r="A12" s="127">
        <v>5</v>
      </c>
      <c r="B12" s="189" t="s">
        <v>258</v>
      </c>
      <c r="C12" s="477">
        <v>0</v>
      </c>
      <c r="D12" s="477"/>
      <c r="E12" s="477">
        <v>0</v>
      </c>
      <c r="F12" s="477"/>
      <c r="G12" s="477">
        <v>0</v>
      </c>
      <c r="H12" s="477"/>
      <c r="I12" s="477">
        <v>0</v>
      </c>
      <c r="J12" s="477"/>
      <c r="K12" s="477">
        <v>0</v>
      </c>
      <c r="L12" s="477"/>
      <c r="M12" s="477">
        <v>0</v>
      </c>
      <c r="N12" s="477"/>
      <c r="O12" s="477">
        <v>0</v>
      </c>
      <c r="P12" s="477"/>
      <c r="Q12" s="477">
        <v>0</v>
      </c>
      <c r="R12" s="478"/>
      <c r="S12" s="479">
        <f t="shared" si="0"/>
        <v>0</v>
      </c>
    </row>
    <row r="13" spans="1:19" s="171" customFormat="1">
      <c r="A13" s="127">
        <v>6</v>
      </c>
      <c r="B13" s="189" t="s">
        <v>259</v>
      </c>
      <c r="C13" s="477">
        <v>0</v>
      </c>
      <c r="D13" s="477"/>
      <c r="E13" s="477">
        <v>26787</v>
      </c>
      <c r="F13" s="477"/>
      <c r="G13" s="477">
        <v>0</v>
      </c>
      <c r="H13" s="477"/>
      <c r="I13" s="477">
        <v>27559640</v>
      </c>
      <c r="J13" s="477"/>
      <c r="K13" s="477">
        <v>0</v>
      </c>
      <c r="L13" s="477"/>
      <c r="M13" s="477">
        <v>0</v>
      </c>
      <c r="N13" s="477"/>
      <c r="O13" s="477">
        <v>0</v>
      </c>
      <c r="P13" s="477"/>
      <c r="Q13" s="477">
        <v>0</v>
      </c>
      <c r="R13" s="478"/>
      <c r="S13" s="479">
        <f t="shared" si="0"/>
        <v>13785177.4</v>
      </c>
    </row>
    <row r="14" spans="1:19" s="171" customFormat="1">
      <c r="A14" s="127">
        <v>7</v>
      </c>
      <c r="B14" s="189" t="s">
        <v>74</v>
      </c>
      <c r="C14" s="477">
        <v>0</v>
      </c>
      <c r="D14" s="477"/>
      <c r="E14" s="477">
        <v>0</v>
      </c>
      <c r="F14" s="477"/>
      <c r="G14" s="477">
        <v>0</v>
      </c>
      <c r="H14" s="477"/>
      <c r="I14" s="477">
        <v>0</v>
      </c>
      <c r="J14" s="477"/>
      <c r="K14" s="477">
        <v>0</v>
      </c>
      <c r="L14" s="477"/>
      <c r="M14" s="477">
        <v>28785671</v>
      </c>
      <c r="N14" s="477">
        <v>20790556.07745</v>
      </c>
      <c r="O14" s="477">
        <v>0</v>
      </c>
      <c r="P14" s="477"/>
      <c r="Q14" s="477">
        <v>0</v>
      </c>
      <c r="R14" s="478"/>
      <c r="S14" s="479">
        <f t="shared" si="0"/>
        <v>49576227.07745</v>
      </c>
    </row>
    <row r="15" spans="1:19" s="171" customFormat="1">
      <c r="A15" s="127">
        <v>8</v>
      </c>
      <c r="B15" s="189" t="s">
        <v>75</v>
      </c>
      <c r="C15" s="477">
        <v>0</v>
      </c>
      <c r="D15" s="477"/>
      <c r="E15" s="477">
        <v>0</v>
      </c>
      <c r="F15" s="477"/>
      <c r="G15" s="477">
        <v>0</v>
      </c>
      <c r="H15" s="477"/>
      <c r="I15" s="477">
        <v>0</v>
      </c>
      <c r="J15" s="477"/>
      <c r="K15" s="477">
        <v>0</v>
      </c>
      <c r="L15" s="477"/>
      <c r="M15" s="477">
        <v>17978833</v>
      </c>
      <c r="N15" s="477">
        <v>5174079.2479499998</v>
      </c>
      <c r="O15" s="477">
        <v>0</v>
      </c>
      <c r="P15" s="477"/>
      <c r="Q15" s="477">
        <v>0</v>
      </c>
      <c r="R15" s="478"/>
      <c r="S15" s="479">
        <f t="shared" si="0"/>
        <v>23152912.247949999</v>
      </c>
    </row>
    <row r="16" spans="1:19" s="171" customFormat="1">
      <c r="A16" s="127">
        <v>9</v>
      </c>
      <c r="B16" s="189" t="s">
        <v>76</v>
      </c>
      <c r="C16" s="477">
        <v>0</v>
      </c>
      <c r="D16" s="477"/>
      <c r="E16" s="477">
        <v>0</v>
      </c>
      <c r="F16" s="477"/>
      <c r="G16" s="477">
        <v>0</v>
      </c>
      <c r="H16" s="477"/>
      <c r="I16" s="477">
        <v>0</v>
      </c>
      <c r="J16" s="477"/>
      <c r="K16" s="477">
        <v>0</v>
      </c>
      <c r="L16" s="477"/>
      <c r="M16" s="477">
        <v>0</v>
      </c>
      <c r="N16" s="477"/>
      <c r="O16" s="477">
        <v>0</v>
      </c>
      <c r="P16" s="477"/>
      <c r="Q16" s="477">
        <v>0</v>
      </c>
      <c r="R16" s="478"/>
      <c r="S16" s="479">
        <f t="shared" si="0"/>
        <v>0</v>
      </c>
    </row>
    <row r="17" spans="1:19" s="171" customFormat="1">
      <c r="A17" s="127">
        <v>10</v>
      </c>
      <c r="B17" s="189" t="s">
        <v>70</v>
      </c>
      <c r="C17" s="477">
        <v>0</v>
      </c>
      <c r="D17" s="477"/>
      <c r="E17" s="477">
        <v>0</v>
      </c>
      <c r="F17" s="477"/>
      <c r="G17" s="477">
        <v>0</v>
      </c>
      <c r="H17" s="477"/>
      <c r="I17" s="477">
        <v>0</v>
      </c>
      <c r="J17" s="477"/>
      <c r="K17" s="477">
        <v>0</v>
      </c>
      <c r="L17" s="477"/>
      <c r="M17" s="477">
        <v>0</v>
      </c>
      <c r="N17" s="477"/>
      <c r="O17" s="477">
        <v>0</v>
      </c>
      <c r="P17" s="477"/>
      <c r="Q17" s="477">
        <v>0</v>
      </c>
      <c r="R17" s="478"/>
      <c r="S17" s="479">
        <f t="shared" si="0"/>
        <v>0</v>
      </c>
    </row>
    <row r="18" spans="1:19" s="171" customFormat="1">
      <c r="A18" s="127">
        <v>11</v>
      </c>
      <c r="B18" s="189" t="s">
        <v>71</v>
      </c>
      <c r="C18" s="477">
        <v>0</v>
      </c>
      <c r="D18" s="477"/>
      <c r="E18" s="477">
        <v>0</v>
      </c>
      <c r="F18" s="477"/>
      <c r="G18" s="477">
        <v>0</v>
      </c>
      <c r="H18" s="477"/>
      <c r="I18" s="477">
        <v>0</v>
      </c>
      <c r="J18" s="477"/>
      <c r="K18" s="477">
        <v>0</v>
      </c>
      <c r="L18" s="477"/>
      <c r="M18" s="477">
        <v>0</v>
      </c>
      <c r="N18" s="477"/>
      <c r="O18" s="477">
        <v>0</v>
      </c>
      <c r="P18" s="477"/>
      <c r="Q18" s="477">
        <v>0</v>
      </c>
      <c r="R18" s="478"/>
      <c r="S18" s="479">
        <f t="shared" si="0"/>
        <v>0</v>
      </c>
    </row>
    <row r="19" spans="1:19" s="171" customFormat="1">
      <c r="A19" s="127">
        <v>12</v>
      </c>
      <c r="B19" s="189" t="s">
        <v>72</v>
      </c>
      <c r="C19" s="477">
        <v>0</v>
      </c>
      <c r="D19" s="477"/>
      <c r="E19" s="477">
        <v>0</v>
      </c>
      <c r="F19" s="477"/>
      <c r="G19" s="477">
        <v>0</v>
      </c>
      <c r="H19" s="477"/>
      <c r="I19" s="477">
        <v>0</v>
      </c>
      <c r="J19" s="477"/>
      <c r="K19" s="477">
        <v>0</v>
      </c>
      <c r="L19" s="477"/>
      <c r="M19" s="477">
        <v>0</v>
      </c>
      <c r="N19" s="477"/>
      <c r="O19" s="477">
        <v>0</v>
      </c>
      <c r="P19" s="477"/>
      <c r="Q19" s="477">
        <v>0</v>
      </c>
      <c r="R19" s="478"/>
      <c r="S19" s="479">
        <f t="shared" si="0"/>
        <v>0</v>
      </c>
    </row>
    <row r="20" spans="1:19" s="171" customFormat="1">
      <c r="A20" s="127">
        <v>13</v>
      </c>
      <c r="B20" s="189" t="s">
        <v>73</v>
      </c>
      <c r="C20" s="477">
        <v>0</v>
      </c>
      <c r="D20" s="477"/>
      <c r="E20" s="477">
        <v>0</v>
      </c>
      <c r="F20" s="477"/>
      <c r="G20" s="477">
        <v>0</v>
      </c>
      <c r="H20" s="477"/>
      <c r="I20" s="477">
        <v>0</v>
      </c>
      <c r="J20" s="477"/>
      <c r="K20" s="477">
        <v>0</v>
      </c>
      <c r="L20" s="477"/>
      <c r="M20" s="477">
        <v>0</v>
      </c>
      <c r="N20" s="477"/>
      <c r="O20" s="477">
        <v>0</v>
      </c>
      <c r="P20" s="477"/>
      <c r="Q20" s="477">
        <v>0</v>
      </c>
      <c r="R20" s="478"/>
      <c r="S20" s="479">
        <f t="shared" si="0"/>
        <v>0</v>
      </c>
    </row>
    <row r="21" spans="1:19" s="171" customFormat="1">
      <c r="A21" s="127">
        <v>14</v>
      </c>
      <c r="B21" s="189" t="s">
        <v>288</v>
      </c>
      <c r="C21" s="477">
        <v>11376438</v>
      </c>
      <c r="D21" s="477"/>
      <c r="E21" s="477">
        <v>419873</v>
      </c>
      <c r="F21" s="477"/>
      <c r="G21" s="477">
        <v>0</v>
      </c>
      <c r="H21" s="477"/>
      <c r="I21" s="477">
        <v>0</v>
      </c>
      <c r="J21" s="477"/>
      <c r="K21" s="477">
        <v>0</v>
      </c>
      <c r="L21" s="477"/>
      <c r="M21" s="477">
        <v>6670063</v>
      </c>
      <c r="N21" s="477"/>
      <c r="O21" s="477">
        <v>0</v>
      </c>
      <c r="P21" s="477"/>
      <c r="Q21" s="477">
        <v>0</v>
      </c>
      <c r="R21" s="478"/>
      <c r="S21" s="479">
        <f t="shared" si="0"/>
        <v>6754037.5999999996</v>
      </c>
    </row>
    <row r="22" spans="1:19" ht="13.5" thickBot="1">
      <c r="A22" s="109"/>
      <c r="B22" s="173" t="s">
        <v>69</v>
      </c>
      <c r="C22" s="296">
        <f>SUM(C8:C21)</f>
        <v>37760041</v>
      </c>
      <c r="D22" s="296">
        <f t="shared" ref="D22:S22" si="1">SUM(D8:D21)</f>
        <v>0</v>
      </c>
      <c r="E22" s="296">
        <f t="shared" si="1"/>
        <v>7447955</v>
      </c>
      <c r="F22" s="296">
        <f t="shared" si="1"/>
        <v>0</v>
      </c>
      <c r="G22" s="296">
        <f t="shared" si="1"/>
        <v>0</v>
      </c>
      <c r="H22" s="296">
        <f t="shared" si="1"/>
        <v>0</v>
      </c>
      <c r="I22" s="296">
        <f t="shared" si="1"/>
        <v>27559640</v>
      </c>
      <c r="J22" s="296">
        <f t="shared" si="1"/>
        <v>0</v>
      </c>
      <c r="K22" s="296">
        <f t="shared" si="1"/>
        <v>0</v>
      </c>
      <c r="L22" s="296">
        <f t="shared" si="1"/>
        <v>0</v>
      </c>
      <c r="M22" s="296">
        <f t="shared" si="1"/>
        <v>70784839</v>
      </c>
      <c r="N22" s="296">
        <f t="shared" si="1"/>
        <v>25964635.325399999</v>
      </c>
      <c r="O22" s="296">
        <f t="shared" si="1"/>
        <v>0</v>
      </c>
      <c r="P22" s="296">
        <f t="shared" si="1"/>
        <v>0</v>
      </c>
      <c r="Q22" s="296">
        <f t="shared" si="1"/>
        <v>0</v>
      </c>
      <c r="R22" s="296">
        <f t="shared" si="1"/>
        <v>0</v>
      </c>
      <c r="S22" s="480">
        <f t="shared" si="1"/>
        <v>112018885.32539999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S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459" t="s">
        <v>919</v>
      </c>
    </row>
    <row r="2" spans="1:22" ht="15">
      <c r="A2" s="2" t="s">
        <v>227</v>
      </c>
      <c r="B2" s="444">
        <f>'1. key ratios'!B2</f>
        <v>43738</v>
      </c>
    </row>
    <row r="4" spans="1:22" ht="27.75" thickBot="1">
      <c r="A4" s="2" t="s">
        <v>660</v>
      </c>
      <c r="B4" s="319" t="s">
        <v>767</v>
      </c>
      <c r="V4" s="215" t="s">
        <v>130</v>
      </c>
    </row>
    <row r="5" spans="1:22">
      <c r="A5" s="107"/>
      <c r="B5" s="108"/>
      <c r="C5" s="603" t="s">
        <v>236</v>
      </c>
      <c r="D5" s="604"/>
      <c r="E5" s="604"/>
      <c r="F5" s="604"/>
      <c r="G5" s="604"/>
      <c r="H5" s="604"/>
      <c r="I5" s="604"/>
      <c r="J5" s="604"/>
      <c r="K5" s="604"/>
      <c r="L5" s="605"/>
      <c r="M5" s="603" t="s">
        <v>237</v>
      </c>
      <c r="N5" s="604"/>
      <c r="O5" s="604"/>
      <c r="P5" s="604"/>
      <c r="Q5" s="604"/>
      <c r="R5" s="604"/>
      <c r="S5" s="605"/>
      <c r="T5" s="608" t="s">
        <v>765</v>
      </c>
      <c r="U5" s="608" t="s">
        <v>764</v>
      </c>
      <c r="V5" s="606" t="s">
        <v>238</v>
      </c>
    </row>
    <row r="6" spans="1:22" s="74" customFormat="1" ht="127.5">
      <c r="A6" s="125"/>
      <c r="B6" s="191"/>
      <c r="C6" s="105" t="s">
        <v>239</v>
      </c>
      <c r="D6" s="104" t="s">
        <v>240</v>
      </c>
      <c r="E6" s="101" t="s">
        <v>241</v>
      </c>
      <c r="F6" s="320" t="s">
        <v>759</v>
      </c>
      <c r="G6" s="104" t="s">
        <v>242</v>
      </c>
      <c r="H6" s="104" t="s">
        <v>243</v>
      </c>
      <c r="I6" s="104" t="s">
        <v>244</v>
      </c>
      <c r="J6" s="104" t="s">
        <v>287</v>
      </c>
      <c r="K6" s="104" t="s">
        <v>245</v>
      </c>
      <c r="L6" s="106" t="s">
        <v>246</v>
      </c>
      <c r="M6" s="105" t="s">
        <v>247</v>
      </c>
      <c r="N6" s="104" t="s">
        <v>248</v>
      </c>
      <c r="O6" s="104" t="s">
        <v>249</v>
      </c>
      <c r="P6" s="104" t="s">
        <v>250</v>
      </c>
      <c r="Q6" s="104" t="s">
        <v>251</v>
      </c>
      <c r="R6" s="104" t="s">
        <v>252</v>
      </c>
      <c r="S6" s="106" t="s">
        <v>253</v>
      </c>
      <c r="T6" s="609"/>
      <c r="U6" s="609"/>
      <c r="V6" s="607"/>
    </row>
    <row r="7" spans="1:22" s="171" customFormat="1">
      <c r="A7" s="172">
        <v>1</v>
      </c>
      <c r="B7" s="170" t="s">
        <v>254</v>
      </c>
      <c r="C7" s="297"/>
      <c r="D7" s="295"/>
      <c r="E7" s="295"/>
      <c r="F7" s="295"/>
      <c r="G7" s="295"/>
      <c r="H7" s="295"/>
      <c r="I7" s="295"/>
      <c r="J7" s="295"/>
      <c r="K7" s="295"/>
      <c r="L7" s="298"/>
      <c r="M7" s="297"/>
      <c r="N7" s="295"/>
      <c r="O7" s="295"/>
      <c r="P7" s="295"/>
      <c r="Q7" s="295"/>
      <c r="R7" s="295"/>
      <c r="S7" s="298"/>
      <c r="T7" s="314"/>
      <c r="U7" s="313"/>
      <c r="V7" s="299">
        <f>SUM(C7:S7)</f>
        <v>0</v>
      </c>
    </row>
    <row r="8" spans="1:22" s="171" customFormat="1">
      <c r="A8" s="172">
        <v>2</v>
      </c>
      <c r="B8" s="170" t="s">
        <v>255</v>
      </c>
      <c r="C8" s="297"/>
      <c r="D8" s="295"/>
      <c r="E8" s="295"/>
      <c r="F8" s="295"/>
      <c r="G8" s="295"/>
      <c r="H8" s="295"/>
      <c r="I8" s="295"/>
      <c r="J8" s="295"/>
      <c r="K8" s="295"/>
      <c r="L8" s="298"/>
      <c r="M8" s="297"/>
      <c r="N8" s="295"/>
      <c r="O8" s="295"/>
      <c r="P8" s="295"/>
      <c r="Q8" s="295"/>
      <c r="R8" s="295"/>
      <c r="S8" s="298"/>
      <c r="T8" s="313"/>
      <c r="U8" s="313"/>
      <c r="V8" s="299">
        <f t="shared" ref="V8:V20" si="0">SUM(C8:S8)</f>
        <v>0</v>
      </c>
    </row>
    <row r="9" spans="1:22" s="171" customFormat="1">
      <c r="A9" s="172">
        <v>3</v>
      </c>
      <c r="B9" s="170" t="s">
        <v>256</v>
      </c>
      <c r="C9" s="297"/>
      <c r="D9" s="295"/>
      <c r="E9" s="295"/>
      <c r="F9" s="295"/>
      <c r="G9" s="295"/>
      <c r="H9" s="295"/>
      <c r="I9" s="295"/>
      <c r="J9" s="295"/>
      <c r="K9" s="295"/>
      <c r="L9" s="298"/>
      <c r="M9" s="297"/>
      <c r="N9" s="295"/>
      <c r="O9" s="295"/>
      <c r="P9" s="295"/>
      <c r="Q9" s="295"/>
      <c r="R9" s="295"/>
      <c r="S9" s="298"/>
      <c r="T9" s="313"/>
      <c r="U9" s="313"/>
      <c r="V9" s="299">
        <f>SUM(C9:S9)</f>
        <v>0</v>
      </c>
    </row>
    <row r="10" spans="1:22" s="171" customFormat="1">
      <c r="A10" s="172">
        <v>4</v>
      </c>
      <c r="B10" s="170" t="s">
        <v>257</v>
      </c>
      <c r="C10" s="297"/>
      <c r="D10" s="295"/>
      <c r="E10" s="295"/>
      <c r="F10" s="295"/>
      <c r="G10" s="295"/>
      <c r="H10" s="295"/>
      <c r="I10" s="295"/>
      <c r="J10" s="295"/>
      <c r="K10" s="295"/>
      <c r="L10" s="298"/>
      <c r="M10" s="297"/>
      <c r="N10" s="295"/>
      <c r="O10" s="295"/>
      <c r="P10" s="295"/>
      <c r="Q10" s="295"/>
      <c r="R10" s="295"/>
      <c r="S10" s="298"/>
      <c r="T10" s="313"/>
      <c r="U10" s="313"/>
      <c r="V10" s="299">
        <f t="shared" si="0"/>
        <v>0</v>
      </c>
    </row>
    <row r="11" spans="1:22" s="171" customFormat="1">
      <c r="A11" s="172">
        <v>5</v>
      </c>
      <c r="B11" s="170" t="s">
        <v>258</v>
      </c>
      <c r="C11" s="297"/>
      <c r="D11" s="295"/>
      <c r="E11" s="295"/>
      <c r="F11" s="295"/>
      <c r="G11" s="295"/>
      <c r="H11" s="295"/>
      <c r="I11" s="295"/>
      <c r="J11" s="295"/>
      <c r="K11" s="295"/>
      <c r="L11" s="298"/>
      <c r="M11" s="297"/>
      <c r="N11" s="295"/>
      <c r="O11" s="295"/>
      <c r="P11" s="295"/>
      <c r="Q11" s="295"/>
      <c r="R11" s="295"/>
      <c r="S11" s="298"/>
      <c r="T11" s="313"/>
      <c r="U11" s="313"/>
      <c r="V11" s="299">
        <f t="shared" si="0"/>
        <v>0</v>
      </c>
    </row>
    <row r="12" spans="1:22" s="171" customFormat="1">
      <c r="A12" s="172">
        <v>6</v>
      </c>
      <c r="B12" s="170" t="s">
        <v>259</v>
      </c>
      <c r="C12" s="297"/>
      <c r="D12" s="295"/>
      <c r="E12" s="295"/>
      <c r="F12" s="295"/>
      <c r="G12" s="295"/>
      <c r="H12" s="295"/>
      <c r="I12" s="295"/>
      <c r="J12" s="295"/>
      <c r="K12" s="295"/>
      <c r="L12" s="298"/>
      <c r="M12" s="297"/>
      <c r="N12" s="295"/>
      <c r="O12" s="295"/>
      <c r="P12" s="295"/>
      <c r="Q12" s="295"/>
      <c r="R12" s="295"/>
      <c r="S12" s="298"/>
      <c r="T12" s="313"/>
      <c r="U12" s="313"/>
      <c r="V12" s="299">
        <f t="shared" si="0"/>
        <v>0</v>
      </c>
    </row>
    <row r="13" spans="1:22" s="171" customFormat="1">
      <c r="A13" s="172">
        <v>7</v>
      </c>
      <c r="B13" s="170" t="s">
        <v>74</v>
      </c>
      <c r="C13" s="297"/>
      <c r="D13" s="295"/>
      <c r="E13" s="295"/>
      <c r="F13" s="295"/>
      <c r="G13" s="295"/>
      <c r="H13" s="295"/>
      <c r="I13" s="295"/>
      <c r="J13" s="295"/>
      <c r="K13" s="295"/>
      <c r="L13" s="298"/>
      <c r="M13" s="297"/>
      <c r="N13" s="295"/>
      <c r="O13" s="295"/>
      <c r="P13" s="295"/>
      <c r="Q13" s="295"/>
      <c r="R13" s="295"/>
      <c r="S13" s="298"/>
      <c r="T13" s="313"/>
      <c r="U13" s="313"/>
      <c r="V13" s="299">
        <f t="shared" si="0"/>
        <v>0</v>
      </c>
    </row>
    <row r="14" spans="1:22" s="171" customFormat="1">
      <c r="A14" s="172">
        <v>8</v>
      </c>
      <c r="B14" s="170" t="s">
        <v>75</v>
      </c>
      <c r="C14" s="297"/>
      <c r="D14" s="295"/>
      <c r="E14" s="295"/>
      <c r="F14" s="295"/>
      <c r="G14" s="295"/>
      <c r="H14" s="295"/>
      <c r="I14" s="295"/>
      <c r="J14" s="295"/>
      <c r="K14" s="295"/>
      <c r="L14" s="298"/>
      <c r="M14" s="297"/>
      <c r="N14" s="295"/>
      <c r="O14" s="295"/>
      <c r="P14" s="295"/>
      <c r="Q14" s="295"/>
      <c r="R14" s="295"/>
      <c r="S14" s="298"/>
      <c r="T14" s="313"/>
      <c r="U14" s="313"/>
      <c r="V14" s="299">
        <f t="shared" si="0"/>
        <v>0</v>
      </c>
    </row>
    <row r="15" spans="1:22" s="171" customFormat="1">
      <c r="A15" s="172">
        <v>9</v>
      </c>
      <c r="B15" s="170" t="s">
        <v>76</v>
      </c>
      <c r="C15" s="297"/>
      <c r="D15" s="295"/>
      <c r="E15" s="295"/>
      <c r="F15" s="295"/>
      <c r="G15" s="295"/>
      <c r="H15" s="295"/>
      <c r="I15" s="295"/>
      <c r="J15" s="295"/>
      <c r="K15" s="295"/>
      <c r="L15" s="298"/>
      <c r="M15" s="297"/>
      <c r="N15" s="295"/>
      <c r="O15" s="295"/>
      <c r="P15" s="295"/>
      <c r="Q15" s="295"/>
      <c r="R15" s="295"/>
      <c r="S15" s="298"/>
      <c r="T15" s="313"/>
      <c r="U15" s="313"/>
      <c r="V15" s="299">
        <f t="shared" si="0"/>
        <v>0</v>
      </c>
    </row>
    <row r="16" spans="1:22" s="171" customFormat="1">
      <c r="A16" s="172">
        <v>10</v>
      </c>
      <c r="B16" s="170" t="s">
        <v>70</v>
      </c>
      <c r="C16" s="297"/>
      <c r="D16" s="295"/>
      <c r="E16" s="295"/>
      <c r="F16" s="295"/>
      <c r="G16" s="295"/>
      <c r="H16" s="295"/>
      <c r="I16" s="295"/>
      <c r="J16" s="295"/>
      <c r="K16" s="295"/>
      <c r="L16" s="298"/>
      <c r="M16" s="297"/>
      <c r="N16" s="295"/>
      <c r="O16" s="295"/>
      <c r="P16" s="295"/>
      <c r="Q16" s="295"/>
      <c r="R16" s="295"/>
      <c r="S16" s="298"/>
      <c r="T16" s="313"/>
      <c r="U16" s="313"/>
      <c r="V16" s="299">
        <f t="shared" si="0"/>
        <v>0</v>
      </c>
    </row>
    <row r="17" spans="1:22" s="171" customFormat="1">
      <c r="A17" s="172">
        <v>11</v>
      </c>
      <c r="B17" s="170" t="s">
        <v>71</v>
      </c>
      <c r="C17" s="297"/>
      <c r="D17" s="295"/>
      <c r="E17" s="295"/>
      <c r="F17" s="295"/>
      <c r="G17" s="295"/>
      <c r="H17" s="295"/>
      <c r="I17" s="295"/>
      <c r="J17" s="295"/>
      <c r="K17" s="295"/>
      <c r="L17" s="298"/>
      <c r="M17" s="297"/>
      <c r="N17" s="295"/>
      <c r="O17" s="295"/>
      <c r="P17" s="295"/>
      <c r="Q17" s="295"/>
      <c r="R17" s="295"/>
      <c r="S17" s="298"/>
      <c r="T17" s="313"/>
      <c r="U17" s="313"/>
      <c r="V17" s="299">
        <f t="shared" si="0"/>
        <v>0</v>
      </c>
    </row>
    <row r="18" spans="1:22" s="171" customFormat="1">
      <c r="A18" s="172">
        <v>12</v>
      </c>
      <c r="B18" s="170" t="s">
        <v>72</v>
      </c>
      <c r="C18" s="297"/>
      <c r="D18" s="295"/>
      <c r="E18" s="295"/>
      <c r="F18" s="295"/>
      <c r="G18" s="295"/>
      <c r="H18" s="295"/>
      <c r="I18" s="295"/>
      <c r="J18" s="295"/>
      <c r="K18" s="295"/>
      <c r="L18" s="298"/>
      <c r="M18" s="297"/>
      <c r="N18" s="295"/>
      <c r="O18" s="295"/>
      <c r="P18" s="295"/>
      <c r="Q18" s="295"/>
      <c r="R18" s="295"/>
      <c r="S18" s="298"/>
      <c r="T18" s="313"/>
      <c r="U18" s="313"/>
      <c r="V18" s="299">
        <f t="shared" si="0"/>
        <v>0</v>
      </c>
    </row>
    <row r="19" spans="1:22" s="171" customFormat="1">
      <c r="A19" s="172">
        <v>13</v>
      </c>
      <c r="B19" s="170" t="s">
        <v>73</v>
      </c>
      <c r="C19" s="297"/>
      <c r="D19" s="295"/>
      <c r="E19" s="295"/>
      <c r="F19" s="295"/>
      <c r="G19" s="295"/>
      <c r="H19" s="295"/>
      <c r="I19" s="295"/>
      <c r="J19" s="295"/>
      <c r="K19" s="295"/>
      <c r="L19" s="298"/>
      <c r="M19" s="297"/>
      <c r="N19" s="295"/>
      <c r="O19" s="295"/>
      <c r="P19" s="295"/>
      <c r="Q19" s="295"/>
      <c r="R19" s="295"/>
      <c r="S19" s="298"/>
      <c r="T19" s="313"/>
      <c r="U19" s="313"/>
      <c r="V19" s="299">
        <f t="shared" si="0"/>
        <v>0</v>
      </c>
    </row>
    <row r="20" spans="1:22" s="171" customFormat="1">
      <c r="A20" s="172">
        <v>14</v>
      </c>
      <c r="B20" s="170" t="s">
        <v>288</v>
      </c>
      <c r="C20" s="297"/>
      <c r="D20" s="295"/>
      <c r="E20" s="295"/>
      <c r="F20" s="295"/>
      <c r="G20" s="295"/>
      <c r="H20" s="295"/>
      <c r="I20" s="295"/>
      <c r="J20" s="295"/>
      <c r="K20" s="295"/>
      <c r="L20" s="298"/>
      <c r="M20" s="297"/>
      <c r="N20" s="295"/>
      <c r="O20" s="295"/>
      <c r="P20" s="295"/>
      <c r="Q20" s="295"/>
      <c r="R20" s="295"/>
      <c r="S20" s="298"/>
      <c r="T20" s="313"/>
      <c r="U20" s="313"/>
      <c r="V20" s="299">
        <f t="shared" si="0"/>
        <v>0</v>
      </c>
    </row>
    <row r="21" spans="1:22" ht="13.5" thickBot="1">
      <c r="A21" s="109"/>
      <c r="B21" s="110" t="s">
        <v>69</v>
      </c>
      <c r="C21" s="300">
        <f>SUM(C7:C20)</f>
        <v>0</v>
      </c>
      <c r="D21" s="296">
        <f t="shared" ref="D21:V21" si="1">SUM(D7:D20)</f>
        <v>0</v>
      </c>
      <c r="E21" s="296">
        <f t="shared" si="1"/>
        <v>0</v>
      </c>
      <c r="F21" s="296">
        <f t="shared" si="1"/>
        <v>0</v>
      </c>
      <c r="G21" s="296">
        <f t="shared" si="1"/>
        <v>0</v>
      </c>
      <c r="H21" s="296">
        <f t="shared" si="1"/>
        <v>0</v>
      </c>
      <c r="I21" s="296">
        <f t="shared" si="1"/>
        <v>0</v>
      </c>
      <c r="J21" s="296">
        <f t="shared" si="1"/>
        <v>0</v>
      </c>
      <c r="K21" s="296">
        <f t="shared" si="1"/>
        <v>0</v>
      </c>
      <c r="L21" s="301">
        <f t="shared" si="1"/>
        <v>0</v>
      </c>
      <c r="M21" s="300">
        <f t="shared" si="1"/>
        <v>0</v>
      </c>
      <c r="N21" s="296">
        <f t="shared" si="1"/>
        <v>0</v>
      </c>
      <c r="O21" s="296">
        <f t="shared" si="1"/>
        <v>0</v>
      </c>
      <c r="P21" s="296">
        <f t="shared" si="1"/>
        <v>0</v>
      </c>
      <c r="Q21" s="296">
        <f t="shared" si="1"/>
        <v>0</v>
      </c>
      <c r="R21" s="296">
        <f t="shared" si="1"/>
        <v>0</v>
      </c>
      <c r="S21" s="301">
        <f t="shared" si="1"/>
        <v>0</v>
      </c>
      <c r="T21" s="301">
        <f>SUM(T7:T20)</f>
        <v>0</v>
      </c>
      <c r="U21" s="301">
        <f t="shared" si="1"/>
        <v>0</v>
      </c>
      <c r="V21" s="302">
        <f t="shared" si="1"/>
        <v>0</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226</v>
      </c>
      <c r="B1" s="459" t="s">
        <v>919</v>
      </c>
    </row>
    <row r="2" spans="1:9" ht="15">
      <c r="A2" s="2" t="s">
        <v>227</v>
      </c>
      <c r="B2" s="444">
        <f>'1. key ratios'!B2</f>
        <v>43738</v>
      </c>
    </row>
    <row r="4" spans="1:9" ht="13.5" thickBot="1">
      <c r="A4" s="2" t="s">
        <v>661</v>
      </c>
      <c r="B4" s="316" t="s">
        <v>768</v>
      </c>
    </row>
    <row r="5" spans="1:9">
      <c r="A5" s="107"/>
      <c r="B5" s="168"/>
      <c r="C5" s="174" t="s">
        <v>0</v>
      </c>
      <c r="D5" s="174" t="s">
        <v>1</v>
      </c>
      <c r="E5" s="174" t="s">
        <v>2</v>
      </c>
      <c r="F5" s="174" t="s">
        <v>3</v>
      </c>
      <c r="G5" s="312" t="s">
        <v>4</v>
      </c>
      <c r="H5" s="175" t="s">
        <v>5</v>
      </c>
      <c r="I5" s="25"/>
    </row>
    <row r="6" spans="1:9" ht="15" customHeight="1">
      <c r="A6" s="167"/>
      <c r="B6" s="23"/>
      <c r="C6" s="610" t="s">
        <v>760</v>
      </c>
      <c r="D6" s="614" t="s">
        <v>781</v>
      </c>
      <c r="E6" s="615"/>
      <c r="F6" s="610" t="s">
        <v>787</v>
      </c>
      <c r="G6" s="610" t="s">
        <v>788</v>
      </c>
      <c r="H6" s="612" t="s">
        <v>762</v>
      </c>
      <c r="I6" s="25"/>
    </row>
    <row r="7" spans="1:9" ht="63.75">
      <c r="A7" s="167"/>
      <c r="B7" s="23"/>
      <c r="C7" s="611"/>
      <c r="D7" s="315" t="s">
        <v>763</v>
      </c>
      <c r="E7" s="315" t="s">
        <v>761</v>
      </c>
      <c r="F7" s="611"/>
      <c r="G7" s="611"/>
      <c r="H7" s="613"/>
      <c r="I7" s="25"/>
    </row>
    <row r="8" spans="1:9">
      <c r="A8" s="98">
        <v>1</v>
      </c>
      <c r="B8" s="80" t="s">
        <v>254</v>
      </c>
      <c r="C8" s="481">
        <v>50735170</v>
      </c>
      <c r="D8" s="482">
        <v>0</v>
      </c>
      <c r="E8" s="481">
        <v>0</v>
      </c>
      <c r="F8" s="481">
        <v>18750531</v>
      </c>
      <c r="G8" s="483">
        <v>18750531</v>
      </c>
      <c r="H8" s="321">
        <f>G8/(C8+E8)</f>
        <v>0.36957658760185491</v>
      </c>
    </row>
    <row r="9" spans="1:9" ht="15" customHeight="1">
      <c r="A9" s="98">
        <v>2</v>
      </c>
      <c r="B9" s="80" t="s">
        <v>255</v>
      </c>
      <c r="C9" s="481">
        <v>0</v>
      </c>
      <c r="D9" s="482">
        <v>0</v>
      </c>
      <c r="E9" s="481">
        <v>0</v>
      </c>
      <c r="F9" s="481">
        <v>0</v>
      </c>
      <c r="G9" s="483">
        <v>0</v>
      </c>
      <c r="H9" s="321" t="e">
        <f t="shared" ref="H9:H21" si="0">G9/(C9+E9)</f>
        <v>#DIV/0!</v>
      </c>
    </row>
    <row r="10" spans="1:9">
      <c r="A10" s="98">
        <v>3</v>
      </c>
      <c r="B10" s="80" t="s">
        <v>256</v>
      </c>
      <c r="C10" s="481">
        <v>0</v>
      </c>
      <c r="D10" s="482">
        <v>0</v>
      </c>
      <c r="E10" s="481">
        <v>0</v>
      </c>
      <c r="F10" s="481">
        <v>0</v>
      </c>
      <c r="G10" s="483">
        <v>0</v>
      </c>
      <c r="H10" s="321" t="e">
        <f t="shared" si="0"/>
        <v>#DIV/0!</v>
      </c>
    </row>
    <row r="11" spans="1:9">
      <c r="A11" s="98">
        <v>4</v>
      </c>
      <c r="B11" s="80" t="s">
        <v>257</v>
      </c>
      <c r="C11" s="481">
        <v>0</v>
      </c>
      <c r="D11" s="482">
        <v>0</v>
      </c>
      <c r="E11" s="481">
        <v>0</v>
      </c>
      <c r="F11" s="481">
        <v>0</v>
      </c>
      <c r="G11" s="483">
        <v>0</v>
      </c>
      <c r="H11" s="321" t="e">
        <f t="shared" si="0"/>
        <v>#DIV/0!</v>
      </c>
    </row>
    <row r="12" spans="1:9">
      <c r="A12" s="98">
        <v>5</v>
      </c>
      <c r="B12" s="80" t="s">
        <v>258</v>
      </c>
      <c r="C12" s="481">
        <v>0</v>
      </c>
      <c r="D12" s="482">
        <v>0</v>
      </c>
      <c r="E12" s="481">
        <v>0</v>
      </c>
      <c r="F12" s="481">
        <v>0</v>
      </c>
      <c r="G12" s="483">
        <v>0</v>
      </c>
      <c r="H12" s="321" t="e">
        <f t="shared" si="0"/>
        <v>#DIV/0!</v>
      </c>
    </row>
    <row r="13" spans="1:9">
      <c r="A13" s="98">
        <v>6</v>
      </c>
      <c r="B13" s="80" t="s">
        <v>259</v>
      </c>
      <c r="C13" s="481">
        <v>27586427</v>
      </c>
      <c r="D13" s="482">
        <v>0</v>
      </c>
      <c r="E13" s="481">
        <v>0</v>
      </c>
      <c r="F13" s="481">
        <v>13785177.4</v>
      </c>
      <c r="G13" s="483">
        <v>13785177.4</v>
      </c>
      <c r="H13" s="321">
        <f t="shared" si="0"/>
        <v>0.49970869369926019</v>
      </c>
    </row>
    <row r="14" spans="1:9">
      <c r="A14" s="98">
        <v>7</v>
      </c>
      <c r="B14" s="80" t="s">
        <v>74</v>
      </c>
      <c r="C14" s="481">
        <v>28785671</v>
      </c>
      <c r="D14" s="482">
        <v>23834878.909100004</v>
      </c>
      <c r="E14" s="481">
        <v>20790556.07745</v>
      </c>
      <c r="F14" s="482">
        <v>49576227.07745</v>
      </c>
      <c r="G14" s="484">
        <v>49576227.07745</v>
      </c>
      <c r="H14" s="321">
        <f>G14/(C14+E14)</f>
        <v>1</v>
      </c>
    </row>
    <row r="15" spans="1:9">
      <c r="A15" s="98">
        <v>8</v>
      </c>
      <c r="B15" s="80" t="s">
        <v>75</v>
      </c>
      <c r="C15" s="481">
        <v>17978833</v>
      </c>
      <c r="D15" s="482">
        <v>8442303.7018999979</v>
      </c>
      <c r="E15" s="481">
        <v>5174079.2479499998</v>
      </c>
      <c r="F15" s="482">
        <v>23152912.247949999</v>
      </c>
      <c r="G15" s="484">
        <v>23152912.247949999</v>
      </c>
      <c r="H15" s="321">
        <f t="shared" si="0"/>
        <v>1</v>
      </c>
    </row>
    <row r="16" spans="1:9">
      <c r="A16" s="98">
        <v>9</v>
      </c>
      <c r="B16" s="80" t="s">
        <v>76</v>
      </c>
      <c r="C16" s="481">
        <v>0</v>
      </c>
      <c r="D16" s="482">
        <v>0</v>
      </c>
      <c r="E16" s="481">
        <v>0</v>
      </c>
      <c r="F16" s="482">
        <v>0</v>
      </c>
      <c r="G16" s="484">
        <v>0</v>
      </c>
      <c r="H16" s="321" t="e">
        <f t="shared" si="0"/>
        <v>#DIV/0!</v>
      </c>
    </row>
    <row r="17" spans="1:8">
      <c r="A17" s="98">
        <v>10</v>
      </c>
      <c r="B17" s="80" t="s">
        <v>70</v>
      </c>
      <c r="C17" s="481">
        <v>0</v>
      </c>
      <c r="D17" s="482">
        <v>0</v>
      </c>
      <c r="E17" s="481">
        <v>0</v>
      </c>
      <c r="F17" s="482">
        <v>0</v>
      </c>
      <c r="G17" s="484">
        <v>0</v>
      </c>
      <c r="H17" s="321" t="e">
        <f t="shared" si="0"/>
        <v>#DIV/0!</v>
      </c>
    </row>
    <row r="18" spans="1:8">
      <c r="A18" s="98">
        <v>11</v>
      </c>
      <c r="B18" s="80" t="s">
        <v>71</v>
      </c>
      <c r="C18" s="481">
        <v>0</v>
      </c>
      <c r="D18" s="482">
        <v>0</v>
      </c>
      <c r="E18" s="481">
        <v>0</v>
      </c>
      <c r="F18" s="482">
        <v>0</v>
      </c>
      <c r="G18" s="484">
        <v>0</v>
      </c>
      <c r="H18" s="321" t="e">
        <f t="shared" si="0"/>
        <v>#DIV/0!</v>
      </c>
    </row>
    <row r="19" spans="1:8">
      <c r="A19" s="98">
        <v>12</v>
      </c>
      <c r="B19" s="80" t="s">
        <v>72</v>
      </c>
      <c r="C19" s="481">
        <v>0</v>
      </c>
      <c r="D19" s="482">
        <v>0</v>
      </c>
      <c r="E19" s="481">
        <v>0</v>
      </c>
      <c r="F19" s="482">
        <v>0</v>
      </c>
      <c r="G19" s="484">
        <v>0</v>
      </c>
      <c r="H19" s="321" t="e">
        <f t="shared" si="0"/>
        <v>#DIV/0!</v>
      </c>
    </row>
    <row r="20" spans="1:8">
      <c r="A20" s="98">
        <v>13</v>
      </c>
      <c r="B20" s="80" t="s">
        <v>73</v>
      </c>
      <c r="C20" s="481">
        <v>0</v>
      </c>
      <c r="D20" s="482">
        <v>0</v>
      </c>
      <c r="E20" s="481">
        <v>0</v>
      </c>
      <c r="F20" s="482">
        <v>0</v>
      </c>
      <c r="G20" s="484">
        <v>0</v>
      </c>
      <c r="H20" s="321" t="e">
        <f t="shared" si="0"/>
        <v>#DIV/0!</v>
      </c>
    </row>
    <row r="21" spans="1:8">
      <c r="A21" s="98">
        <v>14</v>
      </c>
      <c r="B21" s="80" t="s">
        <v>288</v>
      </c>
      <c r="C21" s="481">
        <v>18466374</v>
      </c>
      <c r="D21" s="482">
        <v>0</v>
      </c>
      <c r="E21" s="481">
        <v>0</v>
      </c>
      <c r="F21" s="482">
        <v>6754037.5999999996</v>
      </c>
      <c r="G21" s="484">
        <v>6754037.5999999996</v>
      </c>
      <c r="H21" s="321">
        <f t="shared" si="0"/>
        <v>0.36574790481336505</v>
      </c>
    </row>
    <row r="22" spans="1:8" ht="13.5" thickBot="1">
      <c r="A22" s="169"/>
      <c r="B22" s="176" t="s">
        <v>69</v>
      </c>
      <c r="C22" s="485">
        <f>SUM(C8:C21)</f>
        <v>143552475</v>
      </c>
      <c r="D22" s="485">
        <f>SUM(D8:D21)</f>
        <v>32277182.611000001</v>
      </c>
      <c r="E22" s="485">
        <f>SUM(E8:E21)</f>
        <v>25964635.325399999</v>
      </c>
      <c r="F22" s="485">
        <f>SUM(F8:F21)</f>
        <v>112018885.32539999</v>
      </c>
      <c r="G22" s="485">
        <f>SUM(G8:G21)</f>
        <v>112018885.32539999</v>
      </c>
      <c r="H22" s="486">
        <f>G22/(C22+E22)</f>
        <v>0.66081167328992263</v>
      </c>
    </row>
    <row r="28" spans="1:8" ht="10.5" customHeight="1"/>
  </sheetData>
  <mergeCells count="5">
    <mergeCell ref="C6:C7"/>
    <mergeCell ref="F6:F7"/>
    <mergeCell ref="G6:G7"/>
    <mergeCell ref="H6:H7"/>
    <mergeCell ref="D6:E6"/>
  </mergeCells>
  <pageMargins left="0.7" right="0.7" top="0.75" bottom="0.75" header="0.3" footer="0.3"/>
  <pageSetup paperSize="9" orientation="portrait" verticalDpi="0" r:id="rId1"/>
  <ignoredErrors>
    <ignoredError sqref="H9:H20"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pane="topRight" activeCell="C1" sqref="C1"/>
      <selection pane="bottomLeft" activeCell="A6" sqref="A6"/>
      <selection pane="bottomRight" activeCell="C1" sqref="C1:K1048576"/>
    </sheetView>
  </sheetViews>
  <sheetFormatPr defaultColWidth="9.140625" defaultRowHeight="12.75"/>
  <cols>
    <col min="1" max="1" width="10.5703125" style="348" bestFit="1" customWidth="1"/>
    <col min="2" max="2" width="104.140625" style="348" customWidth="1"/>
    <col min="3" max="11" width="12.7109375" style="348" customWidth="1"/>
    <col min="12" max="16384" width="9.140625" style="348"/>
  </cols>
  <sheetData>
    <row r="1" spans="1:11">
      <c r="A1" s="348" t="s">
        <v>226</v>
      </c>
      <c r="B1" s="459" t="s">
        <v>919</v>
      </c>
    </row>
    <row r="2" spans="1:11" ht="15">
      <c r="A2" s="348" t="s">
        <v>227</v>
      </c>
      <c r="B2" s="444">
        <f>'1. key ratios'!B2</f>
        <v>43738</v>
      </c>
      <c r="C2" s="349"/>
      <c r="D2" s="349"/>
    </row>
    <row r="3" spans="1:11">
      <c r="B3" s="349"/>
      <c r="C3" s="349"/>
      <c r="D3" s="349"/>
    </row>
    <row r="4" spans="1:11" ht="13.5" thickBot="1">
      <c r="A4" s="348" t="s">
        <v>830</v>
      </c>
      <c r="B4" s="316" t="s">
        <v>829</v>
      </c>
      <c r="C4" s="349"/>
      <c r="D4" s="349"/>
    </row>
    <row r="5" spans="1:11" ht="30" customHeight="1">
      <c r="A5" s="619"/>
      <c r="B5" s="620"/>
      <c r="C5" s="617" t="s">
        <v>865</v>
      </c>
      <c r="D5" s="617"/>
      <c r="E5" s="617"/>
      <c r="F5" s="617" t="s">
        <v>866</v>
      </c>
      <c r="G5" s="617"/>
      <c r="H5" s="617"/>
      <c r="I5" s="617" t="s">
        <v>867</v>
      </c>
      <c r="J5" s="617"/>
      <c r="K5" s="618"/>
    </row>
    <row r="6" spans="1:11">
      <c r="A6" s="346"/>
      <c r="B6" s="347"/>
      <c r="C6" s="350" t="s">
        <v>28</v>
      </c>
      <c r="D6" s="350" t="s">
        <v>133</v>
      </c>
      <c r="E6" s="350" t="s">
        <v>69</v>
      </c>
      <c r="F6" s="350" t="s">
        <v>28</v>
      </c>
      <c r="G6" s="350" t="s">
        <v>133</v>
      </c>
      <c r="H6" s="350" t="s">
        <v>69</v>
      </c>
      <c r="I6" s="350" t="s">
        <v>28</v>
      </c>
      <c r="J6" s="350" t="s">
        <v>133</v>
      </c>
      <c r="K6" s="355" t="s">
        <v>69</v>
      </c>
    </row>
    <row r="7" spans="1:11">
      <c r="A7" s="356" t="s">
        <v>800</v>
      </c>
      <c r="B7" s="345"/>
      <c r="C7" s="345"/>
      <c r="D7" s="345"/>
      <c r="E7" s="345"/>
      <c r="F7" s="345"/>
      <c r="G7" s="345"/>
      <c r="H7" s="345"/>
      <c r="I7" s="345"/>
      <c r="J7" s="345"/>
      <c r="K7" s="357"/>
    </row>
    <row r="8" spans="1:11">
      <c r="A8" s="344">
        <v>1</v>
      </c>
      <c r="B8" s="329" t="s">
        <v>800</v>
      </c>
      <c r="C8" s="327"/>
      <c r="D8" s="327"/>
      <c r="E8" s="327"/>
      <c r="F8" s="487">
        <v>34803201.133300006</v>
      </c>
      <c r="G8" s="487">
        <v>41554209.755550005</v>
      </c>
      <c r="H8" s="487">
        <v>76357410.888850003</v>
      </c>
      <c r="I8" s="487">
        <v>34776414.643300004</v>
      </c>
      <c r="J8" s="487">
        <v>26652083.2744</v>
      </c>
      <c r="K8" s="488">
        <v>61428497.917700008</v>
      </c>
    </row>
    <row r="9" spans="1:11">
      <c r="A9" s="356" t="s">
        <v>801</v>
      </c>
      <c r="B9" s="345"/>
      <c r="C9" s="345"/>
      <c r="D9" s="345"/>
      <c r="E9" s="345"/>
      <c r="F9" s="345"/>
      <c r="G9" s="345"/>
      <c r="H9" s="345"/>
      <c r="I9" s="345"/>
      <c r="J9" s="345"/>
      <c r="K9" s="357"/>
    </row>
    <row r="10" spans="1:11">
      <c r="A10" s="358">
        <v>2</v>
      </c>
      <c r="B10" s="330" t="s">
        <v>802</v>
      </c>
      <c r="C10" s="489">
        <v>1348349.1500000001</v>
      </c>
      <c r="D10" s="490">
        <v>13104668.4059</v>
      </c>
      <c r="E10" s="490">
        <v>14453017.5559</v>
      </c>
      <c r="F10" s="490">
        <v>475895.38459999999</v>
      </c>
      <c r="G10" s="490">
        <v>5048735.8728554994</v>
      </c>
      <c r="H10" s="490">
        <v>5524631.2574554998</v>
      </c>
      <c r="I10" s="490">
        <v>98319.387000000017</v>
      </c>
      <c r="J10" s="490">
        <v>1058030.1366650001</v>
      </c>
      <c r="K10" s="491">
        <v>1156349.5236650002</v>
      </c>
    </row>
    <row r="11" spans="1:11">
      <c r="A11" s="358">
        <v>3</v>
      </c>
      <c r="B11" s="330" t="s">
        <v>803</v>
      </c>
      <c r="C11" s="489">
        <v>11264906.279999999</v>
      </c>
      <c r="D11" s="490">
        <v>57805699.124499992</v>
      </c>
      <c r="E11" s="490">
        <v>69070605.404499993</v>
      </c>
      <c r="F11" s="490">
        <v>4633567.84</v>
      </c>
      <c r="G11" s="490">
        <v>26964843.923685007</v>
      </c>
      <c r="H11" s="490">
        <v>31598411.763685007</v>
      </c>
      <c r="I11" s="490">
        <v>2872351.5499</v>
      </c>
      <c r="J11" s="490">
        <v>18259707.840984501</v>
      </c>
      <c r="K11" s="491">
        <v>21132059.3908845</v>
      </c>
    </row>
    <row r="12" spans="1:11">
      <c r="A12" s="358">
        <v>4</v>
      </c>
      <c r="B12" s="330" t="s">
        <v>804</v>
      </c>
      <c r="C12" s="489">
        <v>0</v>
      </c>
      <c r="D12" s="490">
        <v>0</v>
      </c>
      <c r="E12" s="490">
        <v>0</v>
      </c>
      <c r="F12" s="490"/>
      <c r="G12" s="490"/>
      <c r="H12" s="490">
        <v>0</v>
      </c>
      <c r="I12" s="490"/>
      <c r="J12" s="490"/>
      <c r="K12" s="491">
        <v>0</v>
      </c>
    </row>
    <row r="13" spans="1:11">
      <c r="A13" s="358">
        <v>5</v>
      </c>
      <c r="B13" s="330" t="s">
        <v>805</v>
      </c>
      <c r="C13" s="489">
        <v>12637013.029999999</v>
      </c>
      <c r="D13" s="490">
        <v>19760237.839200001</v>
      </c>
      <c r="E13" s="490">
        <v>32397250.869199999</v>
      </c>
      <c r="F13" s="490">
        <v>1548167.9105499999</v>
      </c>
      <c r="G13" s="490">
        <v>2131017.910069</v>
      </c>
      <c r="H13" s="490">
        <v>3679185.8206190001</v>
      </c>
      <c r="I13" s="490">
        <v>683643.96099999989</v>
      </c>
      <c r="J13" s="490">
        <v>1106666.310545</v>
      </c>
      <c r="K13" s="491">
        <v>1790310.2715449999</v>
      </c>
    </row>
    <row r="14" spans="1:11">
      <c r="A14" s="358">
        <v>6</v>
      </c>
      <c r="B14" s="330" t="s">
        <v>820</v>
      </c>
      <c r="C14" s="489"/>
      <c r="D14" s="490"/>
      <c r="E14" s="490"/>
      <c r="F14" s="490"/>
      <c r="G14" s="490"/>
      <c r="H14" s="490"/>
      <c r="I14" s="490"/>
      <c r="J14" s="490"/>
      <c r="K14" s="491"/>
    </row>
    <row r="15" spans="1:11">
      <c r="A15" s="358">
        <v>7</v>
      </c>
      <c r="B15" s="330" t="s">
        <v>807</v>
      </c>
      <c r="C15" s="489">
        <v>16052.34</v>
      </c>
      <c r="D15" s="490">
        <v>165732.3217</v>
      </c>
      <c r="E15" s="490">
        <v>181784.6617</v>
      </c>
      <c r="F15" s="490">
        <v>14193.75</v>
      </c>
      <c r="G15" s="490">
        <v>12890.759700000001</v>
      </c>
      <c r="H15" s="490">
        <v>27084.509700000002</v>
      </c>
      <c r="I15" s="490">
        <v>14193.75</v>
      </c>
      <c r="J15" s="490">
        <v>12890.759700000001</v>
      </c>
      <c r="K15" s="491">
        <v>27084.509700000002</v>
      </c>
    </row>
    <row r="16" spans="1:11">
      <c r="A16" s="358">
        <v>8</v>
      </c>
      <c r="B16" s="331" t="s">
        <v>808</v>
      </c>
      <c r="C16" s="489">
        <v>25266320.800000001</v>
      </c>
      <c r="D16" s="490">
        <v>90836337.691300005</v>
      </c>
      <c r="E16" s="490">
        <v>116102658.49129997</v>
      </c>
      <c r="F16" s="490">
        <v>6671824.8851500005</v>
      </c>
      <c r="G16" s="490">
        <v>34157488.466309503</v>
      </c>
      <c r="H16" s="490">
        <v>40829313.351459511</v>
      </c>
      <c r="I16" s="490">
        <v>3668508.6479000002</v>
      </c>
      <c r="J16" s="490">
        <v>20437295.047894504</v>
      </c>
      <c r="K16" s="491">
        <v>24105803.6957945</v>
      </c>
    </row>
    <row r="17" spans="1:11">
      <c r="A17" s="356" t="s">
        <v>809</v>
      </c>
      <c r="B17" s="345"/>
      <c r="C17" s="492"/>
      <c r="D17" s="492"/>
      <c r="E17" s="492"/>
      <c r="F17" s="492"/>
      <c r="G17" s="492"/>
      <c r="H17" s="492"/>
      <c r="I17" s="492"/>
      <c r="J17" s="492"/>
      <c r="K17" s="493"/>
    </row>
    <row r="18" spans="1:11">
      <c r="A18" s="358">
        <v>9</v>
      </c>
      <c r="B18" s="330" t="s">
        <v>810</v>
      </c>
      <c r="C18" s="489">
        <v>0</v>
      </c>
      <c r="D18" s="490">
        <v>0</v>
      </c>
      <c r="E18" s="490">
        <v>0</v>
      </c>
      <c r="F18" s="490"/>
      <c r="G18" s="490"/>
      <c r="H18" s="490">
        <v>0</v>
      </c>
      <c r="I18" s="490">
        <v>0</v>
      </c>
      <c r="J18" s="490">
        <v>0</v>
      </c>
      <c r="K18" s="491">
        <v>0</v>
      </c>
    </row>
    <row r="19" spans="1:11">
      <c r="A19" s="358">
        <v>10</v>
      </c>
      <c r="B19" s="330" t="s">
        <v>811</v>
      </c>
      <c r="C19" s="489">
        <v>29223933.778000005</v>
      </c>
      <c r="D19" s="490">
        <v>42922882.799099997</v>
      </c>
      <c r="E19" s="490">
        <v>72146816.577100009</v>
      </c>
      <c r="F19" s="490">
        <v>1596980.2239000003</v>
      </c>
      <c r="G19" s="490">
        <v>1676318.666</v>
      </c>
      <c r="H19" s="490">
        <v>3273298.8899000003</v>
      </c>
      <c r="I19" s="490">
        <v>1623766.7139000003</v>
      </c>
      <c r="J19" s="490">
        <v>29235958.354100004</v>
      </c>
      <c r="K19" s="491">
        <v>30859725.068000004</v>
      </c>
    </row>
    <row r="20" spans="1:11">
      <c r="A20" s="358">
        <v>11</v>
      </c>
      <c r="B20" s="330" t="s">
        <v>812</v>
      </c>
      <c r="C20" s="489">
        <v>1282675.5</v>
      </c>
      <c r="D20" s="490">
        <v>4129.8633</v>
      </c>
      <c r="E20" s="490">
        <v>1286805.3633000001</v>
      </c>
      <c r="F20" s="490">
        <v>286400</v>
      </c>
      <c r="G20" s="490">
        <v>0</v>
      </c>
      <c r="H20" s="490">
        <v>286400</v>
      </c>
      <c r="I20" s="490">
        <v>286400</v>
      </c>
      <c r="J20" s="490">
        <v>0</v>
      </c>
      <c r="K20" s="491">
        <v>286400</v>
      </c>
    </row>
    <row r="21" spans="1:11" ht="13.5" thickBot="1">
      <c r="A21" s="234">
        <v>12</v>
      </c>
      <c r="B21" s="359" t="s">
        <v>813</v>
      </c>
      <c r="C21" s="494">
        <v>30506609.278000005</v>
      </c>
      <c r="D21" s="495">
        <v>42927012.6624</v>
      </c>
      <c r="E21" s="494">
        <v>73433621.940400004</v>
      </c>
      <c r="F21" s="495">
        <v>1883380.2239000003</v>
      </c>
      <c r="G21" s="495">
        <v>1676318.666</v>
      </c>
      <c r="H21" s="495">
        <v>3559698.8899000003</v>
      </c>
      <c r="I21" s="495">
        <v>1910166.7139000003</v>
      </c>
      <c r="J21" s="495">
        <v>29235958.354100004</v>
      </c>
      <c r="K21" s="496">
        <v>31146125.068000004</v>
      </c>
    </row>
    <row r="22" spans="1:11" ht="38.25" customHeight="1" thickBot="1">
      <c r="A22" s="342"/>
      <c r="B22" s="343"/>
      <c r="C22" s="343"/>
      <c r="D22" s="343"/>
      <c r="E22" s="343"/>
      <c r="F22" s="616" t="s">
        <v>814</v>
      </c>
      <c r="G22" s="617"/>
      <c r="H22" s="617"/>
      <c r="I22" s="616" t="s">
        <v>815</v>
      </c>
      <c r="J22" s="617"/>
      <c r="K22" s="618"/>
    </row>
    <row r="23" spans="1:11">
      <c r="A23" s="335">
        <v>13</v>
      </c>
      <c r="B23" s="332" t="s">
        <v>800</v>
      </c>
      <c r="C23" s="341"/>
      <c r="D23" s="341"/>
      <c r="E23" s="341"/>
      <c r="F23" s="497">
        <v>34803201.133300006</v>
      </c>
      <c r="G23" s="497">
        <v>41554209.755550005</v>
      </c>
      <c r="H23" s="497">
        <v>76357410.888850003</v>
      </c>
      <c r="I23" s="497">
        <v>34776414.643300004</v>
      </c>
      <c r="J23" s="497">
        <v>26652083.2744</v>
      </c>
      <c r="K23" s="498">
        <v>61428497.9177</v>
      </c>
    </row>
    <row r="24" spans="1:11" ht="13.5" thickBot="1">
      <c r="A24" s="336">
        <v>14</v>
      </c>
      <c r="B24" s="333" t="s">
        <v>816</v>
      </c>
      <c r="C24" s="360"/>
      <c r="D24" s="339"/>
      <c r="E24" s="340"/>
      <c r="F24" s="499">
        <v>4788737.9812499993</v>
      </c>
      <c r="G24" s="499">
        <v>32481169.800309509</v>
      </c>
      <c r="H24" s="499">
        <v>37269614.461559512</v>
      </c>
      <c r="I24" s="499">
        <v>2136211.2515999996</v>
      </c>
      <c r="J24" s="499">
        <v>6107000.1960212504</v>
      </c>
      <c r="K24" s="500">
        <v>7118594.6873962507</v>
      </c>
    </row>
    <row r="25" spans="1:11" ht="13.5" thickBot="1">
      <c r="A25" s="337">
        <v>15</v>
      </c>
      <c r="B25" s="334" t="s">
        <v>817</v>
      </c>
      <c r="C25" s="338"/>
      <c r="D25" s="338"/>
      <c r="E25" s="338"/>
      <c r="F25" s="501">
        <v>7.267718816433419</v>
      </c>
      <c r="G25" s="501">
        <v>1.2793323027163277</v>
      </c>
      <c r="H25" s="501">
        <v>2.0487684417247283</v>
      </c>
      <c r="I25" s="501">
        <v>16.279482947790317</v>
      </c>
      <c r="J25" s="501">
        <v>4.3641857571519322</v>
      </c>
      <c r="K25" s="502">
        <v>8.6293012336355588</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226</v>
      </c>
      <c r="B1" s="459" t="s">
        <v>919</v>
      </c>
    </row>
    <row r="2" spans="1:14" ht="14.25" customHeight="1">
      <c r="A2" s="75" t="s">
        <v>227</v>
      </c>
      <c r="B2" s="444">
        <f>'1. key ratios'!B2</f>
        <v>43738</v>
      </c>
    </row>
    <row r="3" spans="1:14" ht="14.25" customHeight="1"/>
    <row r="4" spans="1:14" ht="15.75" thickBot="1">
      <c r="A4" s="2" t="s">
        <v>662</v>
      </c>
      <c r="B4" s="100" t="s">
        <v>78</v>
      </c>
    </row>
    <row r="5" spans="1:14" s="26" customFormat="1" ht="12.75">
      <c r="A5" s="185"/>
      <c r="B5" s="186"/>
      <c r="C5" s="187" t="s">
        <v>0</v>
      </c>
      <c r="D5" s="187" t="s">
        <v>1</v>
      </c>
      <c r="E5" s="187" t="s">
        <v>2</v>
      </c>
      <c r="F5" s="187" t="s">
        <v>3</v>
      </c>
      <c r="G5" s="187" t="s">
        <v>4</v>
      </c>
      <c r="H5" s="187" t="s">
        <v>5</v>
      </c>
      <c r="I5" s="187" t="s">
        <v>276</v>
      </c>
      <c r="J5" s="187" t="s">
        <v>277</v>
      </c>
      <c r="K5" s="187" t="s">
        <v>278</v>
      </c>
      <c r="L5" s="187" t="s">
        <v>279</v>
      </c>
      <c r="M5" s="187" t="s">
        <v>280</v>
      </c>
      <c r="N5" s="188" t="s">
        <v>281</v>
      </c>
    </row>
    <row r="6" spans="1:14" ht="45">
      <c r="A6" s="177"/>
      <c r="B6" s="112"/>
      <c r="C6" s="113" t="s">
        <v>88</v>
      </c>
      <c r="D6" s="114" t="s">
        <v>77</v>
      </c>
      <c r="E6" s="115" t="s">
        <v>87</v>
      </c>
      <c r="F6" s="116">
        <v>0</v>
      </c>
      <c r="G6" s="116">
        <v>0.2</v>
      </c>
      <c r="H6" s="116">
        <v>0.35</v>
      </c>
      <c r="I6" s="116">
        <v>0.5</v>
      </c>
      <c r="J6" s="116">
        <v>0.75</v>
      </c>
      <c r="K6" s="116">
        <v>1</v>
      </c>
      <c r="L6" s="116">
        <v>1.5</v>
      </c>
      <c r="M6" s="116">
        <v>2.5</v>
      </c>
      <c r="N6" s="178" t="s">
        <v>78</v>
      </c>
    </row>
    <row r="7" spans="1:14">
      <c r="A7" s="179">
        <v>1</v>
      </c>
      <c r="B7" s="117" t="s">
        <v>79</v>
      </c>
      <c r="C7" s="303">
        <f>SUM(C8:C13)</f>
        <v>0</v>
      </c>
      <c r="D7" s="112"/>
      <c r="E7" s="306">
        <f t="shared" ref="E7:M7" si="0">SUM(E8:E13)</f>
        <v>0</v>
      </c>
      <c r="F7" s="303">
        <f>SUM(F8:F13)</f>
        <v>0</v>
      </c>
      <c r="G7" s="303">
        <f t="shared" si="0"/>
        <v>0</v>
      </c>
      <c r="H7" s="303">
        <f t="shared" si="0"/>
        <v>0</v>
      </c>
      <c r="I7" s="303">
        <f t="shared" si="0"/>
        <v>0</v>
      </c>
      <c r="J7" s="303">
        <f t="shared" si="0"/>
        <v>0</v>
      </c>
      <c r="K7" s="303">
        <f t="shared" si="0"/>
        <v>0</v>
      </c>
      <c r="L7" s="303">
        <f t="shared" si="0"/>
        <v>0</v>
      </c>
      <c r="M7" s="303">
        <f t="shared" si="0"/>
        <v>0</v>
      </c>
      <c r="N7" s="180">
        <f>SUM(N8:N13)</f>
        <v>0</v>
      </c>
    </row>
    <row r="8" spans="1:14">
      <c r="A8" s="179">
        <v>1.1000000000000001</v>
      </c>
      <c r="B8" s="118" t="s">
        <v>80</v>
      </c>
      <c r="C8" s="304">
        <v>0</v>
      </c>
      <c r="D8" s="119">
        <v>0.02</v>
      </c>
      <c r="E8" s="306">
        <f>C8*D8</f>
        <v>0</v>
      </c>
      <c r="F8" s="304"/>
      <c r="G8" s="304"/>
      <c r="H8" s="304"/>
      <c r="I8" s="304"/>
      <c r="J8" s="304"/>
      <c r="K8" s="304"/>
      <c r="L8" s="304"/>
      <c r="M8" s="304"/>
      <c r="N8" s="180">
        <f>SUMPRODUCT($F$6:$M$6,F8:M8)</f>
        <v>0</v>
      </c>
    </row>
    <row r="9" spans="1:14">
      <c r="A9" s="179">
        <v>1.2</v>
      </c>
      <c r="B9" s="118" t="s">
        <v>81</v>
      </c>
      <c r="C9" s="304">
        <v>0</v>
      </c>
      <c r="D9" s="119">
        <v>0.05</v>
      </c>
      <c r="E9" s="306">
        <f>C9*D9</f>
        <v>0</v>
      </c>
      <c r="F9" s="304"/>
      <c r="G9" s="304"/>
      <c r="H9" s="304"/>
      <c r="I9" s="304"/>
      <c r="J9" s="304"/>
      <c r="K9" s="304"/>
      <c r="L9" s="304"/>
      <c r="M9" s="304"/>
      <c r="N9" s="180">
        <f t="shared" ref="N9:N12" si="1">SUMPRODUCT($F$6:$M$6,F9:M9)</f>
        <v>0</v>
      </c>
    </row>
    <row r="10" spans="1:14">
      <c r="A10" s="179">
        <v>1.3</v>
      </c>
      <c r="B10" s="118" t="s">
        <v>82</v>
      </c>
      <c r="C10" s="304">
        <v>0</v>
      </c>
      <c r="D10" s="119">
        <v>0.08</v>
      </c>
      <c r="E10" s="306">
        <f>C10*D10</f>
        <v>0</v>
      </c>
      <c r="F10" s="304"/>
      <c r="G10" s="304"/>
      <c r="H10" s="304"/>
      <c r="I10" s="304"/>
      <c r="J10" s="304"/>
      <c r="K10" s="304"/>
      <c r="L10" s="304"/>
      <c r="M10" s="304"/>
      <c r="N10" s="180">
        <f>SUMPRODUCT($F$6:$M$6,F10:M10)</f>
        <v>0</v>
      </c>
    </row>
    <row r="11" spans="1:14">
      <c r="A11" s="179">
        <v>1.4</v>
      </c>
      <c r="B11" s="118" t="s">
        <v>83</v>
      </c>
      <c r="C11" s="304">
        <v>0</v>
      </c>
      <c r="D11" s="119">
        <v>0.11</v>
      </c>
      <c r="E11" s="306">
        <f>C11*D11</f>
        <v>0</v>
      </c>
      <c r="F11" s="304"/>
      <c r="G11" s="304"/>
      <c r="H11" s="304"/>
      <c r="I11" s="304"/>
      <c r="J11" s="304"/>
      <c r="K11" s="304"/>
      <c r="L11" s="304"/>
      <c r="M11" s="304"/>
      <c r="N11" s="180">
        <f t="shared" si="1"/>
        <v>0</v>
      </c>
    </row>
    <row r="12" spans="1:14">
      <c r="A12" s="179">
        <v>1.5</v>
      </c>
      <c r="B12" s="118" t="s">
        <v>84</v>
      </c>
      <c r="C12" s="304">
        <v>0</v>
      </c>
      <c r="D12" s="119">
        <v>0.14000000000000001</v>
      </c>
      <c r="E12" s="306">
        <f>C12*D12</f>
        <v>0</v>
      </c>
      <c r="F12" s="304"/>
      <c r="G12" s="304"/>
      <c r="H12" s="304"/>
      <c r="I12" s="304"/>
      <c r="J12" s="304"/>
      <c r="K12" s="304"/>
      <c r="L12" s="304"/>
      <c r="M12" s="304"/>
      <c r="N12" s="180">
        <f t="shared" si="1"/>
        <v>0</v>
      </c>
    </row>
    <row r="13" spans="1:14">
      <c r="A13" s="179">
        <v>1.6</v>
      </c>
      <c r="B13" s="120" t="s">
        <v>85</v>
      </c>
      <c r="C13" s="304">
        <v>0</v>
      </c>
      <c r="D13" s="121"/>
      <c r="E13" s="304"/>
      <c r="F13" s="304"/>
      <c r="G13" s="304"/>
      <c r="H13" s="304"/>
      <c r="I13" s="304"/>
      <c r="J13" s="304"/>
      <c r="K13" s="304"/>
      <c r="L13" s="304"/>
      <c r="M13" s="304"/>
      <c r="N13" s="180">
        <f>SUMPRODUCT($F$6:$M$6,F13:M13)</f>
        <v>0</v>
      </c>
    </row>
    <row r="14" spans="1:14">
      <c r="A14" s="179">
        <v>2</v>
      </c>
      <c r="B14" s="122" t="s">
        <v>86</v>
      </c>
      <c r="C14" s="303">
        <f>SUM(C15:C20)</f>
        <v>0</v>
      </c>
      <c r="D14" s="112"/>
      <c r="E14" s="306">
        <f t="shared" ref="E14:M14" si="2">SUM(E15:E20)</f>
        <v>0</v>
      </c>
      <c r="F14" s="304">
        <f t="shared" si="2"/>
        <v>0</v>
      </c>
      <c r="G14" s="304">
        <f t="shared" si="2"/>
        <v>0</v>
      </c>
      <c r="H14" s="304">
        <f t="shared" si="2"/>
        <v>0</v>
      </c>
      <c r="I14" s="304">
        <f t="shared" si="2"/>
        <v>0</v>
      </c>
      <c r="J14" s="304">
        <f t="shared" si="2"/>
        <v>0</v>
      </c>
      <c r="K14" s="304">
        <f t="shared" si="2"/>
        <v>0</v>
      </c>
      <c r="L14" s="304">
        <f t="shared" si="2"/>
        <v>0</v>
      </c>
      <c r="M14" s="304">
        <f t="shared" si="2"/>
        <v>0</v>
      </c>
      <c r="N14" s="180">
        <f>SUM(N15:N20)</f>
        <v>0</v>
      </c>
    </row>
    <row r="15" spans="1:14">
      <c r="A15" s="179">
        <v>2.1</v>
      </c>
      <c r="B15" s="120" t="s">
        <v>80</v>
      </c>
      <c r="C15" s="304"/>
      <c r="D15" s="119">
        <v>5.0000000000000001E-3</v>
      </c>
      <c r="E15" s="306">
        <f>C15*D15</f>
        <v>0</v>
      </c>
      <c r="F15" s="304"/>
      <c r="G15" s="304"/>
      <c r="H15" s="304"/>
      <c r="I15" s="304"/>
      <c r="J15" s="304"/>
      <c r="K15" s="304"/>
      <c r="L15" s="304"/>
      <c r="M15" s="304"/>
      <c r="N15" s="180">
        <f>SUMPRODUCT($F$6:$M$6,F15:M15)</f>
        <v>0</v>
      </c>
    </row>
    <row r="16" spans="1:14">
      <c r="A16" s="179">
        <v>2.2000000000000002</v>
      </c>
      <c r="B16" s="120" t="s">
        <v>81</v>
      </c>
      <c r="C16" s="304"/>
      <c r="D16" s="119">
        <v>0.01</v>
      </c>
      <c r="E16" s="306">
        <f>C16*D16</f>
        <v>0</v>
      </c>
      <c r="F16" s="304"/>
      <c r="G16" s="304"/>
      <c r="H16" s="304"/>
      <c r="I16" s="304"/>
      <c r="J16" s="304"/>
      <c r="K16" s="304"/>
      <c r="L16" s="304"/>
      <c r="M16" s="304"/>
      <c r="N16" s="180">
        <f t="shared" ref="N16:N20" si="3">SUMPRODUCT($F$6:$M$6,F16:M16)</f>
        <v>0</v>
      </c>
    </row>
    <row r="17" spans="1:14">
      <c r="A17" s="179">
        <v>2.2999999999999998</v>
      </c>
      <c r="B17" s="120" t="s">
        <v>82</v>
      </c>
      <c r="C17" s="304"/>
      <c r="D17" s="119">
        <v>0.02</v>
      </c>
      <c r="E17" s="306">
        <f>C17*D17</f>
        <v>0</v>
      </c>
      <c r="F17" s="304"/>
      <c r="G17" s="304"/>
      <c r="H17" s="304"/>
      <c r="I17" s="304"/>
      <c r="J17" s="304"/>
      <c r="K17" s="304"/>
      <c r="L17" s="304"/>
      <c r="M17" s="304"/>
      <c r="N17" s="180">
        <f t="shared" si="3"/>
        <v>0</v>
      </c>
    </row>
    <row r="18" spans="1:14">
      <c r="A18" s="179">
        <v>2.4</v>
      </c>
      <c r="B18" s="120" t="s">
        <v>83</v>
      </c>
      <c r="C18" s="304"/>
      <c r="D18" s="119">
        <v>0.03</v>
      </c>
      <c r="E18" s="306">
        <f>C18*D18</f>
        <v>0</v>
      </c>
      <c r="F18" s="304"/>
      <c r="G18" s="304"/>
      <c r="H18" s="304"/>
      <c r="I18" s="304"/>
      <c r="J18" s="304"/>
      <c r="K18" s="304"/>
      <c r="L18" s="304"/>
      <c r="M18" s="304"/>
      <c r="N18" s="180">
        <f t="shared" si="3"/>
        <v>0</v>
      </c>
    </row>
    <row r="19" spans="1:14">
      <c r="A19" s="179">
        <v>2.5</v>
      </c>
      <c r="B19" s="120" t="s">
        <v>84</v>
      </c>
      <c r="C19" s="304"/>
      <c r="D19" s="119">
        <v>0.04</v>
      </c>
      <c r="E19" s="306">
        <f>C19*D19</f>
        <v>0</v>
      </c>
      <c r="F19" s="304"/>
      <c r="G19" s="304"/>
      <c r="H19" s="304"/>
      <c r="I19" s="304"/>
      <c r="J19" s="304"/>
      <c r="K19" s="304"/>
      <c r="L19" s="304"/>
      <c r="M19" s="304"/>
      <c r="N19" s="180">
        <f t="shared" si="3"/>
        <v>0</v>
      </c>
    </row>
    <row r="20" spans="1:14">
      <c r="A20" s="179">
        <v>2.6</v>
      </c>
      <c r="B20" s="120" t="s">
        <v>85</v>
      </c>
      <c r="C20" s="304"/>
      <c r="D20" s="121"/>
      <c r="E20" s="307"/>
      <c r="F20" s="304"/>
      <c r="G20" s="304"/>
      <c r="H20" s="304"/>
      <c r="I20" s="304"/>
      <c r="J20" s="304"/>
      <c r="K20" s="304"/>
      <c r="L20" s="304"/>
      <c r="M20" s="304"/>
      <c r="N20" s="180">
        <f t="shared" si="3"/>
        <v>0</v>
      </c>
    </row>
    <row r="21" spans="1:14" ht="15.75" thickBot="1">
      <c r="A21" s="181">
        <v>3</v>
      </c>
      <c r="B21" s="182" t="s">
        <v>69</v>
      </c>
      <c r="C21" s="305">
        <f>C14+C7</f>
        <v>0</v>
      </c>
      <c r="D21" s="183"/>
      <c r="E21" s="308">
        <f>E14+E7</f>
        <v>0</v>
      </c>
      <c r="F21" s="309">
        <f>F7+F14</f>
        <v>0</v>
      </c>
      <c r="G21" s="309">
        <f t="shared" ref="G21:L21" si="4">G7+G14</f>
        <v>0</v>
      </c>
      <c r="H21" s="309">
        <f t="shared" si="4"/>
        <v>0</v>
      </c>
      <c r="I21" s="309">
        <f t="shared" si="4"/>
        <v>0</v>
      </c>
      <c r="J21" s="309">
        <f t="shared" si="4"/>
        <v>0</v>
      </c>
      <c r="K21" s="309">
        <f t="shared" si="4"/>
        <v>0</v>
      </c>
      <c r="L21" s="309">
        <f t="shared" si="4"/>
        <v>0</v>
      </c>
      <c r="M21" s="309">
        <f>M7+M14</f>
        <v>0</v>
      </c>
      <c r="N21" s="184">
        <f>N14+N7</f>
        <v>0</v>
      </c>
    </row>
    <row r="22" spans="1:14">
      <c r="E22" s="310"/>
      <c r="F22" s="310"/>
      <c r="G22" s="310"/>
      <c r="H22" s="310"/>
      <c r="I22" s="310"/>
      <c r="J22" s="310"/>
      <c r="K22" s="310"/>
      <c r="L22" s="310"/>
      <c r="M22" s="31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C46" sqref="C46"/>
    </sheetView>
  </sheetViews>
  <sheetFormatPr defaultRowHeight="15"/>
  <cols>
    <col min="1" max="1" width="11.42578125" customWidth="1"/>
    <col min="2" max="2" width="76.85546875" style="4" customWidth="1"/>
    <col min="3" max="3" width="22.85546875" style="562" customWidth="1"/>
    <col min="4" max="4" width="10.42578125" customWidth="1"/>
    <col min="5" max="5" width="10" customWidth="1"/>
    <col min="6" max="6" width="8.5703125" customWidth="1"/>
  </cols>
  <sheetData>
    <row r="1" spans="1:3">
      <c r="A1" s="348" t="s">
        <v>226</v>
      </c>
      <c r="B1" s="459" t="s">
        <v>919</v>
      </c>
    </row>
    <row r="2" spans="1:3" ht="15.75">
      <c r="A2" s="348" t="s">
        <v>227</v>
      </c>
      <c r="B2" s="444">
        <f>'1. key ratios'!B2</f>
        <v>43738</v>
      </c>
    </row>
    <row r="3" spans="1:3">
      <c r="A3" s="348"/>
      <c r="B3"/>
    </row>
    <row r="4" spans="1:3">
      <c r="A4" s="348" t="s">
        <v>909</v>
      </c>
      <c r="B4" t="s">
        <v>868</v>
      </c>
    </row>
    <row r="5" spans="1:3">
      <c r="A5" s="415"/>
      <c r="B5" s="415" t="s">
        <v>869</v>
      </c>
      <c r="C5" s="563"/>
    </row>
    <row r="6" spans="1:3">
      <c r="A6" s="416">
        <v>1</v>
      </c>
      <c r="B6" s="427" t="s">
        <v>869</v>
      </c>
      <c r="C6" s="564">
        <v>143847240</v>
      </c>
    </row>
    <row r="7" spans="1:3">
      <c r="A7" s="416">
        <v>2</v>
      </c>
      <c r="B7" s="427" t="s">
        <v>870</v>
      </c>
      <c r="C7" s="564">
        <v>-294765</v>
      </c>
    </row>
    <row r="8" spans="1:3">
      <c r="A8" s="417">
        <v>3</v>
      </c>
      <c r="B8" s="428" t="s">
        <v>871</v>
      </c>
      <c r="C8" s="565">
        <f>C6+C7</f>
        <v>143552475</v>
      </c>
    </row>
    <row r="9" spans="1:3">
      <c r="A9" s="418"/>
      <c r="B9" s="418" t="s">
        <v>872</v>
      </c>
      <c r="C9" s="566"/>
    </row>
    <row r="10" spans="1:3">
      <c r="A10" s="419">
        <v>4</v>
      </c>
      <c r="B10" s="429" t="s">
        <v>873</v>
      </c>
      <c r="C10" s="564"/>
    </row>
    <row r="11" spans="1:3">
      <c r="A11" s="419">
        <v>5</v>
      </c>
      <c r="B11" s="430" t="s">
        <v>874</v>
      </c>
      <c r="C11" s="564"/>
    </row>
    <row r="12" spans="1:3">
      <c r="A12" s="419" t="s">
        <v>875</v>
      </c>
      <c r="B12" s="427" t="s">
        <v>876</v>
      </c>
      <c r="C12" s="565">
        <v>0</v>
      </c>
    </row>
    <row r="13" spans="1:3">
      <c r="A13" s="420">
        <v>6</v>
      </c>
      <c r="B13" s="431" t="s">
        <v>877</v>
      </c>
      <c r="C13" s="564"/>
    </row>
    <row r="14" spans="1:3">
      <c r="A14" s="420">
        <v>7</v>
      </c>
      <c r="B14" s="432" t="s">
        <v>878</v>
      </c>
      <c r="C14" s="564"/>
    </row>
    <row r="15" spans="1:3">
      <c r="A15" s="421">
        <v>8</v>
      </c>
      <c r="B15" s="427" t="s">
        <v>879</v>
      </c>
      <c r="C15" s="564"/>
    </row>
    <row r="16" spans="1:3" ht="24">
      <c r="A16" s="420">
        <v>9</v>
      </c>
      <c r="B16" s="432" t="s">
        <v>880</v>
      </c>
      <c r="C16" s="564"/>
    </row>
    <row r="17" spans="1:3">
      <c r="A17" s="420">
        <v>10</v>
      </c>
      <c r="B17" s="432" t="s">
        <v>881</v>
      </c>
      <c r="C17" s="564"/>
    </row>
    <row r="18" spans="1:3">
      <c r="A18" s="422">
        <v>11</v>
      </c>
      <c r="B18" s="433" t="s">
        <v>882</v>
      </c>
      <c r="C18" s="565">
        <f>SUM(C10:C17)</f>
        <v>0</v>
      </c>
    </row>
    <row r="19" spans="1:3">
      <c r="A19" s="418"/>
      <c r="B19" s="418" t="s">
        <v>883</v>
      </c>
      <c r="C19" s="567"/>
    </row>
    <row r="20" spans="1:3">
      <c r="A20" s="420">
        <v>12</v>
      </c>
      <c r="B20" s="429" t="s">
        <v>884</v>
      </c>
      <c r="C20" s="564"/>
    </row>
    <row r="21" spans="1:3">
      <c r="A21" s="420">
        <v>13</v>
      </c>
      <c r="B21" s="429" t="s">
        <v>885</v>
      </c>
      <c r="C21" s="564"/>
    </row>
    <row r="22" spans="1:3">
      <c r="A22" s="420">
        <v>14</v>
      </c>
      <c r="B22" s="429" t="s">
        <v>886</v>
      </c>
      <c r="C22" s="564"/>
    </row>
    <row r="23" spans="1:3" ht="24">
      <c r="A23" s="420" t="s">
        <v>887</v>
      </c>
      <c r="B23" s="429" t="s">
        <v>888</v>
      </c>
      <c r="C23" s="564"/>
    </row>
    <row r="24" spans="1:3">
      <c r="A24" s="420">
        <v>15</v>
      </c>
      <c r="B24" s="429" t="s">
        <v>889</v>
      </c>
      <c r="C24" s="564"/>
    </row>
    <row r="25" spans="1:3">
      <c r="A25" s="420" t="s">
        <v>890</v>
      </c>
      <c r="B25" s="427" t="s">
        <v>891</v>
      </c>
      <c r="C25" s="564"/>
    </row>
    <row r="26" spans="1:3">
      <c r="A26" s="422">
        <v>16</v>
      </c>
      <c r="B26" s="433" t="s">
        <v>892</v>
      </c>
      <c r="C26" s="565">
        <f>SUM(C20:C25)</f>
        <v>0</v>
      </c>
    </row>
    <row r="27" spans="1:3">
      <c r="A27" s="418"/>
      <c r="B27" s="418" t="s">
        <v>893</v>
      </c>
      <c r="C27" s="566"/>
    </row>
    <row r="28" spans="1:3">
      <c r="A28" s="419">
        <v>17</v>
      </c>
      <c r="B28" s="427" t="s">
        <v>894</v>
      </c>
      <c r="C28" s="564">
        <v>32277182.606399998</v>
      </c>
    </row>
    <row r="29" spans="1:3">
      <c r="A29" s="419">
        <v>18</v>
      </c>
      <c r="B29" s="427" t="s">
        <v>895</v>
      </c>
      <c r="C29" s="564">
        <v>-6648183.9189999998</v>
      </c>
    </row>
    <row r="30" spans="1:3">
      <c r="A30" s="422">
        <v>19</v>
      </c>
      <c r="B30" s="433" t="s">
        <v>896</v>
      </c>
      <c r="C30" s="565">
        <f>C28+C29</f>
        <v>25628998.687399998</v>
      </c>
    </row>
    <row r="31" spans="1:3">
      <c r="A31" s="423"/>
      <c r="B31" s="418" t="s">
        <v>897</v>
      </c>
      <c r="C31" s="566"/>
    </row>
    <row r="32" spans="1:3">
      <c r="A32" s="419" t="s">
        <v>898</v>
      </c>
      <c r="B32" s="429" t="s">
        <v>899</v>
      </c>
      <c r="C32" s="568"/>
    </row>
    <row r="33" spans="1:3">
      <c r="A33" s="419" t="s">
        <v>900</v>
      </c>
      <c r="B33" s="430" t="s">
        <v>901</v>
      </c>
      <c r="C33" s="568"/>
    </row>
    <row r="34" spans="1:3">
      <c r="A34" s="418"/>
      <c r="B34" s="418" t="s">
        <v>902</v>
      </c>
      <c r="C34" s="566"/>
    </row>
    <row r="35" spans="1:3">
      <c r="A35" s="422">
        <v>20</v>
      </c>
      <c r="B35" s="433" t="s">
        <v>125</v>
      </c>
      <c r="C35" s="565">
        <v>55127432</v>
      </c>
    </row>
    <row r="36" spans="1:3">
      <c r="A36" s="422">
        <v>21</v>
      </c>
      <c r="B36" s="433" t="s">
        <v>903</v>
      </c>
      <c r="C36" s="565">
        <v>169181473.68739998</v>
      </c>
    </row>
    <row r="37" spans="1:3">
      <c r="A37" s="424"/>
      <c r="B37" s="424" t="s">
        <v>868</v>
      </c>
      <c r="C37" s="566"/>
    </row>
    <row r="38" spans="1:3">
      <c r="A38" s="422">
        <v>22</v>
      </c>
      <c r="B38" s="433" t="s">
        <v>868</v>
      </c>
      <c r="C38" s="569">
        <f>IFERROR(C35/C36,0)</f>
        <v>0.32584792411644353</v>
      </c>
    </row>
    <row r="39" spans="1:3">
      <c r="A39" s="424"/>
      <c r="B39" s="424" t="s">
        <v>904</v>
      </c>
      <c r="C39" s="566"/>
    </row>
    <row r="40" spans="1:3">
      <c r="A40" s="425" t="s">
        <v>905</v>
      </c>
      <c r="B40" s="429" t="s">
        <v>906</v>
      </c>
      <c r="C40" s="568"/>
    </row>
    <row r="41" spans="1:3">
      <c r="A41" s="426" t="s">
        <v>907</v>
      </c>
      <c r="B41" s="430" t="s">
        <v>908</v>
      </c>
      <c r="C41" s="56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90" zoomScaleNormal="90" workbookViewId="0">
      <selection activeCell="G112" sqref="G112"/>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656" t="s">
        <v>366</v>
      </c>
      <c r="B1" s="657"/>
      <c r="C1" s="658"/>
    </row>
    <row r="2" spans="1:3" ht="26.25" customHeight="1">
      <c r="A2" s="237"/>
      <c r="B2" s="676" t="s">
        <v>367</v>
      </c>
      <c r="C2" s="676"/>
    </row>
    <row r="3" spans="1:3" s="242" customFormat="1" ht="11.25" customHeight="1">
      <c r="A3" s="241"/>
      <c r="B3" s="676" t="s">
        <v>672</v>
      </c>
      <c r="C3" s="676"/>
    </row>
    <row r="4" spans="1:3" ht="12" customHeight="1" thickBot="1">
      <c r="A4" s="661" t="s">
        <v>676</v>
      </c>
      <c r="B4" s="662"/>
      <c r="C4" s="663"/>
    </row>
    <row r="5" spans="1:3" ht="12" thickTop="1">
      <c r="A5" s="238"/>
      <c r="B5" s="664" t="s">
        <v>368</v>
      </c>
      <c r="C5" s="665"/>
    </row>
    <row r="6" spans="1:3">
      <c r="A6" s="237"/>
      <c r="B6" s="625" t="s">
        <v>673</v>
      </c>
      <c r="C6" s="626"/>
    </row>
    <row r="7" spans="1:3">
      <c r="A7" s="237"/>
      <c r="B7" s="625" t="s">
        <v>369</v>
      </c>
      <c r="C7" s="626"/>
    </row>
    <row r="8" spans="1:3">
      <c r="A8" s="237"/>
      <c r="B8" s="625" t="s">
        <v>674</v>
      </c>
      <c r="C8" s="626"/>
    </row>
    <row r="9" spans="1:3">
      <c r="A9" s="237"/>
      <c r="B9" s="677" t="s">
        <v>675</v>
      </c>
      <c r="C9" s="678"/>
    </row>
    <row r="10" spans="1:3">
      <c r="A10" s="237"/>
      <c r="B10" s="668" t="s">
        <v>370</v>
      </c>
      <c r="C10" s="669" t="s">
        <v>370</v>
      </c>
    </row>
    <row r="11" spans="1:3">
      <c r="A11" s="237"/>
      <c r="B11" s="668" t="s">
        <v>371</v>
      </c>
      <c r="C11" s="669" t="s">
        <v>371</v>
      </c>
    </row>
    <row r="12" spans="1:3">
      <c r="A12" s="237"/>
      <c r="B12" s="668" t="s">
        <v>372</v>
      </c>
      <c r="C12" s="669" t="s">
        <v>372</v>
      </c>
    </row>
    <row r="13" spans="1:3">
      <c r="A13" s="237"/>
      <c r="B13" s="668" t="s">
        <v>373</v>
      </c>
      <c r="C13" s="669" t="s">
        <v>373</v>
      </c>
    </row>
    <row r="14" spans="1:3">
      <c r="A14" s="237"/>
      <c r="B14" s="668" t="s">
        <v>374</v>
      </c>
      <c r="C14" s="669" t="s">
        <v>374</v>
      </c>
    </row>
    <row r="15" spans="1:3" ht="21.75" customHeight="1">
      <c r="A15" s="237"/>
      <c r="B15" s="668" t="s">
        <v>375</v>
      </c>
      <c r="C15" s="669" t="s">
        <v>375</v>
      </c>
    </row>
    <row r="16" spans="1:3">
      <c r="A16" s="237"/>
      <c r="B16" s="668" t="s">
        <v>376</v>
      </c>
      <c r="C16" s="669" t="s">
        <v>377</v>
      </c>
    </row>
    <row r="17" spans="1:3">
      <c r="A17" s="237"/>
      <c r="B17" s="668" t="s">
        <v>378</v>
      </c>
      <c r="C17" s="669" t="s">
        <v>379</v>
      </c>
    </row>
    <row r="18" spans="1:3">
      <c r="A18" s="237"/>
      <c r="B18" s="668" t="s">
        <v>380</v>
      </c>
      <c r="C18" s="669" t="s">
        <v>381</v>
      </c>
    </row>
    <row r="19" spans="1:3">
      <c r="A19" s="237"/>
      <c r="B19" s="668" t="s">
        <v>382</v>
      </c>
      <c r="C19" s="669" t="s">
        <v>382</v>
      </c>
    </row>
    <row r="20" spans="1:3">
      <c r="A20" s="237"/>
      <c r="B20" s="668" t="s">
        <v>383</v>
      </c>
      <c r="C20" s="669" t="s">
        <v>383</v>
      </c>
    </row>
    <row r="21" spans="1:3">
      <c r="A21" s="237"/>
      <c r="B21" s="668" t="s">
        <v>384</v>
      </c>
      <c r="C21" s="669" t="s">
        <v>384</v>
      </c>
    </row>
    <row r="22" spans="1:3" ht="23.25" customHeight="1">
      <c r="A22" s="237"/>
      <c r="B22" s="668" t="s">
        <v>385</v>
      </c>
      <c r="C22" s="669" t="s">
        <v>386</v>
      </c>
    </row>
    <row r="23" spans="1:3">
      <c r="A23" s="237"/>
      <c r="B23" s="668" t="s">
        <v>387</v>
      </c>
      <c r="C23" s="669" t="s">
        <v>387</v>
      </c>
    </row>
    <row r="24" spans="1:3">
      <c r="A24" s="237"/>
      <c r="B24" s="668" t="s">
        <v>388</v>
      </c>
      <c r="C24" s="669" t="s">
        <v>389</v>
      </c>
    </row>
    <row r="25" spans="1:3" ht="12" thickBot="1">
      <c r="A25" s="239"/>
      <c r="B25" s="674" t="s">
        <v>390</v>
      </c>
      <c r="C25" s="675"/>
    </row>
    <row r="26" spans="1:3" ht="12.75" thickTop="1" thickBot="1">
      <c r="A26" s="661" t="s">
        <v>686</v>
      </c>
      <c r="B26" s="662"/>
      <c r="C26" s="663"/>
    </row>
    <row r="27" spans="1:3" ht="12.75" thickTop="1" thickBot="1">
      <c r="A27" s="240"/>
      <c r="B27" s="679" t="s">
        <v>391</v>
      </c>
      <c r="C27" s="680"/>
    </row>
    <row r="28" spans="1:3" ht="12.75" thickTop="1" thickBot="1">
      <c r="A28" s="661" t="s">
        <v>677</v>
      </c>
      <c r="B28" s="662"/>
      <c r="C28" s="663"/>
    </row>
    <row r="29" spans="1:3" ht="12" thickTop="1">
      <c r="A29" s="238"/>
      <c r="B29" s="672" t="s">
        <v>392</v>
      </c>
      <c r="C29" s="673" t="s">
        <v>393</v>
      </c>
    </row>
    <row r="30" spans="1:3">
      <c r="A30" s="237"/>
      <c r="B30" s="623" t="s">
        <v>394</v>
      </c>
      <c r="C30" s="624" t="s">
        <v>395</v>
      </c>
    </row>
    <row r="31" spans="1:3">
      <c r="A31" s="237"/>
      <c r="B31" s="623" t="s">
        <v>396</v>
      </c>
      <c r="C31" s="624" t="s">
        <v>397</v>
      </c>
    </row>
    <row r="32" spans="1:3">
      <c r="A32" s="237"/>
      <c r="B32" s="623" t="s">
        <v>398</v>
      </c>
      <c r="C32" s="624" t="s">
        <v>399</v>
      </c>
    </row>
    <row r="33" spans="1:3">
      <c r="A33" s="237"/>
      <c r="B33" s="623" t="s">
        <v>400</v>
      </c>
      <c r="C33" s="624" t="s">
        <v>401</v>
      </c>
    </row>
    <row r="34" spans="1:3">
      <c r="A34" s="237"/>
      <c r="B34" s="623" t="s">
        <v>402</v>
      </c>
      <c r="C34" s="624" t="s">
        <v>403</v>
      </c>
    </row>
    <row r="35" spans="1:3" ht="23.25" customHeight="1">
      <c r="A35" s="237"/>
      <c r="B35" s="623" t="s">
        <v>404</v>
      </c>
      <c r="C35" s="624" t="s">
        <v>405</v>
      </c>
    </row>
    <row r="36" spans="1:3" ht="24" customHeight="1">
      <c r="A36" s="237"/>
      <c r="B36" s="623" t="s">
        <v>406</v>
      </c>
      <c r="C36" s="624" t="s">
        <v>407</v>
      </c>
    </row>
    <row r="37" spans="1:3" ht="24.75" customHeight="1">
      <c r="A37" s="237"/>
      <c r="B37" s="623" t="s">
        <v>408</v>
      </c>
      <c r="C37" s="624" t="s">
        <v>409</v>
      </c>
    </row>
    <row r="38" spans="1:3" ht="23.25" customHeight="1">
      <c r="A38" s="237"/>
      <c r="B38" s="623" t="s">
        <v>678</v>
      </c>
      <c r="C38" s="624" t="s">
        <v>410</v>
      </c>
    </row>
    <row r="39" spans="1:3" ht="39.75" customHeight="1">
      <c r="A39" s="237"/>
      <c r="B39" s="668" t="s">
        <v>698</v>
      </c>
      <c r="C39" s="669" t="s">
        <v>411</v>
      </c>
    </row>
    <row r="40" spans="1:3" ht="12" customHeight="1">
      <c r="A40" s="237"/>
      <c r="B40" s="623" t="s">
        <v>412</v>
      </c>
      <c r="C40" s="624" t="s">
        <v>413</v>
      </c>
    </row>
    <row r="41" spans="1:3" ht="27" customHeight="1" thickBot="1">
      <c r="A41" s="239"/>
      <c r="B41" s="670" t="s">
        <v>414</v>
      </c>
      <c r="C41" s="671" t="s">
        <v>415</v>
      </c>
    </row>
    <row r="42" spans="1:3" ht="12.75" thickTop="1" thickBot="1">
      <c r="A42" s="661" t="s">
        <v>679</v>
      </c>
      <c r="B42" s="662"/>
      <c r="C42" s="663"/>
    </row>
    <row r="43" spans="1:3" ht="12" thickTop="1">
      <c r="A43" s="238"/>
      <c r="B43" s="664" t="s">
        <v>771</v>
      </c>
      <c r="C43" s="665" t="s">
        <v>416</v>
      </c>
    </row>
    <row r="44" spans="1:3">
      <c r="A44" s="237"/>
      <c r="B44" s="625" t="s">
        <v>770</v>
      </c>
      <c r="C44" s="626"/>
    </row>
    <row r="45" spans="1:3" ht="23.25" customHeight="1" thickBot="1">
      <c r="A45" s="239"/>
      <c r="B45" s="651" t="s">
        <v>417</v>
      </c>
      <c r="C45" s="652" t="s">
        <v>418</v>
      </c>
    </row>
    <row r="46" spans="1:3" ht="11.25" customHeight="1" thickTop="1" thickBot="1">
      <c r="A46" s="661" t="s">
        <v>680</v>
      </c>
      <c r="B46" s="662"/>
      <c r="C46" s="663"/>
    </row>
    <row r="47" spans="1:3" ht="26.25" customHeight="1" thickTop="1">
      <c r="A47" s="237"/>
      <c r="B47" s="625" t="s">
        <v>681</v>
      </c>
      <c r="C47" s="626"/>
    </row>
    <row r="48" spans="1:3" ht="12" thickBot="1">
      <c r="A48" s="661" t="s">
        <v>682</v>
      </c>
      <c r="B48" s="662"/>
      <c r="C48" s="663"/>
    </row>
    <row r="49" spans="1:3" ht="12" thickTop="1">
      <c r="A49" s="238"/>
      <c r="B49" s="664" t="s">
        <v>419</v>
      </c>
      <c r="C49" s="665" t="s">
        <v>419</v>
      </c>
    </row>
    <row r="50" spans="1:3" ht="11.25" customHeight="1">
      <c r="A50" s="237"/>
      <c r="B50" s="625" t="s">
        <v>420</v>
      </c>
      <c r="C50" s="626" t="s">
        <v>420</v>
      </c>
    </row>
    <row r="51" spans="1:3">
      <c r="A51" s="237"/>
      <c r="B51" s="625" t="s">
        <v>421</v>
      </c>
      <c r="C51" s="626" t="s">
        <v>421</v>
      </c>
    </row>
    <row r="52" spans="1:3" ht="11.25" customHeight="1">
      <c r="A52" s="237"/>
      <c r="B52" s="625" t="s">
        <v>798</v>
      </c>
      <c r="C52" s="626" t="s">
        <v>422</v>
      </c>
    </row>
    <row r="53" spans="1:3" ht="33.6" customHeight="1">
      <c r="A53" s="237"/>
      <c r="B53" s="625" t="s">
        <v>423</v>
      </c>
      <c r="C53" s="626" t="s">
        <v>423</v>
      </c>
    </row>
    <row r="54" spans="1:3" ht="11.25" customHeight="1">
      <c r="A54" s="237"/>
      <c r="B54" s="625" t="s">
        <v>791</v>
      </c>
      <c r="C54" s="626" t="s">
        <v>424</v>
      </c>
    </row>
    <row r="55" spans="1:3" ht="11.25" customHeight="1" thickBot="1">
      <c r="A55" s="661" t="s">
        <v>683</v>
      </c>
      <c r="B55" s="662"/>
      <c r="C55" s="663"/>
    </row>
    <row r="56" spans="1:3" ht="12" thickTop="1">
      <c r="A56" s="238"/>
      <c r="B56" s="664" t="s">
        <v>419</v>
      </c>
      <c r="C56" s="665" t="s">
        <v>419</v>
      </c>
    </row>
    <row r="57" spans="1:3">
      <c r="A57" s="237"/>
      <c r="B57" s="625" t="s">
        <v>425</v>
      </c>
      <c r="C57" s="626" t="s">
        <v>425</v>
      </c>
    </row>
    <row r="58" spans="1:3">
      <c r="A58" s="237"/>
      <c r="B58" s="625" t="s">
        <v>694</v>
      </c>
      <c r="C58" s="626" t="s">
        <v>426</v>
      </c>
    </row>
    <row r="59" spans="1:3">
      <c r="A59" s="237"/>
      <c r="B59" s="625" t="s">
        <v>427</v>
      </c>
      <c r="C59" s="626" t="s">
        <v>427</v>
      </c>
    </row>
    <row r="60" spans="1:3">
      <c r="A60" s="237"/>
      <c r="B60" s="625" t="s">
        <v>428</v>
      </c>
      <c r="C60" s="626" t="s">
        <v>428</v>
      </c>
    </row>
    <row r="61" spans="1:3">
      <c r="A61" s="237"/>
      <c r="B61" s="625" t="s">
        <v>429</v>
      </c>
      <c r="C61" s="626" t="s">
        <v>429</v>
      </c>
    </row>
    <row r="62" spans="1:3">
      <c r="A62" s="237"/>
      <c r="B62" s="625" t="s">
        <v>695</v>
      </c>
      <c r="C62" s="626" t="s">
        <v>430</v>
      </c>
    </row>
    <row r="63" spans="1:3">
      <c r="A63" s="237"/>
      <c r="B63" s="625" t="s">
        <v>431</v>
      </c>
      <c r="C63" s="626" t="s">
        <v>431</v>
      </c>
    </row>
    <row r="64" spans="1:3" ht="12" thickBot="1">
      <c r="A64" s="239"/>
      <c r="B64" s="651" t="s">
        <v>432</v>
      </c>
      <c r="C64" s="652" t="s">
        <v>432</v>
      </c>
    </row>
    <row r="65" spans="1:3" ht="11.25" customHeight="1" thickTop="1">
      <c r="A65" s="627" t="s">
        <v>684</v>
      </c>
      <c r="B65" s="628"/>
      <c r="C65" s="629"/>
    </row>
    <row r="66" spans="1:3" ht="12" thickBot="1">
      <c r="A66" s="239"/>
      <c r="B66" s="651" t="s">
        <v>433</v>
      </c>
      <c r="C66" s="652" t="s">
        <v>433</v>
      </c>
    </row>
    <row r="67" spans="1:3" ht="11.25" customHeight="1" thickTop="1" thickBot="1">
      <c r="A67" s="661" t="s">
        <v>685</v>
      </c>
      <c r="B67" s="662"/>
      <c r="C67" s="663"/>
    </row>
    <row r="68" spans="1:3" ht="12" thickTop="1">
      <c r="A68" s="238"/>
      <c r="B68" s="664" t="s">
        <v>434</v>
      </c>
      <c r="C68" s="665" t="s">
        <v>434</v>
      </c>
    </row>
    <row r="69" spans="1:3">
      <c r="A69" s="237"/>
      <c r="B69" s="625" t="s">
        <v>435</v>
      </c>
      <c r="C69" s="626" t="s">
        <v>435</v>
      </c>
    </row>
    <row r="70" spans="1:3">
      <c r="A70" s="237"/>
      <c r="B70" s="625" t="s">
        <v>436</v>
      </c>
      <c r="C70" s="626" t="s">
        <v>436</v>
      </c>
    </row>
    <row r="71" spans="1:3" ht="38.25" customHeight="1">
      <c r="A71" s="237"/>
      <c r="B71" s="649" t="s">
        <v>697</v>
      </c>
      <c r="C71" s="650" t="s">
        <v>437</v>
      </c>
    </row>
    <row r="72" spans="1:3" ht="33.75" customHeight="1">
      <c r="A72" s="237"/>
      <c r="B72" s="649" t="s">
        <v>700</v>
      </c>
      <c r="C72" s="650" t="s">
        <v>438</v>
      </c>
    </row>
    <row r="73" spans="1:3" ht="15.75" customHeight="1">
      <c r="A73" s="237"/>
      <c r="B73" s="649" t="s">
        <v>696</v>
      </c>
      <c r="C73" s="650" t="s">
        <v>439</v>
      </c>
    </row>
    <row r="74" spans="1:3">
      <c r="A74" s="237"/>
      <c r="B74" s="625" t="s">
        <v>440</v>
      </c>
      <c r="C74" s="626" t="s">
        <v>440</v>
      </c>
    </row>
    <row r="75" spans="1:3" ht="12" thickBot="1">
      <c r="A75" s="239"/>
      <c r="B75" s="651" t="s">
        <v>441</v>
      </c>
      <c r="C75" s="652" t="s">
        <v>441</v>
      </c>
    </row>
    <row r="76" spans="1:3" ht="12" thickTop="1">
      <c r="A76" s="627" t="s">
        <v>774</v>
      </c>
      <c r="B76" s="628"/>
      <c r="C76" s="629"/>
    </row>
    <row r="77" spans="1:3">
      <c r="A77" s="237"/>
      <c r="B77" s="625" t="s">
        <v>433</v>
      </c>
      <c r="C77" s="626"/>
    </row>
    <row r="78" spans="1:3">
      <c r="A78" s="237"/>
      <c r="B78" s="625" t="s">
        <v>772</v>
      </c>
      <c r="C78" s="626"/>
    </row>
    <row r="79" spans="1:3">
      <c r="A79" s="237"/>
      <c r="B79" s="625" t="s">
        <v>773</v>
      </c>
      <c r="C79" s="626"/>
    </row>
    <row r="80" spans="1:3">
      <c r="A80" s="627" t="s">
        <v>775</v>
      </c>
      <c r="B80" s="628"/>
      <c r="C80" s="629"/>
    </row>
    <row r="81" spans="1:3">
      <c r="A81" s="237"/>
      <c r="B81" s="625" t="s">
        <v>433</v>
      </c>
      <c r="C81" s="626"/>
    </row>
    <row r="82" spans="1:3">
      <c r="A82" s="237"/>
      <c r="B82" s="625" t="s">
        <v>776</v>
      </c>
      <c r="C82" s="626"/>
    </row>
    <row r="83" spans="1:3" ht="76.5" customHeight="1">
      <c r="A83" s="237"/>
      <c r="B83" s="625" t="s">
        <v>790</v>
      </c>
      <c r="C83" s="626"/>
    </row>
    <row r="84" spans="1:3" ht="53.25" customHeight="1">
      <c r="A84" s="237"/>
      <c r="B84" s="625" t="s">
        <v>789</v>
      </c>
      <c r="C84" s="626"/>
    </row>
    <row r="85" spans="1:3">
      <c r="A85" s="237"/>
      <c r="B85" s="625" t="s">
        <v>777</v>
      </c>
      <c r="C85" s="626"/>
    </row>
    <row r="86" spans="1:3">
      <c r="A86" s="237"/>
      <c r="B86" s="625" t="s">
        <v>778</v>
      </c>
      <c r="C86" s="626"/>
    </row>
    <row r="87" spans="1:3">
      <c r="A87" s="237"/>
      <c r="B87" s="625" t="s">
        <v>779</v>
      </c>
      <c r="C87" s="626"/>
    </row>
    <row r="88" spans="1:3">
      <c r="A88" s="627" t="s">
        <v>780</v>
      </c>
      <c r="B88" s="628"/>
      <c r="C88" s="629"/>
    </row>
    <row r="89" spans="1:3">
      <c r="A89" s="237"/>
      <c r="B89" s="625" t="s">
        <v>433</v>
      </c>
      <c r="C89" s="626"/>
    </row>
    <row r="90" spans="1:3">
      <c r="A90" s="237"/>
      <c r="B90" s="625" t="s">
        <v>782</v>
      </c>
      <c r="C90" s="626"/>
    </row>
    <row r="91" spans="1:3" ht="12" customHeight="1">
      <c r="A91" s="237"/>
      <c r="B91" s="625" t="s">
        <v>783</v>
      </c>
      <c r="C91" s="626"/>
    </row>
    <row r="92" spans="1:3">
      <c r="A92" s="237"/>
      <c r="B92" s="625" t="s">
        <v>784</v>
      </c>
      <c r="C92" s="626"/>
    </row>
    <row r="93" spans="1:3" ht="24.75" customHeight="1">
      <c r="A93" s="237"/>
      <c r="B93" s="621" t="s">
        <v>826</v>
      </c>
      <c r="C93" s="622"/>
    </row>
    <row r="94" spans="1:3" ht="24" customHeight="1">
      <c r="A94" s="237"/>
      <c r="B94" s="621" t="s">
        <v>827</v>
      </c>
      <c r="C94" s="622"/>
    </row>
    <row r="95" spans="1:3" ht="13.5" customHeight="1">
      <c r="A95" s="237"/>
      <c r="B95" s="623" t="s">
        <v>785</v>
      </c>
      <c r="C95" s="624"/>
    </row>
    <row r="96" spans="1:3" ht="11.25" customHeight="1" thickBot="1">
      <c r="A96" s="633" t="s">
        <v>822</v>
      </c>
      <c r="B96" s="634"/>
      <c r="C96" s="635"/>
    </row>
    <row r="97" spans="1:3" ht="12.75" thickTop="1" thickBot="1">
      <c r="A97" s="647" t="s">
        <v>534</v>
      </c>
      <c r="B97" s="647"/>
      <c r="C97" s="647"/>
    </row>
    <row r="98" spans="1:3">
      <c r="A98" s="354">
        <v>2</v>
      </c>
      <c r="B98" s="351" t="s">
        <v>802</v>
      </c>
      <c r="C98" s="351" t="s">
        <v>823</v>
      </c>
    </row>
    <row r="99" spans="1:3">
      <c r="A99" s="249">
        <v>3</v>
      </c>
      <c r="B99" s="352" t="s">
        <v>803</v>
      </c>
      <c r="C99" s="353" t="s">
        <v>824</v>
      </c>
    </row>
    <row r="100" spans="1:3">
      <c r="A100" s="249">
        <v>4</v>
      </c>
      <c r="B100" s="352" t="s">
        <v>804</v>
      </c>
      <c r="C100" s="353" t="s">
        <v>828</v>
      </c>
    </row>
    <row r="101" spans="1:3" ht="11.25" customHeight="1">
      <c r="A101" s="249">
        <v>5</v>
      </c>
      <c r="B101" s="352" t="s">
        <v>805</v>
      </c>
      <c r="C101" s="353" t="s">
        <v>825</v>
      </c>
    </row>
    <row r="102" spans="1:3" ht="12" customHeight="1">
      <c r="A102" s="249">
        <v>6</v>
      </c>
      <c r="B102" s="352" t="s">
        <v>820</v>
      </c>
      <c r="C102" s="353" t="s">
        <v>806</v>
      </c>
    </row>
    <row r="103" spans="1:3" ht="12" customHeight="1">
      <c r="A103" s="249">
        <v>7</v>
      </c>
      <c r="B103" s="352" t="s">
        <v>807</v>
      </c>
      <c r="C103" s="353" t="s">
        <v>821</v>
      </c>
    </row>
    <row r="104" spans="1:3">
      <c r="A104" s="249">
        <v>8</v>
      </c>
      <c r="B104" s="352" t="s">
        <v>812</v>
      </c>
      <c r="C104" s="353" t="s">
        <v>832</v>
      </c>
    </row>
    <row r="105" spans="1:3" ht="11.25" customHeight="1">
      <c r="A105" s="627" t="s">
        <v>786</v>
      </c>
      <c r="B105" s="628"/>
      <c r="C105" s="629"/>
    </row>
    <row r="106" spans="1:3" ht="27.6" customHeight="1">
      <c r="A106" s="237"/>
      <c r="B106" s="666" t="s">
        <v>433</v>
      </c>
      <c r="C106" s="667"/>
    </row>
    <row r="107" spans="1:3" ht="12" thickBot="1">
      <c r="A107" s="653" t="s">
        <v>687</v>
      </c>
      <c r="B107" s="654"/>
      <c r="C107" s="655"/>
    </row>
    <row r="108" spans="1:3" ht="24" customHeight="1" thickTop="1" thickBot="1">
      <c r="A108" s="656" t="s">
        <v>366</v>
      </c>
      <c r="B108" s="657"/>
      <c r="C108" s="658"/>
    </row>
    <row r="109" spans="1:3">
      <c r="A109" s="241" t="s">
        <v>442</v>
      </c>
      <c r="B109" s="659" t="s">
        <v>443</v>
      </c>
      <c r="C109" s="660"/>
    </row>
    <row r="110" spans="1:3">
      <c r="A110" s="243" t="s">
        <v>444</v>
      </c>
      <c r="B110" s="636" t="s">
        <v>445</v>
      </c>
      <c r="C110" s="637"/>
    </row>
    <row r="111" spans="1:3">
      <c r="A111" s="241" t="s">
        <v>446</v>
      </c>
      <c r="B111" s="638" t="s">
        <v>447</v>
      </c>
      <c r="C111" s="638"/>
    </row>
    <row r="112" spans="1:3">
      <c r="A112" s="243" t="s">
        <v>448</v>
      </c>
      <c r="B112" s="636" t="s">
        <v>449</v>
      </c>
      <c r="C112" s="637"/>
    </row>
    <row r="113" spans="1:3" ht="12" thickBot="1">
      <c r="A113" s="264" t="s">
        <v>450</v>
      </c>
      <c r="B113" s="639" t="s">
        <v>451</v>
      </c>
      <c r="C113" s="639"/>
    </row>
    <row r="114" spans="1:3" ht="12" thickBot="1">
      <c r="A114" s="640" t="s">
        <v>687</v>
      </c>
      <c r="B114" s="641"/>
      <c r="C114" s="642"/>
    </row>
    <row r="115" spans="1:3" ht="12.75" thickTop="1" thickBot="1">
      <c r="A115" s="643" t="s">
        <v>452</v>
      </c>
      <c r="B115" s="643"/>
      <c r="C115" s="643"/>
    </row>
    <row r="116" spans="1:3">
      <c r="A116" s="241">
        <v>1</v>
      </c>
      <c r="B116" s="244" t="s">
        <v>90</v>
      </c>
      <c r="C116" s="245" t="s">
        <v>453</v>
      </c>
    </row>
    <row r="117" spans="1:3">
      <c r="A117" s="241">
        <v>2</v>
      </c>
      <c r="B117" s="244" t="s">
        <v>91</v>
      </c>
      <c r="C117" s="245" t="s">
        <v>91</v>
      </c>
    </row>
    <row r="118" spans="1:3">
      <c r="A118" s="241">
        <v>3</v>
      </c>
      <c r="B118" s="244" t="s">
        <v>92</v>
      </c>
      <c r="C118" s="246" t="s">
        <v>454</v>
      </c>
    </row>
    <row r="119" spans="1:3" ht="33.75">
      <c r="A119" s="241">
        <v>4</v>
      </c>
      <c r="B119" s="244" t="s">
        <v>93</v>
      </c>
      <c r="C119" s="246" t="s">
        <v>663</v>
      </c>
    </row>
    <row r="120" spans="1:3">
      <c r="A120" s="241">
        <v>5</v>
      </c>
      <c r="B120" s="244" t="s">
        <v>94</v>
      </c>
      <c r="C120" s="246" t="s">
        <v>455</v>
      </c>
    </row>
    <row r="121" spans="1:3">
      <c r="A121" s="241">
        <v>5.0999999999999996</v>
      </c>
      <c r="B121" s="244" t="s">
        <v>456</v>
      </c>
      <c r="C121" s="245" t="s">
        <v>457</v>
      </c>
    </row>
    <row r="122" spans="1:3">
      <c r="A122" s="241">
        <v>5.2</v>
      </c>
      <c r="B122" s="244" t="s">
        <v>458</v>
      </c>
      <c r="C122" s="245" t="s">
        <v>459</v>
      </c>
    </row>
    <row r="123" spans="1:3">
      <c r="A123" s="241">
        <v>6</v>
      </c>
      <c r="B123" s="244" t="s">
        <v>95</v>
      </c>
      <c r="C123" s="246" t="s">
        <v>460</v>
      </c>
    </row>
    <row r="124" spans="1:3">
      <c r="A124" s="241">
        <v>7</v>
      </c>
      <c r="B124" s="244" t="s">
        <v>96</v>
      </c>
      <c r="C124" s="246" t="s">
        <v>461</v>
      </c>
    </row>
    <row r="125" spans="1:3" ht="22.5">
      <c r="A125" s="241">
        <v>8</v>
      </c>
      <c r="B125" s="244" t="s">
        <v>97</v>
      </c>
      <c r="C125" s="246" t="s">
        <v>462</v>
      </c>
    </row>
    <row r="126" spans="1:3">
      <c r="A126" s="241">
        <v>9</v>
      </c>
      <c r="B126" s="244" t="s">
        <v>98</v>
      </c>
      <c r="C126" s="246" t="s">
        <v>463</v>
      </c>
    </row>
    <row r="127" spans="1:3" ht="22.5">
      <c r="A127" s="241">
        <v>10</v>
      </c>
      <c r="B127" s="244" t="s">
        <v>464</v>
      </c>
      <c r="C127" s="246" t="s">
        <v>465</v>
      </c>
    </row>
    <row r="128" spans="1:3" ht="22.5">
      <c r="A128" s="241">
        <v>11</v>
      </c>
      <c r="B128" s="244" t="s">
        <v>99</v>
      </c>
      <c r="C128" s="246" t="s">
        <v>466</v>
      </c>
    </row>
    <row r="129" spans="1:3">
      <c r="A129" s="241">
        <v>12</v>
      </c>
      <c r="B129" s="244" t="s">
        <v>100</v>
      </c>
      <c r="C129" s="246" t="s">
        <v>467</v>
      </c>
    </row>
    <row r="130" spans="1:3">
      <c r="A130" s="241">
        <v>13</v>
      </c>
      <c r="B130" s="244" t="s">
        <v>468</v>
      </c>
      <c r="C130" s="246" t="s">
        <v>469</v>
      </c>
    </row>
    <row r="131" spans="1:3">
      <c r="A131" s="241">
        <v>14</v>
      </c>
      <c r="B131" s="244" t="s">
        <v>101</v>
      </c>
      <c r="C131" s="246" t="s">
        <v>470</v>
      </c>
    </row>
    <row r="132" spans="1:3">
      <c r="A132" s="241">
        <v>15</v>
      </c>
      <c r="B132" s="244" t="s">
        <v>102</v>
      </c>
      <c r="C132" s="246" t="s">
        <v>471</v>
      </c>
    </row>
    <row r="133" spans="1:3">
      <c r="A133" s="241">
        <v>16</v>
      </c>
      <c r="B133" s="244" t="s">
        <v>103</v>
      </c>
      <c r="C133" s="246" t="s">
        <v>472</v>
      </c>
    </row>
    <row r="134" spans="1:3">
      <c r="A134" s="241">
        <v>17</v>
      </c>
      <c r="B134" s="244" t="s">
        <v>104</v>
      </c>
      <c r="C134" s="246" t="s">
        <v>473</v>
      </c>
    </row>
    <row r="135" spans="1:3">
      <c r="A135" s="241">
        <v>18</v>
      </c>
      <c r="B135" s="244" t="s">
        <v>105</v>
      </c>
      <c r="C135" s="246" t="s">
        <v>664</v>
      </c>
    </row>
    <row r="136" spans="1:3" ht="22.5">
      <c r="A136" s="241">
        <v>19</v>
      </c>
      <c r="B136" s="244" t="s">
        <v>665</v>
      </c>
      <c r="C136" s="246" t="s">
        <v>666</v>
      </c>
    </row>
    <row r="137" spans="1:3" ht="22.5">
      <c r="A137" s="241">
        <v>20</v>
      </c>
      <c r="B137" s="244" t="s">
        <v>106</v>
      </c>
      <c r="C137" s="246" t="s">
        <v>667</v>
      </c>
    </row>
    <row r="138" spans="1:3">
      <c r="A138" s="241">
        <v>21</v>
      </c>
      <c r="B138" s="244" t="s">
        <v>107</v>
      </c>
      <c r="C138" s="246" t="s">
        <v>474</v>
      </c>
    </row>
    <row r="139" spans="1:3">
      <c r="A139" s="241">
        <v>22</v>
      </c>
      <c r="B139" s="244" t="s">
        <v>108</v>
      </c>
      <c r="C139" s="246" t="s">
        <v>668</v>
      </c>
    </row>
    <row r="140" spans="1:3">
      <c r="A140" s="241">
        <v>23</v>
      </c>
      <c r="B140" s="244" t="s">
        <v>109</v>
      </c>
      <c r="C140" s="246" t="s">
        <v>475</v>
      </c>
    </row>
    <row r="141" spans="1:3">
      <c r="A141" s="241">
        <v>24</v>
      </c>
      <c r="B141" s="244" t="s">
        <v>110</v>
      </c>
      <c r="C141" s="246" t="s">
        <v>476</v>
      </c>
    </row>
    <row r="142" spans="1:3" ht="22.5">
      <c r="A142" s="241">
        <v>25</v>
      </c>
      <c r="B142" s="244" t="s">
        <v>111</v>
      </c>
      <c r="C142" s="246" t="s">
        <v>477</v>
      </c>
    </row>
    <row r="143" spans="1:3" ht="33.75">
      <c r="A143" s="241">
        <v>26</v>
      </c>
      <c r="B143" s="244" t="s">
        <v>112</v>
      </c>
      <c r="C143" s="246" t="s">
        <v>478</v>
      </c>
    </row>
    <row r="144" spans="1:3">
      <c r="A144" s="241">
        <v>27</v>
      </c>
      <c r="B144" s="244" t="s">
        <v>479</v>
      </c>
      <c r="C144" s="246" t="s">
        <v>480</v>
      </c>
    </row>
    <row r="145" spans="1:3" ht="22.5">
      <c r="A145" s="241">
        <v>28</v>
      </c>
      <c r="B145" s="244" t="s">
        <v>119</v>
      </c>
      <c r="C145" s="246" t="s">
        <v>481</v>
      </c>
    </row>
    <row r="146" spans="1:3">
      <c r="A146" s="241">
        <v>29</v>
      </c>
      <c r="B146" s="244" t="s">
        <v>113</v>
      </c>
      <c r="C146" s="265" t="s">
        <v>482</v>
      </c>
    </row>
    <row r="147" spans="1:3">
      <c r="A147" s="241">
        <v>30</v>
      </c>
      <c r="B147" s="244" t="s">
        <v>114</v>
      </c>
      <c r="C147" s="265" t="s">
        <v>483</v>
      </c>
    </row>
    <row r="148" spans="1:3" ht="32.25" customHeight="1">
      <c r="A148" s="241">
        <v>31</v>
      </c>
      <c r="B148" s="244" t="s">
        <v>484</v>
      </c>
      <c r="C148" s="265" t="s">
        <v>485</v>
      </c>
    </row>
    <row r="149" spans="1:3">
      <c r="A149" s="241">
        <v>31.1</v>
      </c>
      <c r="B149" s="244" t="s">
        <v>486</v>
      </c>
      <c r="C149" s="247" t="s">
        <v>487</v>
      </c>
    </row>
    <row r="150" spans="1:3" ht="33.75">
      <c r="A150" s="241" t="s">
        <v>488</v>
      </c>
      <c r="B150" s="244" t="s">
        <v>701</v>
      </c>
      <c r="C150" s="274" t="s">
        <v>711</v>
      </c>
    </row>
    <row r="151" spans="1:3">
      <c r="A151" s="241">
        <v>31.2</v>
      </c>
      <c r="B151" s="244" t="s">
        <v>489</v>
      </c>
      <c r="C151" s="274" t="s">
        <v>490</v>
      </c>
    </row>
    <row r="152" spans="1:3">
      <c r="A152" s="241" t="s">
        <v>491</v>
      </c>
      <c r="B152" s="244" t="s">
        <v>701</v>
      </c>
      <c r="C152" s="274" t="s">
        <v>702</v>
      </c>
    </row>
    <row r="153" spans="1:3" ht="33.75">
      <c r="A153" s="241">
        <v>32</v>
      </c>
      <c r="B153" s="270" t="s">
        <v>492</v>
      </c>
      <c r="C153" s="274" t="s">
        <v>703</v>
      </c>
    </row>
    <row r="154" spans="1:3">
      <c r="A154" s="241">
        <v>33</v>
      </c>
      <c r="B154" s="244" t="s">
        <v>115</v>
      </c>
      <c r="C154" s="274" t="s">
        <v>493</v>
      </c>
    </row>
    <row r="155" spans="1:3">
      <c r="A155" s="241">
        <v>34</v>
      </c>
      <c r="B155" s="272" t="s">
        <v>116</v>
      </c>
      <c r="C155" s="274" t="s">
        <v>494</v>
      </c>
    </row>
    <row r="156" spans="1:3">
      <c r="A156" s="241">
        <v>35</v>
      </c>
      <c r="B156" s="272" t="s">
        <v>117</v>
      </c>
      <c r="C156" s="274" t="s">
        <v>495</v>
      </c>
    </row>
    <row r="157" spans="1:3">
      <c r="A157" s="257" t="s">
        <v>712</v>
      </c>
      <c r="B157" s="272" t="s">
        <v>124</v>
      </c>
      <c r="C157" s="274" t="s">
        <v>740</v>
      </c>
    </row>
    <row r="158" spans="1:3">
      <c r="A158" s="257">
        <v>36.1</v>
      </c>
      <c r="B158" s="272" t="s">
        <v>496</v>
      </c>
      <c r="C158" s="274" t="s">
        <v>497</v>
      </c>
    </row>
    <row r="159" spans="1:3" ht="22.5">
      <c r="A159" s="257" t="s">
        <v>713</v>
      </c>
      <c r="B159" s="272" t="s">
        <v>701</v>
      </c>
      <c r="C159" s="247" t="s">
        <v>704</v>
      </c>
    </row>
    <row r="160" spans="1:3" ht="22.5">
      <c r="A160" s="257">
        <v>36.200000000000003</v>
      </c>
      <c r="B160" s="273" t="s">
        <v>749</v>
      </c>
      <c r="C160" s="247" t="s">
        <v>741</v>
      </c>
    </row>
    <row r="161" spans="1:3" ht="22.5">
      <c r="A161" s="257" t="s">
        <v>714</v>
      </c>
      <c r="B161" s="272" t="s">
        <v>701</v>
      </c>
      <c r="C161" s="247" t="s">
        <v>742</v>
      </c>
    </row>
    <row r="162" spans="1:3" ht="22.5">
      <c r="A162" s="257">
        <v>36.299999999999997</v>
      </c>
      <c r="B162" s="273" t="s">
        <v>750</v>
      </c>
      <c r="C162" s="247" t="s">
        <v>743</v>
      </c>
    </row>
    <row r="163" spans="1:3" ht="22.5">
      <c r="A163" s="257" t="s">
        <v>715</v>
      </c>
      <c r="B163" s="272" t="s">
        <v>701</v>
      </c>
      <c r="C163" s="247" t="s">
        <v>744</v>
      </c>
    </row>
    <row r="164" spans="1:3">
      <c r="A164" s="257" t="s">
        <v>716</v>
      </c>
      <c r="B164" s="272" t="s">
        <v>118</v>
      </c>
      <c r="C164" s="271" t="s">
        <v>745</v>
      </c>
    </row>
    <row r="165" spans="1:3">
      <c r="A165" s="257" t="s">
        <v>717</v>
      </c>
      <c r="B165" s="272" t="s">
        <v>701</v>
      </c>
      <c r="C165" s="271" t="s">
        <v>746</v>
      </c>
    </row>
    <row r="166" spans="1:3">
      <c r="A166" s="255">
        <v>37</v>
      </c>
      <c r="B166" s="272" t="s">
        <v>500</v>
      </c>
      <c r="C166" s="247" t="s">
        <v>501</v>
      </c>
    </row>
    <row r="167" spans="1:3">
      <c r="A167" s="255">
        <v>37.1</v>
      </c>
      <c r="B167" s="272" t="s">
        <v>502</v>
      </c>
      <c r="C167" s="247" t="s">
        <v>503</v>
      </c>
    </row>
    <row r="168" spans="1:3">
      <c r="A168" s="256" t="s">
        <v>498</v>
      </c>
      <c r="B168" s="272" t="s">
        <v>701</v>
      </c>
      <c r="C168" s="247" t="s">
        <v>705</v>
      </c>
    </row>
    <row r="169" spans="1:3">
      <c r="A169" s="255">
        <v>37.200000000000003</v>
      </c>
      <c r="B169" s="272" t="s">
        <v>505</v>
      </c>
      <c r="C169" s="247" t="s">
        <v>506</v>
      </c>
    </row>
    <row r="170" spans="1:3" ht="22.5">
      <c r="A170" s="256" t="s">
        <v>499</v>
      </c>
      <c r="B170" s="244" t="s">
        <v>701</v>
      </c>
      <c r="C170" s="247" t="s">
        <v>706</v>
      </c>
    </row>
    <row r="171" spans="1:3">
      <c r="A171" s="255">
        <v>38</v>
      </c>
      <c r="B171" s="244" t="s">
        <v>120</v>
      </c>
      <c r="C171" s="247" t="s">
        <v>508</v>
      </c>
    </row>
    <row r="172" spans="1:3">
      <c r="A172" s="257">
        <v>38.1</v>
      </c>
      <c r="B172" s="244" t="s">
        <v>121</v>
      </c>
      <c r="C172" s="265" t="s">
        <v>121</v>
      </c>
    </row>
    <row r="173" spans="1:3">
      <c r="A173" s="257" t="s">
        <v>504</v>
      </c>
      <c r="B173" s="248" t="s">
        <v>509</v>
      </c>
      <c r="C173" s="638" t="s">
        <v>510</v>
      </c>
    </row>
    <row r="174" spans="1:3">
      <c r="A174" s="257" t="s">
        <v>718</v>
      </c>
      <c r="B174" s="248" t="s">
        <v>511</v>
      </c>
      <c r="C174" s="638"/>
    </row>
    <row r="175" spans="1:3">
      <c r="A175" s="257" t="s">
        <v>719</v>
      </c>
      <c r="B175" s="248" t="s">
        <v>512</v>
      </c>
      <c r="C175" s="638"/>
    </row>
    <row r="176" spans="1:3">
      <c r="A176" s="257" t="s">
        <v>720</v>
      </c>
      <c r="B176" s="248" t="s">
        <v>513</v>
      </c>
      <c r="C176" s="638"/>
    </row>
    <row r="177" spans="1:3">
      <c r="A177" s="257" t="s">
        <v>721</v>
      </c>
      <c r="B177" s="248" t="s">
        <v>514</v>
      </c>
      <c r="C177" s="638"/>
    </row>
    <row r="178" spans="1:3">
      <c r="A178" s="257" t="s">
        <v>722</v>
      </c>
      <c r="B178" s="248" t="s">
        <v>515</v>
      </c>
      <c r="C178" s="638"/>
    </row>
    <row r="179" spans="1:3">
      <c r="A179" s="257">
        <v>38.200000000000003</v>
      </c>
      <c r="B179" s="244" t="s">
        <v>122</v>
      </c>
      <c r="C179" s="265" t="s">
        <v>122</v>
      </c>
    </row>
    <row r="180" spans="1:3">
      <c r="A180" s="257" t="s">
        <v>507</v>
      </c>
      <c r="B180" s="248" t="s">
        <v>516</v>
      </c>
      <c r="C180" s="638" t="s">
        <v>517</v>
      </c>
    </row>
    <row r="181" spans="1:3">
      <c r="A181" s="257" t="s">
        <v>723</v>
      </c>
      <c r="B181" s="248" t="s">
        <v>518</v>
      </c>
      <c r="C181" s="638"/>
    </row>
    <row r="182" spans="1:3">
      <c r="A182" s="257" t="s">
        <v>724</v>
      </c>
      <c r="B182" s="248" t="s">
        <v>519</v>
      </c>
      <c r="C182" s="638"/>
    </row>
    <row r="183" spans="1:3">
      <c r="A183" s="257" t="s">
        <v>725</v>
      </c>
      <c r="B183" s="248" t="s">
        <v>520</v>
      </c>
      <c r="C183" s="638"/>
    </row>
    <row r="184" spans="1:3">
      <c r="A184" s="257" t="s">
        <v>726</v>
      </c>
      <c r="B184" s="248" t="s">
        <v>521</v>
      </c>
      <c r="C184" s="638"/>
    </row>
    <row r="185" spans="1:3">
      <c r="A185" s="257" t="s">
        <v>727</v>
      </c>
      <c r="B185" s="248" t="s">
        <v>522</v>
      </c>
      <c r="C185" s="638"/>
    </row>
    <row r="186" spans="1:3">
      <c r="A186" s="257" t="s">
        <v>728</v>
      </c>
      <c r="B186" s="248" t="s">
        <v>523</v>
      </c>
      <c r="C186" s="638"/>
    </row>
    <row r="187" spans="1:3">
      <c r="A187" s="257">
        <v>38.299999999999997</v>
      </c>
      <c r="B187" s="244" t="s">
        <v>123</v>
      </c>
      <c r="C187" s="265" t="s">
        <v>524</v>
      </c>
    </row>
    <row r="188" spans="1:3">
      <c r="A188" s="257" t="s">
        <v>729</v>
      </c>
      <c r="B188" s="248" t="s">
        <v>525</v>
      </c>
      <c r="C188" s="638" t="s">
        <v>526</v>
      </c>
    </row>
    <row r="189" spans="1:3">
      <c r="A189" s="257" t="s">
        <v>730</v>
      </c>
      <c r="B189" s="248" t="s">
        <v>527</v>
      </c>
      <c r="C189" s="638"/>
    </row>
    <row r="190" spans="1:3">
      <c r="A190" s="257" t="s">
        <v>731</v>
      </c>
      <c r="B190" s="248" t="s">
        <v>528</v>
      </c>
      <c r="C190" s="638"/>
    </row>
    <row r="191" spans="1:3">
      <c r="A191" s="257" t="s">
        <v>732</v>
      </c>
      <c r="B191" s="248" t="s">
        <v>529</v>
      </c>
      <c r="C191" s="638"/>
    </row>
    <row r="192" spans="1:3">
      <c r="A192" s="257" t="s">
        <v>733</v>
      </c>
      <c r="B192" s="248" t="s">
        <v>530</v>
      </c>
      <c r="C192" s="638"/>
    </row>
    <row r="193" spans="1:3">
      <c r="A193" s="257" t="s">
        <v>734</v>
      </c>
      <c r="B193" s="248" t="s">
        <v>531</v>
      </c>
      <c r="C193" s="638"/>
    </row>
    <row r="194" spans="1:3">
      <c r="A194" s="257">
        <v>38.4</v>
      </c>
      <c r="B194" s="244" t="s">
        <v>500</v>
      </c>
      <c r="C194" s="247" t="s">
        <v>501</v>
      </c>
    </row>
    <row r="195" spans="1:3" s="242" customFormat="1">
      <c r="A195" s="257" t="s">
        <v>735</v>
      </c>
      <c r="B195" s="248" t="s">
        <v>525</v>
      </c>
      <c r="C195" s="638" t="s">
        <v>532</v>
      </c>
    </row>
    <row r="196" spans="1:3">
      <c r="A196" s="257" t="s">
        <v>736</v>
      </c>
      <c r="B196" s="248" t="s">
        <v>527</v>
      </c>
      <c r="C196" s="638"/>
    </row>
    <row r="197" spans="1:3">
      <c r="A197" s="257" t="s">
        <v>737</v>
      </c>
      <c r="B197" s="248" t="s">
        <v>528</v>
      </c>
      <c r="C197" s="638"/>
    </row>
    <row r="198" spans="1:3">
      <c r="A198" s="257" t="s">
        <v>738</v>
      </c>
      <c r="B198" s="248" t="s">
        <v>529</v>
      </c>
      <c r="C198" s="638"/>
    </row>
    <row r="199" spans="1:3" ht="12" thickBot="1">
      <c r="A199" s="258" t="s">
        <v>739</v>
      </c>
      <c r="B199" s="248" t="s">
        <v>533</v>
      </c>
      <c r="C199" s="638"/>
    </row>
    <row r="200" spans="1:3" ht="12" thickBot="1">
      <c r="A200" s="633" t="s">
        <v>688</v>
      </c>
      <c r="B200" s="634"/>
      <c r="C200" s="635"/>
    </row>
    <row r="201" spans="1:3" ht="12.75" thickTop="1" thickBot="1">
      <c r="A201" s="647" t="s">
        <v>534</v>
      </c>
      <c r="B201" s="647"/>
      <c r="C201" s="647"/>
    </row>
    <row r="202" spans="1:3">
      <c r="A202" s="249">
        <v>11.1</v>
      </c>
      <c r="B202" s="250" t="s">
        <v>535</v>
      </c>
      <c r="C202" s="245" t="s">
        <v>536</v>
      </c>
    </row>
    <row r="203" spans="1:3">
      <c r="A203" s="249">
        <v>11.2</v>
      </c>
      <c r="B203" s="250" t="s">
        <v>537</v>
      </c>
      <c r="C203" s="245" t="s">
        <v>538</v>
      </c>
    </row>
    <row r="204" spans="1:3" ht="22.5">
      <c r="A204" s="249">
        <v>11.3</v>
      </c>
      <c r="B204" s="250" t="s">
        <v>539</v>
      </c>
      <c r="C204" s="245" t="s">
        <v>540</v>
      </c>
    </row>
    <row r="205" spans="1:3" ht="22.5">
      <c r="A205" s="249">
        <v>11.4</v>
      </c>
      <c r="B205" s="250" t="s">
        <v>541</v>
      </c>
      <c r="C205" s="245" t="s">
        <v>542</v>
      </c>
    </row>
    <row r="206" spans="1:3" ht="22.5">
      <c r="A206" s="249">
        <v>11.5</v>
      </c>
      <c r="B206" s="250" t="s">
        <v>543</v>
      </c>
      <c r="C206" s="245" t="s">
        <v>544</v>
      </c>
    </row>
    <row r="207" spans="1:3">
      <c r="A207" s="249">
        <v>11.6</v>
      </c>
      <c r="B207" s="250" t="s">
        <v>545</v>
      </c>
      <c r="C207" s="245" t="s">
        <v>546</v>
      </c>
    </row>
    <row r="208" spans="1:3" ht="22.5">
      <c r="A208" s="249">
        <v>11.7</v>
      </c>
      <c r="B208" s="250" t="s">
        <v>707</v>
      </c>
      <c r="C208" s="245" t="s">
        <v>708</v>
      </c>
    </row>
    <row r="209" spans="1:3" ht="22.5">
      <c r="A209" s="249">
        <v>11.8</v>
      </c>
      <c r="B209" s="250" t="s">
        <v>709</v>
      </c>
      <c r="C209" s="245" t="s">
        <v>710</v>
      </c>
    </row>
    <row r="210" spans="1:3">
      <c r="A210" s="249">
        <v>11.9</v>
      </c>
      <c r="B210" s="245" t="s">
        <v>547</v>
      </c>
      <c r="C210" s="245" t="s">
        <v>548</v>
      </c>
    </row>
    <row r="211" spans="1:3">
      <c r="A211" s="249">
        <v>11.1</v>
      </c>
      <c r="B211" s="245" t="s">
        <v>549</v>
      </c>
      <c r="C211" s="245" t="s">
        <v>550</v>
      </c>
    </row>
    <row r="212" spans="1:3">
      <c r="A212" s="249">
        <v>11.11</v>
      </c>
      <c r="B212" s="247" t="s">
        <v>551</v>
      </c>
      <c r="C212" s="245" t="s">
        <v>552</v>
      </c>
    </row>
    <row r="213" spans="1:3">
      <c r="A213" s="249">
        <v>11.12</v>
      </c>
      <c r="B213" s="250" t="s">
        <v>553</v>
      </c>
      <c r="C213" s="245" t="s">
        <v>554</v>
      </c>
    </row>
    <row r="214" spans="1:3">
      <c r="A214" s="249">
        <v>11.13</v>
      </c>
      <c r="B214" s="250" t="s">
        <v>555</v>
      </c>
      <c r="C214" s="265" t="s">
        <v>556</v>
      </c>
    </row>
    <row r="215" spans="1:3" ht="22.5">
      <c r="A215" s="249">
        <v>11.14</v>
      </c>
      <c r="B215" s="250" t="s">
        <v>747</v>
      </c>
      <c r="C215" s="265" t="s">
        <v>748</v>
      </c>
    </row>
    <row r="216" spans="1:3">
      <c r="A216" s="249">
        <v>11.15</v>
      </c>
      <c r="B216" s="250" t="s">
        <v>557</v>
      </c>
      <c r="C216" s="265" t="s">
        <v>558</v>
      </c>
    </row>
    <row r="217" spans="1:3">
      <c r="A217" s="249">
        <v>11.16</v>
      </c>
      <c r="B217" s="250" t="s">
        <v>559</v>
      </c>
      <c r="C217" s="265" t="s">
        <v>560</v>
      </c>
    </row>
    <row r="218" spans="1:3">
      <c r="A218" s="249">
        <v>11.17</v>
      </c>
      <c r="B218" s="250" t="s">
        <v>561</v>
      </c>
      <c r="C218" s="265" t="s">
        <v>562</v>
      </c>
    </row>
    <row r="219" spans="1:3">
      <c r="A219" s="249">
        <v>11.18</v>
      </c>
      <c r="B219" s="250" t="s">
        <v>563</v>
      </c>
      <c r="C219" s="265" t="s">
        <v>564</v>
      </c>
    </row>
    <row r="220" spans="1:3" ht="22.5">
      <c r="A220" s="249">
        <v>11.19</v>
      </c>
      <c r="B220" s="250" t="s">
        <v>565</v>
      </c>
      <c r="C220" s="265" t="s">
        <v>669</v>
      </c>
    </row>
    <row r="221" spans="1:3" ht="22.5">
      <c r="A221" s="249">
        <v>11.2</v>
      </c>
      <c r="B221" s="250" t="s">
        <v>566</v>
      </c>
      <c r="C221" s="265" t="s">
        <v>670</v>
      </c>
    </row>
    <row r="222" spans="1:3" s="242" customFormat="1">
      <c r="A222" s="249">
        <v>11.21</v>
      </c>
      <c r="B222" s="250" t="s">
        <v>567</v>
      </c>
      <c r="C222" s="265" t="s">
        <v>568</v>
      </c>
    </row>
    <row r="223" spans="1:3">
      <c r="A223" s="249">
        <v>11.22</v>
      </c>
      <c r="B223" s="250" t="s">
        <v>569</v>
      </c>
      <c r="C223" s="265" t="s">
        <v>570</v>
      </c>
    </row>
    <row r="224" spans="1:3">
      <c r="A224" s="249">
        <v>11.23</v>
      </c>
      <c r="B224" s="250" t="s">
        <v>571</v>
      </c>
      <c r="C224" s="265" t="s">
        <v>572</v>
      </c>
    </row>
    <row r="225" spans="1:3">
      <c r="A225" s="249">
        <v>11.24</v>
      </c>
      <c r="B225" s="250" t="s">
        <v>573</v>
      </c>
      <c r="C225" s="265" t="s">
        <v>574</v>
      </c>
    </row>
    <row r="226" spans="1:3">
      <c r="A226" s="249">
        <v>11.25</v>
      </c>
      <c r="B226" s="267" t="s">
        <v>575</v>
      </c>
      <c r="C226" s="268" t="s">
        <v>576</v>
      </c>
    </row>
    <row r="227" spans="1:3" ht="12" thickBot="1">
      <c r="A227" s="644" t="s">
        <v>689</v>
      </c>
      <c r="B227" s="645"/>
      <c r="C227" s="646"/>
    </row>
    <row r="228" spans="1:3" ht="12.75" thickTop="1" thickBot="1">
      <c r="A228" s="647" t="s">
        <v>534</v>
      </c>
      <c r="B228" s="647"/>
      <c r="C228" s="647"/>
    </row>
    <row r="229" spans="1:3">
      <c r="A229" s="243" t="s">
        <v>577</v>
      </c>
      <c r="B229" s="251" t="s">
        <v>578</v>
      </c>
      <c r="C229" s="648" t="s">
        <v>579</v>
      </c>
    </row>
    <row r="230" spans="1:3">
      <c r="A230" s="241" t="s">
        <v>580</v>
      </c>
      <c r="B230" s="247" t="s">
        <v>581</v>
      </c>
      <c r="C230" s="638"/>
    </row>
    <row r="231" spans="1:3">
      <c r="A231" s="241" t="s">
        <v>582</v>
      </c>
      <c r="B231" s="247" t="s">
        <v>583</v>
      </c>
      <c r="C231" s="638"/>
    </row>
    <row r="232" spans="1:3">
      <c r="A232" s="241" t="s">
        <v>584</v>
      </c>
      <c r="B232" s="247" t="s">
        <v>585</v>
      </c>
      <c r="C232" s="638"/>
    </row>
    <row r="233" spans="1:3">
      <c r="A233" s="241" t="s">
        <v>586</v>
      </c>
      <c r="B233" s="247" t="s">
        <v>587</v>
      </c>
      <c r="C233" s="638"/>
    </row>
    <row r="234" spans="1:3">
      <c r="A234" s="241" t="s">
        <v>588</v>
      </c>
      <c r="B234" s="247" t="s">
        <v>589</v>
      </c>
      <c r="C234" s="265" t="s">
        <v>590</v>
      </c>
    </row>
    <row r="235" spans="1:3" ht="22.5">
      <c r="A235" s="241" t="s">
        <v>591</v>
      </c>
      <c r="B235" s="247" t="s">
        <v>592</v>
      </c>
      <c r="C235" s="265" t="s">
        <v>593</v>
      </c>
    </row>
    <row r="236" spans="1:3">
      <c r="A236" s="241" t="s">
        <v>594</v>
      </c>
      <c r="B236" s="247" t="s">
        <v>595</v>
      </c>
      <c r="C236" s="265" t="s">
        <v>596</v>
      </c>
    </row>
    <row r="237" spans="1:3">
      <c r="A237" s="241" t="s">
        <v>597</v>
      </c>
      <c r="B237" s="247" t="s">
        <v>598</v>
      </c>
      <c r="C237" s="638" t="s">
        <v>599</v>
      </c>
    </row>
    <row r="238" spans="1:3">
      <c r="A238" s="241" t="s">
        <v>600</v>
      </c>
      <c r="B238" s="247" t="s">
        <v>601</v>
      </c>
      <c r="C238" s="638"/>
    </row>
    <row r="239" spans="1:3">
      <c r="A239" s="241" t="s">
        <v>602</v>
      </c>
      <c r="B239" s="247" t="s">
        <v>603</v>
      </c>
      <c r="C239" s="638"/>
    </row>
    <row r="240" spans="1:3">
      <c r="A240" s="241" t="s">
        <v>604</v>
      </c>
      <c r="B240" s="247" t="s">
        <v>605</v>
      </c>
      <c r="C240" s="638" t="s">
        <v>579</v>
      </c>
    </row>
    <row r="241" spans="1:3">
      <c r="A241" s="241" t="s">
        <v>606</v>
      </c>
      <c r="B241" s="247" t="s">
        <v>607</v>
      </c>
      <c r="C241" s="638"/>
    </row>
    <row r="242" spans="1:3">
      <c r="A242" s="241" t="s">
        <v>608</v>
      </c>
      <c r="B242" s="247" t="s">
        <v>609</v>
      </c>
      <c r="C242" s="638"/>
    </row>
    <row r="243" spans="1:3" s="242" customFormat="1">
      <c r="A243" s="241" t="s">
        <v>610</v>
      </c>
      <c r="B243" s="247" t="s">
        <v>611</v>
      </c>
      <c r="C243" s="638"/>
    </row>
    <row r="244" spans="1:3">
      <c r="A244" s="241" t="s">
        <v>612</v>
      </c>
      <c r="B244" s="247" t="s">
        <v>613</v>
      </c>
      <c r="C244" s="638"/>
    </row>
    <row r="245" spans="1:3">
      <c r="A245" s="241" t="s">
        <v>614</v>
      </c>
      <c r="B245" s="247" t="s">
        <v>615</v>
      </c>
      <c r="C245" s="638"/>
    </row>
    <row r="246" spans="1:3">
      <c r="A246" s="241" t="s">
        <v>616</v>
      </c>
      <c r="B246" s="247" t="s">
        <v>617</v>
      </c>
      <c r="C246" s="638"/>
    </row>
    <row r="247" spans="1:3">
      <c r="A247" s="241" t="s">
        <v>618</v>
      </c>
      <c r="B247" s="247" t="s">
        <v>619</v>
      </c>
      <c r="C247" s="638"/>
    </row>
    <row r="248" spans="1:3" s="242" customFormat="1" ht="12" thickBot="1">
      <c r="A248" s="633" t="s">
        <v>690</v>
      </c>
      <c r="B248" s="634"/>
      <c r="C248" s="635"/>
    </row>
    <row r="249" spans="1:3" ht="12.75" thickTop="1" thickBot="1">
      <c r="A249" s="630" t="s">
        <v>620</v>
      </c>
      <c r="B249" s="630"/>
      <c r="C249" s="630"/>
    </row>
    <row r="250" spans="1:3">
      <c r="A250" s="241">
        <v>13.1</v>
      </c>
      <c r="B250" s="631" t="s">
        <v>621</v>
      </c>
      <c r="C250" s="632"/>
    </row>
    <row r="251" spans="1:3" ht="33.75">
      <c r="A251" s="241" t="s">
        <v>622</v>
      </c>
      <c r="B251" s="250" t="s">
        <v>623</v>
      </c>
      <c r="C251" s="245" t="s">
        <v>624</v>
      </c>
    </row>
    <row r="252" spans="1:3" ht="101.25">
      <c r="A252" s="241" t="s">
        <v>625</v>
      </c>
      <c r="B252" s="250" t="s">
        <v>626</v>
      </c>
      <c r="C252" s="245" t="s">
        <v>627</v>
      </c>
    </row>
    <row r="253" spans="1:3" ht="12" thickBot="1">
      <c r="A253" s="633" t="s">
        <v>691</v>
      </c>
      <c r="B253" s="634"/>
      <c r="C253" s="635"/>
    </row>
    <row r="254" spans="1:3" ht="12.75" thickTop="1" thickBot="1">
      <c r="A254" s="630" t="s">
        <v>620</v>
      </c>
      <c r="B254" s="630"/>
      <c r="C254" s="630"/>
    </row>
    <row r="255" spans="1:3">
      <c r="A255" s="241">
        <v>14.1</v>
      </c>
      <c r="B255" s="631" t="s">
        <v>628</v>
      </c>
      <c r="C255" s="632"/>
    </row>
    <row r="256" spans="1:3" ht="22.5">
      <c r="A256" s="241" t="s">
        <v>629</v>
      </c>
      <c r="B256" s="250" t="s">
        <v>630</v>
      </c>
      <c r="C256" s="245" t="s">
        <v>631</v>
      </c>
    </row>
    <row r="257" spans="1:3" ht="45">
      <c r="A257" s="241" t="s">
        <v>632</v>
      </c>
      <c r="B257" s="250" t="s">
        <v>633</v>
      </c>
      <c r="C257" s="245" t="s">
        <v>634</v>
      </c>
    </row>
    <row r="258" spans="1:3" ht="12" customHeight="1">
      <c r="A258" s="241" t="s">
        <v>635</v>
      </c>
      <c r="B258" s="250" t="s">
        <v>636</v>
      </c>
      <c r="C258" s="245" t="s">
        <v>637</v>
      </c>
    </row>
    <row r="259" spans="1:3" ht="33.75">
      <c r="A259" s="241" t="s">
        <v>638</v>
      </c>
      <c r="B259" s="250" t="s">
        <v>639</v>
      </c>
      <c r="C259" s="245" t="s">
        <v>640</v>
      </c>
    </row>
    <row r="260" spans="1:3" ht="11.25" customHeight="1">
      <c r="A260" s="241" t="s">
        <v>641</v>
      </c>
      <c r="B260" s="250" t="s">
        <v>642</v>
      </c>
      <c r="C260" s="245" t="s">
        <v>643</v>
      </c>
    </row>
    <row r="261" spans="1:3" ht="56.25">
      <c r="A261" s="241" t="s">
        <v>644</v>
      </c>
      <c r="B261" s="250" t="s">
        <v>645</v>
      </c>
      <c r="C261" s="245" t="s">
        <v>646</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L28" sqref="L28"/>
    </sheetView>
  </sheetViews>
  <sheetFormatPr defaultRowHeight="15.75"/>
  <cols>
    <col min="1" max="1" width="9.5703125" style="20" bestFit="1" customWidth="1"/>
    <col min="2" max="2" width="85.28515625" style="17" customWidth="1"/>
    <col min="3" max="3" width="12.7109375" style="529" customWidth="1"/>
    <col min="4" max="7" width="12.7109375" style="530" customWidth="1"/>
    <col min="8" max="13" width="6.7109375" customWidth="1"/>
  </cols>
  <sheetData>
    <row r="1" spans="1:8">
      <c r="A1" s="18" t="s">
        <v>226</v>
      </c>
      <c r="B1" s="459" t="s">
        <v>919</v>
      </c>
    </row>
    <row r="2" spans="1:8">
      <c r="A2" s="18" t="s">
        <v>227</v>
      </c>
      <c r="B2" s="505">
        <v>43738</v>
      </c>
      <c r="C2" s="531"/>
      <c r="D2" s="532"/>
      <c r="E2" s="532"/>
      <c r="F2" s="532"/>
      <c r="G2" s="532"/>
      <c r="H2" s="1"/>
    </row>
    <row r="3" spans="1:8">
      <c r="A3" s="18"/>
      <c r="C3" s="531"/>
      <c r="D3" s="532"/>
      <c r="E3" s="532"/>
      <c r="F3" s="532"/>
      <c r="G3" s="532"/>
      <c r="H3" s="1"/>
    </row>
    <row r="4" spans="1:8" ht="16.5" thickBot="1">
      <c r="A4" s="76" t="s">
        <v>649</v>
      </c>
      <c r="B4" s="218" t="s">
        <v>261</v>
      </c>
      <c r="C4" s="219"/>
      <c r="D4" s="220"/>
      <c r="E4" s="220"/>
      <c r="F4" s="220"/>
      <c r="G4" s="220"/>
      <c r="H4" s="1"/>
    </row>
    <row r="5" spans="1:8" ht="15">
      <c r="A5" s="325" t="s">
        <v>27</v>
      </c>
      <c r="B5" s="326"/>
      <c r="C5" s="533" t="s">
        <v>930</v>
      </c>
      <c r="D5" s="533" t="s">
        <v>929</v>
      </c>
      <c r="E5" s="533" t="s">
        <v>928</v>
      </c>
      <c r="F5" s="534" t="s">
        <v>915</v>
      </c>
      <c r="G5" s="535" t="s">
        <v>914</v>
      </c>
    </row>
    <row r="6" spans="1:8" ht="15">
      <c r="A6" s="129"/>
      <c r="B6" s="33" t="s">
        <v>223</v>
      </c>
      <c r="C6" s="536"/>
      <c r="D6" s="536"/>
      <c r="E6" s="536"/>
      <c r="F6" s="536"/>
      <c r="G6" s="537"/>
    </row>
    <row r="7" spans="1:8" ht="15">
      <c r="A7" s="129"/>
      <c r="B7" s="34" t="s">
        <v>228</v>
      </c>
      <c r="C7" s="536"/>
      <c r="D7" s="536"/>
      <c r="E7" s="536"/>
      <c r="F7" s="536"/>
      <c r="G7" s="537"/>
    </row>
    <row r="8" spans="1:8" ht="15">
      <c r="A8" s="130">
        <v>1</v>
      </c>
      <c r="B8" s="266" t="s">
        <v>24</v>
      </c>
      <c r="C8" s="538">
        <v>55127432</v>
      </c>
      <c r="D8" s="539">
        <v>54019994</v>
      </c>
      <c r="E8" s="540">
        <v>52807463</v>
      </c>
      <c r="F8" s="540">
        <v>51959577</v>
      </c>
      <c r="G8" s="541">
        <v>41735850</v>
      </c>
    </row>
    <row r="9" spans="1:8" ht="15">
      <c r="A9" s="130">
        <v>2</v>
      </c>
      <c r="B9" s="266" t="s">
        <v>125</v>
      </c>
      <c r="C9" s="538">
        <v>55127432</v>
      </c>
      <c r="D9" s="539">
        <v>54019994</v>
      </c>
      <c r="E9" s="540">
        <v>52807463</v>
      </c>
      <c r="F9" s="540">
        <v>51959577</v>
      </c>
      <c r="G9" s="541">
        <v>41735850</v>
      </c>
    </row>
    <row r="10" spans="1:8" ht="15">
      <c r="A10" s="130">
        <v>3</v>
      </c>
      <c r="B10" s="266" t="s">
        <v>89</v>
      </c>
      <c r="C10" s="538">
        <v>56527668.066555999</v>
      </c>
      <c r="D10" s="539">
        <v>55304874.824316248</v>
      </c>
      <c r="E10" s="540">
        <v>53911748.794360623</v>
      </c>
      <c r="F10" s="540">
        <v>53166674</v>
      </c>
      <c r="G10" s="541">
        <v>42443871</v>
      </c>
    </row>
    <row r="11" spans="1:8" ht="15">
      <c r="A11" s="129"/>
      <c r="B11" s="33" t="s">
        <v>224</v>
      </c>
      <c r="C11" s="536"/>
      <c r="D11" s="536"/>
      <c r="E11" s="536"/>
      <c r="F11" s="536"/>
      <c r="G11" s="537"/>
    </row>
    <row r="12" spans="1:8" ht="15" customHeight="1">
      <c r="A12" s="130">
        <v>4</v>
      </c>
      <c r="B12" s="266" t="s">
        <v>671</v>
      </c>
      <c r="C12" s="538">
        <v>122007959.59254399</v>
      </c>
      <c r="D12" s="539">
        <v>113071306.87358899</v>
      </c>
      <c r="E12" s="540">
        <v>98742867.347128004</v>
      </c>
      <c r="F12" s="540">
        <v>95184281.333805993</v>
      </c>
      <c r="G12" s="541">
        <v>65066766.257730998</v>
      </c>
    </row>
    <row r="13" spans="1:8" ht="15">
      <c r="A13" s="129"/>
      <c r="B13" s="33" t="s">
        <v>126</v>
      </c>
      <c r="C13" s="536"/>
      <c r="D13" s="536"/>
      <c r="E13" s="536"/>
      <c r="F13" s="536"/>
      <c r="G13" s="537"/>
    </row>
    <row r="14" spans="1:8" s="3" customFormat="1" ht="15">
      <c r="A14" s="130"/>
      <c r="B14" s="34" t="s">
        <v>835</v>
      </c>
      <c r="C14" s="536"/>
      <c r="D14" s="536"/>
      <c r="E14" s="536"/>
      <c r="F14" s="536"/>
      <c r="G14" s="537"/>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&gt;=7.95207500471419%</v>
      </c>
      <c r="C15" s="542">
        <v>0.45183471786679141</v>
      </c>
      <c r="D15" s="542">
        <v>0.47775156663213469</v>
      </c>
      <c r="E15" s="543">
        <v>0.53479774710568939</v>
      </c>
      <c r="F15" s="543">
        <v>0.54588400807251614</v>
      </c>
      <c r="G15" s="544">
        <v>0.64143113912689798</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&gt;=9.77177996586327%</v>
      </c>
      <c r="C16" s="542">
        <v>0.45183471786679141</v>
      </c>
      <c r="D16" s="542">
        <v>0.47775156663213469</v>
      </c>
      <c r="E16" s="543">
        <v>0.53479774710568939</v>
      </c>
      <c r="F16" s="543">
        <v>0.54588400807251614</v>
      </c>
      <c r="G16" s="544">
        <v>0.64143113912689798</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&gt;=14.9229331777239%</v>
      </c>
      <c r="C17" s="542">
        <v>0.46331131391210034</v>
      </c>
      <c r="D17" s="542">
        <v>0.48911502266570395</v>
      </c>
      <c r="E17" s="543">
        <v>0.54598119583498883</v>
      </c>
      <c r="F17" s="543">
        <v>0.55856569230740338</v>
      </c>
      <c r="G17" s="544">
        <v>0.65231259275862619</v>
      </c>
    </row>
    <row r="18" spans="1:7" ht="15">
      <c r="A18" s="129"/>
      <c r="B18" s="33" t="s">
        <v>6</v>
      </c>
      <c r="C18" s="536"/>
      <c r="D18" s="545"/>
      <c r="E18" s="545"/>
      <c r="F18" s="545"/>
      <c r="G18" s="546"/>
    </row>
    <row r="19" spans="1:7" ht="15" customHeight="1">
      <c r="A19" s="131">
        <v>8</v>
      </c>
      <c r="B19" s="35" t="s">
        <v>7</v>
      </c>
      <c r="C19" s="542">
        <v>6.0085387675007866E-2</v>
      </c>
      <c r="D19" s="547">
        <v>6.1616188905366652E-2</v>
      </c>
      <c r="E19" s="548">
        <v>6.3871259888515997E-2</v>
      </c>
      <c r="F19" s="548">
        <v>5.4997849865506203E-2</v>
      </c>
      <c r="G19" s="549">
        <v>5.4867987688833914E-2</v>
      </c>
    </row>
    <row r="20" spans="1:7" ht="15">
      <c r="A20" s="131">
        <v>9</v>
      </c>
      <c r="B20" s="35" t="s">
        <v>8</v>
      </c>
      <c r="C20" s="542">
        <v>3.5476662282965133E-3</v>
      </c>
      <c r="D20" s="547">
        <v>3.0276432902146973E-3</v>
      </c>
      <c r="E20" s="548">
        <v>1.6483482575560149E-3</v>
      </c>
      <c r="F20" s="548">
        <v>2.455007752287804E-3</v>
      </c>
      <c r="G20" s="549">
        <v>2.8775274835321995E-3</v>
      </c>
    </row>
    <row r="21" spans="1:7" ht="15">
      <c r="A21" s="131">
        <v>10</v>
      </c>
      <c r="B21" s="35" t="s">
        <v>9</v>
      </c>
      <c r="C21" s="542">
        <v>3.8185948920750418E-2</v>
      </c>
      <c r="D21" s="547">
        <v>3.9171404453822452E-2</v>
      </c>
      <c r="E21" s="548">
        <v>3.9179498542104313E-2</v>
      </c>
      <c r="F21" s="548">
        <v>3.1438122950057393E-2</v>
      </c>
      <c r="G21" s="549">
        <v>3.1261662105290543E-2</v>
      </c>
    </row>
    <row r="22" spans="1:7" ht="15">
      <c r="A22" s="131">
        <v>11</v>
      </c>
      <c r="B22" s="35" t="s">
        <v>262</v>
      </c>
      <c r="C22" s="542">
        <v>5.6537721446711348E-2</v>
      </c>
      <c r="D22" s="547">
        <v>5.8588545615151956E-2</v>
      </c>
      <c r="E22" s="548">
        <v>6.2222911630959984E-2</v>
      </c>
      <c r="F22" s="548">
        <v>5.2542842113218399E-2</v>
      </c>
      <c r="G22" s="549">
        <v>5.1990460205301701E-2</v>
      </c>
    </row>
    <row r="23" spans="1:7" ht="15">
      <c r="A23" s="131">
        <v>12</v>
      </c>
      <c r="B23" s="35" t="s">
        <v>10</v>
      </c>
      <c r="C23" s="542">
        <v>3.4623079366109463E-2</v>
      </c>
      <c r="D23" s="547">
        <v>3.5266556067518558E-2</v>
      </c>
      <c r="E23" s="548">
        <v>3.0410822963759299E-2</v>
      </c>
      <c r="F23" s="548">
        <v>2.5598125788754096E-2</v>
      </c>
      <c r="G23" s="549">
        <v>3.064510628063391E-2</v>
      </c>
    </row>
    <row r="24" spans="1:7" ht="15">
      <c r="A24" s="131">
        <v>13</v>
      </c>
      <c r="B24" s="35" t="s">
        <v>11</v>
      </c>
      <c r="C24" s="542">
        <v>7.8165999814819476E-2</v>
      </c>
      <c r="D24" s="547">
        <v>7.7083221745579356E-2</v>
      </c>
      <c r="E24" s="548">
        <v>6.3240376979274149E-2</v>
      </c>
      <c r="F24" s="548">
        <v>6.0145800889353E-2</v>
      </c>
      <c r="G24" s="549">
        <v>7.3496144291929535E-2</v>
      </c>
    </row>
    <row r="25" spans="1:7" ht="15">
      <c r="A25" s="129"/>
      <c r="B25" s="33" t="s">
        <v>12</v>
      </c>
      <c r="C25" s="536"/>
      <c r="D25" s="545"/>
      <c r="E25" s="545"/>
      <c r="F25" s="545"/>
      <c r="G25" s="546"/>
    </row>
    <row r="26" spans="1:7" ht="15">
      <c r="A26" s="131">
        <v>14</v>
      </c>
      <c r="B26" s="35" t="s">
        <v>13</v>
      </c>
      <c r="C26" s="542">
        <v>2.1022462213389138E-2</v>
      </c>
      <c r="D26" s="547">
        <v>2.6591716167761879E-2</v>
      </c>
      <c r="E26" s="548">
        <v>3.0345225885665232E-2</v>
      </c>
      <c r="F26" s="548">
        <v>2.2762597605117171E-2</v>
      </c>
      <c r="G26" s="549">
        <v>3.8735277329710868E-2</v>
      </c>
    </row>
    <row r="27" spans="1:7" ht="15" customHeight="1">
      <c r="A27" s="131">
        <v>15</v>
      </c>
      <c r="B27" s="35" t="s">
        <v>14</v>
      </c>
      <c r="C27" s="542">
        <v>2.8899516707107203E-2</v>
      </c>
      <c r="D27" s="547">
        <v>2.9596821546348157E-2</v>
      </c>
      <c r="E27" s="548">
        <v>3.2503863060462629E-2</v>
      </c>
      <c r="F27" s="548">
        <v>3.0185629173633693E-2</v>
      </c>
      <c r="G27" s="549">
        <v>3.9238740541047201E-2</v>
      </c>
    </row>
    <row r="28" spans="1:7" ht="15">
      <c r="A28" s="131">
        <v>16</v>
      </c>
      <c r="B28" s="35" t="s">
        <v>15</v>
      </c>
      <c r="C28" s="542">
        <v>0.37236570189586893</v>
      </c>
      <c r="D28" s="547">
        <v>0.40816355440819818</v>
      </c>
      <c r="E28" s="548">
        <v>0.38756628824064332</v>
      </c>
      <c r="F28" s="548">
        <v>0.43539312071039948</v>
      </c>
      <c r="G28" s="549">
        <v>0.65939939934163305</v>
      </c>
    </row>
    <row r="29" spans="1:7" ht="15" customHeight="1">
      <c r="A29" s="131">
        <v>17</v>
      </c>
      <c r="B29" s="35" t="s">
        <v>16</v>
      </c>
      <c r="C29" s="542">
        <v>0.51375998100114384</v>
      </c>
      <c r="D29" s="547">
        <v>0.48698397322695475</v>
      </c>
      <c r="E29" s="548">
        <v>0.41419552761442185</v>
      </c>
      <c r="F29" s="548">
        <v>0.38495382006211409</v>
      </c>
      <c r="G29" s="549">
        <v>0.43635854345298691</v>
      </c>
    </row>
    <row r="30" spans="1:7" ht="15">
      <c r="A30" s="131">
        <v>18</v>
      </c>
      <c r="B30" s="35" t="s">
        <v>17</v>
      </c>
      <c r="C30" s="542">
        <v>0.33604373251750397</v>
      </c>
      <c r="D30" s="547">
        <v>0.19165731357186358</v>
      </c>
      <c r="E30" s="548">
        <v>0.1131182114314513</v>
      </c>
      <c r="F30" s="548">
        <v>0.85448609209213189</v>
      </c>
      <c r="G30" s="549">
        <v>0.22405322318608439</v>
      </c>
    </row>
    <row r="31" spans="1:7" ht="15" customHeight="1">
      <c r="A31" s="129"/>
      <c r="B31" s="33" t="s">
        <v>18</v>
      </c>
      <c r="C31" s="536"/>
      <c r="D31" s="545"/>
      <c r="E31" s="545"/>
      <c r="F31" s="545"/>
      <c r="G31" s="546"/>
    </row>
    <row r="32" spans="1:7" ht="15" customHeight="1">
      <c r="A32" s="131">
        <v>19</v>
      </c>
      <c r="B32" s="35" t="s">
        <v>19</v>
      </c>
      <c r="C32" s="542">
        <v>0.62279601147486141</v>
      </c>
      <c r="D32" s="550">
        <v>0.65144439219476147</v>
      </c>
      <c r="E32" s="547">
        <v>0.59968036870258867</v>
      </c>
      <c r="F32" s="547">
        <v>0.64046327774298328</v>
      </c>
      <c r="G32" s="551">
        <v>0.69404372543651494</v>
      </c>
    </row>
    <row r="33" spans="1:7" ht="15" customHeight="1">
      <c r="A33" s="131">
        <v>20</v>
      </c>
      <c r="B33" s="35" t="s">
        <v>20</v>
      </c>
      <c r="C33" s="542">
        <v>0.85184177701092711</v>
      </c>
      <c r="D33" s="547">
        <v>0.82972808931989439</v>
      </c>
      <c r="E33" s="547">
        <v>0.83946665902574769</v>
      </c>
      <c r="F33" s="547">
        <v>0.72495179370644081</v>
      </c>
      <c r="G33" s="551">
        <v>0.8261315909374326</v>
      </c>
    </row>
    <row r="34" spans="1:7" ht="15" customHeight="1">
      <c r="A34" s="131">
        <v>21</v>
      </c>
      <c r="B34" s="275" t="s">
        <v>21</v>
      </c>
      <c r="C34" s="542">
        <v>0.47234644092350808</v>
      </c>
      <c r="D34" s="547">
        <v>0.49033621472228156</v>
      </c>
      <c r="E34" s="547">
        <v>0.41072113703192109</v>
      </c>
      <c r="F34" s="547">
        <v>0.46926898736678335</v>
      </c>
      <c r="G34" s="551">
        <v>0.46993358282044678</v>
      </c>
    </row>
    <row r="35" spans="1:7" ht="15" customHeight="1">
      <c r="A35" s="328"/>
      <c r="B35" s="33" t="s">
        <v>834</v>
      </c>
      <c r="C35" s="536"/>
      <c r="D35" s="536"/>
      <c r="E35" s="536"/>
      <c r="F35" s="536"/>
      <c r="G35" s="537"/>
    </row>
    <row r="36" spans="1:7" ht="15" customHeight="1">
      <c r="A36" s="131">
        <v>22</v>
      </c>
      <c r="B36" s="324" t="s">
        <v>818</v>
      </c>
      <c r="C36" s="552">
        <v>76357410.888850003</v>
      </c>
      <c r="D36" s="553">
        <v>78229409.674924999</v>
      </c>
      <c r="E36" s="554">
        <v>57072275.798078999</v>
      </c>
      <c r="F36" s="554">
        <v>50191810.254226156</v>
      </c>
      <c r="G36" s="555">
        <v>54054629.037619054</v>
      </c>
    </row>
    <row r="37" spans="1:7" ht="15">
      <c r="A37" s="131">
        <v>23</v>
      </c>
      <c r="B37" s="35" t="s">
        <v>819</v>
      </c>
      <c r="C37" s="552">
        <v>37269614.461559512</v>
      </c>
      <c r="D37" s="553">
        <v>33178711.939664491</v>
      </c>
      <c r="E37" s="556">
        <v>24604507.762008063</v>
      </c>
      <c r="F37" s="556">
        <v>20249648.089842111</v>
      </c>
      <c r="G37" s="557">
        <v>17560228.886016667</v>
      </c>
    </row>
    <row r="38" spans="1:7" thickBot="1">
      <c r="A38" s="132">
        <v>24</v>
      </c>
      <c r="B38" s="276" t="s">
        <v>817</v>
      </c>
      <c r="C38" s="558">
        <v>2.0487684417247283</v>
      </c>
      <c r="D38" s="558">
        <v>2.3578193697568861</v>
      </c>
      <c r="E38" s="559">
        <v>2.3195861648654712</v>
      </c>
      <c r="F38" s="559">
        <v>2.4786509884783636</v>
      </c>
      <c r="G38" s="560">
        <v>3.0892944171488135</v>
      </c>
    </row>
    <row r="39" spans="1:7">
      <c r="A39" s="21"/>
    </row>
    <row r="40" spans="1:7" ht="39.75">
      <c r="B40" s="323" t="s">
        <v>836</v>
      </c>
    </row>
    <row r="41" spans="1:7" ht="65.25">
      <c r="B41" s="377" t="s">
        <v>833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5" style="2" customWidth="1"/>
    <col min="4" max="4" width="18" style="2" customWidth="1"/>
    <col min="5" max="5" width="14.5703125" style="2" customWidth="1"/>
    <col min="6" max="6" width="15.5703125" style="2" customWidth="1"/>
    <col min="7" max="7" width="16.42578125" style="2" customWidth="1"/>
    <col min="8" max="8" width="15.85546875" style="2" customWidth="1"/>
  </cols>
  <sheetData>
    <row r="1" spans="1:8" ht="15.75">
      <c r="A1" s="18" t="s">
        <v>226</v>
      </c>
      <c r="B1" s="459" t="s">
        <v>919</v>
      </c>
    </row>
    <row r="2" spans="1:8" ht="15.75">
      <c r="A2" s="18" t="s">
        <v>227</v>
      </c>
      <c r="B2" s="444">
        <f>'1. key ratios'!B2</f>
        <v>43738</v>
      </c>
    </row>
    <row r="3" spans="1:8" ht="15.75">
      <c r="A3" s="18"/>
    </row>
    <row r="4" spans="1:8" ht="16.5" thickBot="1">
      <c r="A4" s="36" t="s">
        <v>650</v>
      </c>
      <c r="B4" s="77" t="s">
        <v>283</v>
      </c>
      <c r="C4" s="36"/>
      <c r="D4" s="37"/>
      <c r="E4" s="37"/>
      <c r="F4" s="38"/>
      <c r="G4" s="38"/>
      <c r="H4" s="39" t="s">
        <v>130</v>
      </c>
    </row>
    <row r="5" spans="1:8" ht="15.75">
      <c r="A5" s="40"/>
      <c r="B5" s="41"/>
      <c r="C5" s="572" t="s">
        <v>232</v>
      </c>
      <c r="D5" s="573"/>
      <c r="E5" s="574"/>
      <c r="F5" s="572" t="s">
        <v>233</v>
      </c>
      <c r="G5" s="573"/>
      <c r="H5" s="575"/>
    </row>
    <row r="6" spans="1:8" ht="15.75">
      <c r="A6" s="42" t="s">
        <v>27</v>
      </c>
      <c r="B6" s="43" t="s">
        <v>190</v>
      </c>
      <c r="C6" s="44" t="s">
        <v>28</v>
      </c>
      <c r="D6" s="44" t="s">
        <v>131</v>
      </c>
      <c r="E6" s="44" t="s">
        <v>69</v>
      </c>
      <c r="F6" s="44" t="s">
        <v>28</v>
      </c>
      <c r="G6" s="44" t="s">
        <v>131</v>
      </c>
      <c r="H6" s="45" t="s">
        <v>69</v>
      </c>
    </row>
    <row r="7" spans="1:8" ht="15.75">
      <c r="A7" s="42">
        <v>1</v>
      </c>
      <c r="B7" s="46" t="s">
        <v>191</v>
      </c>
      <c r="C7" s="446">
        <v>2150603</v>
      </c>
      <c r="D7" s="446">
        <v>9315092</v>
      </c>
      <c r="E7" s="448">
        <f>C7+D7</f>
        <v>11465695</v>
      </c>
      <c r="F7" s="445">
        <v>1670189</v>
      </c>
      <c r="G7" s="446">
        <v>3890170</v>
      </c>
      <c r="H7" s="448">
        <f>F7+G7</f>
        <v>5560359</v>
      </c>
    </row>
    <row r="8" spans="1:8" ht="15.75">
      <c r="A8" s="42">
        <v>2</v>
      </c>
      <c r="B8" s="453" t="s">
        <v>192</v>
      </c>
      <c r="C8" s="445">
        <v>8476805</v>
      </c>
      <c r="D8" s="446">
        <v>17350483</v>
      </c>
      <c r="E8" s="448">
        <f t="shared" ref="E8:E39" si="0">C8+D8</f>
        <v>25827288</v>
      </c>
      <c r="F8" s="445">
        <v>7642890</v>
      </c>
      <c r="G8" s="446">
        <v>9832534</v>
      </c>
      <c r="H8" s="448">
        <f t="shared" ref="H8:H40" si="1">F8+G8</f>
        <v>17475424</v>
      </c>
    </row>
    <row r="9" spans="1:8" ht="15.75">
      <c r="A9" s="42">
        <v>3</v>
      </c>
      <c r="B9" s="453" t="s">
        <v>193</v>
      </c>
      <c r="C9" s="445">
        <v>26786</v>
      </c>
      <c r="D9" s="446">
        <v>27558892</v>
      </c>
      <c r="E9" s="448">
        <f t="shared" si="0"/>
        <v>27585678</v>
      </c>
      <c r="F9" s="445">
        <v>21537</v>
      </c>
      <c r="G9" s="446">
        <v>11041735</v>
      </c>
      <c r="H9" s="448">
        <f t="shared" si="1"/>
        <v>11063272</v>
      </c>
    </row>
    <row r="10" spans="1:8" ht="15.75">
      <c r="A10" s="42">
        <v>4</v>
      </c>
      <c r="B10" s="453" t="s">
        <v>222</v>
      </c>
      <c r="C10" s="445">
        <v>0</v>
      </c>
      <c r="D10" s="446">
        <v>0</v>
      </c>
      <c r="E10" s="448">
        <f t="shared" si="0"/>
        <v>0</v>
      </c>
      <c r="F10" s="445">
        <v>0</v>
      </c>
      <c r="G10" s="446">
        <v>0</v>
      </c>
      <c r="H10" s="448">
        <f t="shared" si="1"/>
        <v>0</v>
      </c>
    </row>
    <row r="11" spans="1:8" ht="15.75">
      <c r="A11" s="42">
        <v>5</v>
      </c>
      <c r="B11" s="453" t="s">
        <v>194</v>
      </c>
      <c r="C11" s="445">
        <v>24906797</v>
      </c>
      <c r="D11" s="446">
        <v>0</v>
      </c>
      <c r="E11" s="448">
        <f t="shared" si="0"/>
        <v>24906797</v>
      </c>
      <c r="F11" s="445">
        <v>29940847</v>
      </c>
      <c r="G11" s="446">
        <v>0</v>
      </c>
      <c r="H11" s="448">
        <f t="shared" si="1"/>
        <v>29940847</v>
      </c>
    </row>
    <row r="12" spans="1:8" ht="15.75">
      <c r="A12" s="42">
        <v>6.1</v>
      </c>
      <c r="B12" s="454" t="s">
        <v>195</v>
      </c>
      <c r="C12" s="445">
        <v>29059259</v>
      </c>
      <c r="D12" s="446">
        <v>17240408</v>
      </c>
      <c r="E12" s="448">
        <f t="shared" si="0"/>
        <v>46299667</v>
      </c>
      <c r="F12" s="445">
        <v>7790751</v>
      </c>
      <c r="G12" s="446">
        <v>15082817</v>
      </c>
      <c r="H12" s="448">
        <f t="shared" si="1"/>
        <v>22873568</v>
      </c>
    </row>
    <row r="13" spans="1:8" ht="15.75">
      <c r="A13" s="42">
        <v>6.2</v>
      </c>
      <c r="B13" s="454" t="s">
        <v>196</v>
      </c>
      <c r="C13" s="445">
        <v>-626943</v>
      </c>
      <c r="D13" s="446">
        <v>-711095</v>
      </c>
      <c r="E13" s="448">
        <f t="shared" si="0"/>
        <v>-1338038</v>
      </c>
      <c r="F13" s="445">
        <v>-230608</v>
      </c>
      <c r="G13" s="446">
        <v>-666922</v>
      </c>
      <c r="H13" s="448">
        <f t="shared" si="1"/>
        <v>-897530</v>
      </c>
    </row>
    <row r="14" spans="1:8" ht="15.75">
      <c r="A14" s="42">
        <v>6</v>
      </c>
      <c r="B14" s="453" t="s">
        <v>197</v>
      </c>
      <c r="C14" s="447">
        <v>28432316</v>
      </c>
      <c r="D14" s="447">
        <v>16529313</v>
      </c>
      <c r="E14" s="448">
        <f t="shared" si="0"/>
        <v>44961629</v>
      </c>
      <c r="F14" s="447">
        <v>7560143</v>
      </c>
      <c r="G14" s="447">
        <v>14415895</v>
      </c>
      <c r="H14" s="448">
        <f t="shared" si="1"/>
        <v>21976038</v>
      </c>
    </row>
    <row r="15" spans="1:8" ht="15.75">
      <c r="A15" s="42">
        <v>7</v>
      </c>
      <c r="B15" s="453" t="s">
        <v>198</v>
      </c>
      <c r="C15" s="445">
        <v>860738</v>
      </c>
      <c r="D15" s="446">
        <v>68259</v>
      </c>
      <c r="E15" s="448">
        <f t="shared" si="0"/>
        <v>928997</v>
      </c>
      <c r="F15" s="445">
        <v>70692</v>
      </c>
      <c r="G15" s="446">
        <v>72860</v>
      </c>
      <c r="H15" s="448">
        <f t="shared" si="1"/>
        <v>143552</v>
      </c>
    </row>
    <row r="16" spans="1:8" ht="15.75">
      <c r="A16" s="42">
        <v>8</v>
      </c>
      <c r="B16" s="453" t="s">
        <v>199</v>
      </c>
      <c r="C16" s="445">
        <v>95753</v>
      </c>
      <c r="D16" s="446"/>
      <c r="E16" s="448">
        <f t="shared" si="0"/>
        <v>95753</v>
      </c>
      <c r="F16" s="445">
        <v>0</v>
      </c>
      <c r="G16" s="446"/>
      <c r="H16" s="448">
        <f t="shared" si="1"/>
        <v>0</v>
      </c>
    </row>
    <row r="17" spans="1:8" ht="15.75">
      <c r="A17" s="42">
        <v>9</v>
      </c>
      <c r="B17" s="453" t="s">
        <v>200</v>
      </c>
      <c r="C17" s="445">
        <v>0</v>
      </c>
      <c r="D17" s="446">
        <v>0</v>
      </c>
      <c r="E17" s="448">
        <f t="shared" si="0"/>
        <v>0</v>
      </c>
      <c r="F17" s="445">
        <v>0</v>
      </c>
      <c r="G17" s="446">
        <v>0</v>
      </c>
      <c r="H17" s="448">
        <f t="shared" si="1"/>
        <v>0</v>
      </c>
    </row>
    <row r="18" spans="1:8" ht="15.75">
      <c r="A18" s="42">
        <v>10</v>
      </c>
      <c r="B18" s="453" t="s">
        <v>201</v>
      </c>
      <c r="C18" s="445">
        <v>4393832</v>
      </c>
      <c r="D18" s="446"/>
      <c r="E18" s="448">
        <f t="shared" si="0"/>
        <v>4393832</v>
      </c>
      <c r="F18" s="445">
        <v>4361185</v>
      </c>
      <c r="G18" s="446"/>
      <c r="H18" s="448">
        <f t="shared" si="1"/>
        <v>4361185</v>
      </c>
    </row>
    <row r="19" spans="1:8" ht="15.75">
      <c r="A19" s="42">
        <v>11</v>
      </c>
      <c r="B19" s="453" t="s">
        <v>202</v>
      </c>
      <c r="C19" s="445">
        <v>167286</v>
      </c>
      <c r="D19" s="446">
        <v>2623020</v>
      </c>
      <c r="E19" s="448">
        <f t="shared" si="0"/>
        <v>2790306</v>
      </c>
      <c r="F19" s="445">
        <v>148611</v>
      </c>
      <c r="G19" s="446">
        <v>551990</v>
      </c>
      <c r="H19" s="448">
        <f t="shared" si="1"/>
        <v>700601</v>
      </c>
    </row>
    <row r="20" spans="1:8" ht="15.75">
      <c r="A20" s="42">
        <v>12</v>
      </c>
      <c r="B20" s="455" t="s">
        <v>203</v>
      </c>
      <c r="C20" s="447">
        <v>69510916</v>
      </c>
      <c r="D20" s="447">
        <v>73445059</v>
      </c>
      <c r="E20" s="448">
        <f t="shared" si="0"/>
        <v>142955975</v>
      </c>
      <c r="F20" s="447">
        <v>51416094</v>
      </c>
      <c r="G20" s="447">
        <v>39805184</v>
      </c>
      <c r="H20" s="448">
        <f t="shared" si="1"/>
        <v>91221278</v>
      </c>
    </row>
    <row r="21" spans="1:8" ht="15.75">
      <c r="A21" s="42"/>
      <c r="B21" s="456" t="s">
        <v>220</v>
      </c>
      <c r="C21" s="449">
        <v>0</v>
      </c>
      <c r="D21" s="450">
        <v>0</v>
      </c>
      <c r="E21" s="451"/>
      <c r="F21" s="449">
        <v>0</v>
      </c>
      <c r="G21" s="450">
        <v>0</v>
      </c>
      <c r="H21" s="451"/>
    </row>
    <row r="22" spans="1:8" ht="15.75">
      <c r="A22" s="42">
        <v>13</v>
      </c>
      <c r="B22" s="453" t="s">
        <v>204</v>
      </c>
      <c r="C22" s="445">
        <v>0</v>
      </c>
      <c r="D22" s="446">
        <v>5211532</v>
      </c>
      <c r="E22" s="448">
        <f t="shared" si="0"/>
        <v>5211532</v>
      </c>
      <c r="F22" s="445">
        <v>0</v>
      </c>
      <c r="G22" s="446">
        <v>2557960</v>
      </c>
      <c r="H22" s="448">
        <f t="shared" si="1"/>
        <v>2557960</v>
      </c>
    </row>
    <row r="23" spans="1:8" ht="15.75">
      <c r="A23" s="42">
        <v>14</v>
      </c>
      <c r="B23" s="453" t="s">
        <v>205</v>
      </c>
      <c r="C23" s="445">
        <v>9595867</v>
      </c>
      <c r="D23" s="446">
        <v>34365405</v>
      </c>
      <c r="E23" s="448">
        <f t="shared" si="0"/>
        <v>43961272</v>
      </c>
      <c r="F23" s="445">
        <v>5850983</v>
      </c>
      <c r="G23" s="446">
        <v>32011153</v>
      </c>
      <c r="H23" s="448">
        <f t="shared" si="1"/>
        <v>37862136</v>
      </c>
    </row>
    <row r="24" spans="1:8" ht="15.75">
      <c r="A24" s="42">
        <v>15</v>
      </c>
      <c r="B24" s="453" t="s">
        <v>206</v>
      </c>
      <c r="C24" s="445">
        <v>1882381</v>
      </c>
      <c r="D24" s="446">
        <v>21681093</v>
      </c>
      <c r="E24" s="448">
        <f t="shared" si="0"/>
        <v>23563474</v>
      </c>
      <c r="F24" s="445">
        <v>1919031</v>
      </c>
      <c r="G24" s="446">
        <v>3086775</v>
      </c>
      <c r="H24" s="448">
        <f t="shared" si="1"/>
        <v>5005806</v>
      </c>
    </row>
    <row r="25" spans="1:8" ht="15.75">
      <c r="A25" s="42">
        <v>16</v>
      </c>
      <c r="B25" s="453" t="s">
        <v>207</v>
      </c>
      <c r="C25" s="445">
        <v>1135007</v>
      </c>
      <c r="D25" s="446">
        <v>9652338</v>
      </c>
      <c r="E25" s="448">
        <f t="shared" si="0"/>
        <v>10787345</v>
      </c>
      <c r="F25" s="445">
        <v>626779</v>
      </c>
      <c r="G25" s="446">
        <v>1929388</v>
      </c>
      <c r="H25" s="448">
        <f t="shared" si="1"/>
        <v>2556167</v>
      </c>
    </row>
    <row r="26" spans="1:8" ht="15.75">
      <c r="A26" s="42">
        <v>17</v>
      </c>
      <c r="B26" s="453" t="s">
        <v>208</v>
      </c>
      <c r="C26" s="449">
        <v>0</v>
      </c>
      <c r="D26" s="450">
        <v>0</v>
      </c>
      <c r="E26" s="448">
        <f t="shared" si="0"/>
        <v>0</v>
      </c>
      <c r="F26" s="449">
        <v>0</v>
      </c>
      <c r="G26" s="450">
        <v>0</v>
      </c>
      <c r="H26" s="448">
        <f t="shared" si="1"/>
        <v>0</v>
      </c>
    </row>
    <row r="27" spans="1:8" ht="15.75">
      <c r="A27" s="42">
        <v>18</v>
      </c>
      <c r="B27" s="453" t="s">
        <v>209</v>
      </c>
      <c r="C27" s="445">
        <v>0</v>
      </c>
      <c r="D27" s="446">
        <v>0</v>
      </c>
      <c r="E27" s="448">
        <f t="shared" si="0"/>
        <v>0</v>
      </c>
      <c r="F27" s="445">
        <v>0</v>
      </c>
      <c r="G27" s="446">
        <v>65378</v>
      </c>
      <c r="H27" s="448">
        <f t="shared" si="1"/>
        <v>65378</v>
      </c>
    </row>
    <row r="28" spans="1:8" ht="15.75">
      <c r="A28" s="42">
        <v>19</v>
      </c>
      <c r="B28" s="453" t="s">
        <v>210</v>
      </c>
      <c r="C28" s="445">
        <v>1858</v>
      </c>
      <c r="D28" s="446">
        <v>165733</v>
      </c>
      <c r="E28" s="448">
        <f t="shared" si="0"/>
        <v>167591</v>
      </c>
      <c r="F28" s="445">
        <v>1960</v>
      </c>
      <c r="G28" s="446">
        <v>36950</v>
      </c>
      <c r="H28" s="448">
        <f t="shared" si="1"/>
        <v>38910</v>
      </c>
    </row>
    <row r="29" spans="1:8" ht="15.75">
      <c r="A29" s="42">
        <v>20</v>
      </c>
      <c r="B29" s="453" t="s">
        <v>132</v>
      </c>
      <c r="C29" s="445">
        <v>353736</v>
      </c>
      <c r="D29" s="446">
        <v>3488828</v>
      </c>
      <c r="E29" s="448">
        <f t="shared" si="0"/>
        <v>3842564</v>
      </c>
      <c r="F29" s="445">
        <v>167546</v>
      </c>
      <c r="G29" s="446">
        <v>1014961</v>
      </c>
      <c r="H29" s="448">
        <f t="shared" si="1"/>
        <v>1182507</v>
      </c>
    </row>
    <row r="30" spans="1:8" ht="15.75">
      <c r="A30" s="42">
        <v>21</v>
      </c>
      <c r="B30" s="453" t="s">
        <v>211</v>
      </c>
      <c r="C30" s="445">
        <v>0</v>
      </c>
      <c r="D30" s="446">
        <v>0</v>
      </c>
      <c r="E30" s="448">
        <f t="shared" si="0"/>
        <v>0</v>
      </c>
      <c r="F30" s="445">
        <v>0</v>
      </c>
      <c r="G30" s="446">
        <v>0</v>
      </c>
      <c r="H30" s="448">
        <f t="shared" si="1"/>
        <v>0</v>
      </c>
    </row>
    <row r="31" spans="1:8" ht="15.75">
      <c r="A31" s="42">
        <v>22</v>
      </c>
      <c r="B31" s="455" t="s">
        <v>212</v>
      </c>
      <c r="C31" s="447">
        <v>12968849</v>
      </c>
      <c r="D31" s="447">
        <v>74564929</v>
      </c>
      <c r="E31" s="448">
        <f t="shared" si="0"/>
        <v>87533778</v>
      </c>
      <c r="F31" s="447">
        <v>8566299</v>
      </c>
      <c r="G31" s="447">
        <v>40702565</v>
      </c>
      <c r="H31" s="448">
        <f t="shared" si="1"/>
        <v>49268864</v>
      </c>
    </row>
    <row r="32" spans="1:8" ht="15.75">
      <c r="A32" s="42"/>
      <c r="B32" s="456" t="s">
        <v>221</v>
      </c>
      <c r="C32" s="449"/>
      <c r="D32" s="450"/>
      <c r="E32" s="451"/>
      <c r="F32" s="449"/>
      <c r="G32" s="450"/>
      <c r="H32" s="451"/>
    </row>
    <row r="33" spans="1:8" ht="15.75">
      <c r="A33" s="42">
        <v>23</v>
      </c>
      <c r="B33" s="453" t="s">
        <v>213</v>
      </c>
      <c r="C33" s="445">
        <v>50000000</v>
      </c>
      <c r="D33" s="450"/>
      <c r="E33" s="448">
        <f t="shared" si="0"/>
        <v>50000000</v>
      </c>
      <c r="F33" s="445">
        <v>40000000</v>
      </c>
      <c r="G33" s="450"/>
      <c r="H33" s="448">
        <f t="shared" si="1"/>
        <v>40000000</v>
      </c>
    </row>
    <row r="34" spans="1:8" ht="15.75">
      <c r="A34" s="42">
        <v>24</v>
      </c>
      <c r="B34" s="453" t="s">
        <v>214</v>
      </c>
      <c r="C34" s="445">
        <v>0</v>
      </c>
      <c r="D34" s="450"/>
      <c r="E34" s="448">
        <f t="shared" si="0"/>
        <v>0</v>
      </c>
      <c r="F34" s="445">
        <v>0</v>
      </c>
      <c r="G34" s="450"/>
      <c r="H34" s="448">
        <f t="shared" si="1"/>
        <v>0</v>
      </c>
    </row>
    <row r="35" spans="1:8" ht="15.75">
      <c r="A35" s="42">
        <v>25</v>
      </c>
      <c r="B35" s="454" t="s">
        <v>215</v>
      </c>
      <c r="C35" s="445">
        <v>0</v>
      </c>
      <c r="D35" s="450"/>
      <c r="E35" s="448">
        <f t="shared" si="0"/>
        <v>0</v>
      </c>
      <c r="F35" s="445">
        <v>0</v>
      </c>
      <c r="G35" s="450"/>
      <c r="H35" s="448">
        <f t="shared" si="1"/>
        <v>0</v>
      </c>
    </row>
    <row r="36" spans="1:8" ht="15.75">
      <c r="A36" s="42">
        <v>26</v>
      </c>
      <c r="B36" s="453" t="s">
        <v>216</v>
      </c>
      <c r="C36" s="445">
        <v>0</v>
      </c>
      <c r="D36" s="450"/>
      <c r="E36" s="448">
        <f t="shared" si="0"/>
        <v>0</v>
      </c>
      <c r="F36" s="445">
        <v>0</v>
      </c>
      <c r="G36" s="450"/>
      <c r="H36" s="448">
        <f t="shared" si="1"/>
        <v>0</v>
      </c>
    </row>
    <row r="37" spans="1:8" ht="15.75">
      <c r="A37" s="42">
        <v>27</v>
      </c>
      <c r="B37" s="453" t="s">
        <v>217</v>
      </c>
      <c r="C37" s="445">
        <v>0</v>
      </c>
      <c r="D37" s="450"/>
      <c r="E37" s="448">
        <f t="shared" si="0"/>
        <v>0</v>
      </c>
      <c r="F37" s="445">
        <v>0</v>
      </c>
      <c r="G37" s="450"/>
      <c r="H37" s="448">
        <f t="shared" si="1"/>
        <v>0</v>
      </c>
    </row>
    <row r="38" spans="1:8" ht="15.75">
      <c r="A38" s="42">
        <v>28</v>
      </c>
      <c r="B38" s="453" t="s">
        <v>218</v>
      </c>
      <c r="C38" s="445">
        <v>5422197</v>
      </c>
      <c r="D38" s="450"/>
      <c r="E38" s="448">
        <f t="shared" si="0"/>
        <v>5422197</v>
      </c>
      <c r="F38" s="445">
        <v>1951417</v>
      </c>
      <c r="G38" s="450"/>
      <c r="H38" s="448">
        <f t="shared" si="1"/>
        <v>1951417</v>
      </c>
    </row>
    <row r="39" spans="1:8" ht="15.75">
      <c r="A39" s="42">
        <v>29</v>
      </c>
      <c r="B39" s="453" t="s">
        <v>234</v>
      </c>
      <c r="C39" s="445">
        <v>0</v>
      </c>
      <c r="D39" s="450"/>
      <c r="E39" s="448">
        <f t="shared" si="0"/>
        <v>0</v>
      </c>
      <c r="F39" s="445">
        <v>997</v>
      </c>
      <c r="G39" s="450"/>
      <c r="H39" s="448">
        <f t="shared" si="1"/>
        <v>997</v>
      </c>
    </row>
    <row r="40" spans="1:8" ht="15.75">
      <c r="A40" s="42">
        <v>30</v>
      </c>
      <c r="B40" s="47" t="s">
        <v>219</v>
      </c>
      <c r="C40" s="447">
        <f>SUM(C33:C39)</f>
        <v>55422197</v>
      </c>
      <c r="D40" s="447">
        <f>SUM(D33:D39)</f>
        <v>0</v>
      </c>
      <c r="E40" s="448">
        <f>C40+D40</f>
        <v>55422197</v>
      </c>
      <c r="F40" s="447">
        <f>SUM(F33:F39)</f>
        <v>41952414</v>
      </c>
      <c r="G40" s="447">
        <f>SUM(G33:G39)</f>
        <v>0</v>
      </c>
      <c r="H40" s="448">
        <f t="shared" si="1"/>
        <v>41952414</v>
      </c>
    </row>
    <row r="41" spans="1:8" ht="16.5" thickBot="1">
      <c r="A41" s="48">
        <v>31</v>
      </c>
      <c r="B41" s="49" t="s">
        <v>235</v>
      </c>
      <c r="C41" s="277">
        <f>C31+C40</f>
        <v>68391046</v>
      </c>
      <c r="D41" s="277">
        <f>D31+D40</f>
        <v>74564929</v>
      </c>
      <c r="E41" s="278">
        <f>C41+D41</f>
        <v>142955975</v>
      </c>
      <c r="F41" s="277">
        <f>F31+F40</f>
        <v>50518713</v>
      </c>
      <c r="G41" s="277">
        <f>G31+G40</f>
        <v>40702565</v>
      </c>
      <c r="H41" s="278">
        <f>F41+G41</f>
        <v>91221278</v>
      </c>
    </row>
    <row r="43" spans="1:8">
      <c r="B43" s="50"/>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226</v>
      </c>
      <c r="B1" s="459" t="s">
        <v>919</v>
      </c>
      <c r="C1" s="17"/>
    </row>
    <row r="2" spans="1:8" ht="15.75">
      <c r="A2" s="18" t="s">
        <v>227</v>
      </c>
      <c r="B2" s="444">
        <f>'1. key ratios'!B2</f>
        <v>43738</v>
      </c>
      <c r="C2" s="30"/>
      <c r="D2" s="19"/>
      <c r="E2" s="19"/>
      <c r="F2" s="19"/>
      <c r="G2" s="19"/>
      <c r="H2" s="19"/>
    </row>
    <row r="3" spans="1:8" ht="15.75">
      <c r="A3" s="18"/>
      <c r="B3" s="17"/>
      <c r="C3" s="30"/>
      <c r="D3" s="19"/>
      <c r="E3" s="19"/>
      <c r="F3" s="19"/>
      <c r="G3" s="19"/>
      <c r="H3" s="19"/>
    </row>
    <row r="4" spans="1:8" ht="16.5" thickBot="1">
      <c r="A4" s="51" t="s">
        <v>651</v>
      </c>
      <c r="B4" s="31" t="s">
        <v>260</v>
      </c>
      <c r="C4" s="38"/>
      <c r="D4" s="38"/>
      <c r="E4" s="38"/>
      <c r="F4" s="51"/>
      <c r="G4" s="51"/>
      <c r="H4" s="52" t="s">
        <v>130</v>
      </c>
    </row>
    <row r="5" spans="1:8" ht="15.75">
      <c r="A5" s="133"/>
      <c r="B5" s="134"/>
      <c r="C5" s="572" t="s">
        <v>232</v>
      </c>
      <c r="D5" s="573"/>
      <c r="E5" s="574"/>
      <c r="F5" s="572" t="s">
        <v>233</v>
      </c>
      <c r="G5" s="573"/>
      <c r="H5" s="575"/>
    </row>
    <row r="6" spans="1:8">
      <c r="A6" s="135" t="s">
        <v>27</v>
      </c>
      <c r="B6" s="53"/>
      <c r="C6" s="54" t="s">
        <v>28</v>
      </c>
      <c r="D6" s="54" t="s">
        <v>133</v>
      </c>
      <c r="E6" s="54" t="s">
        <v>69</v>
      </c>
      <c r="F6" s="54" t="s">
        <v>28</v>
      </c>
      <c r="G6" s="54" t="s">
        <v>133</v>
      </c>
      <c r="H6" s="136" t="s">
        <v>69</v>
      </c>
    </row>
    <row r="7" spans="1:8">
      <c r="A7" s="137"/>
      <c r="B7" s="56" t="s">
        <v>129</v>
      </c>
      <c r="C7" s="57"/>
      <c r="D7" s="57"/>
      <c r="E7" s="57"/>
      <c r="F7" s="57"/>
      <c r="G7" s="57"/>
      <c r="H7" s="138"/>
    </row>
    <row r="8" spans="1:8" ht="15.75">
      <c r="A8" s="137">
        <v>1</v>
      </c>
      <c r="B8" s="58" t="s">
        <v>134</v>
      </c>
      <c r="C8" s="506">
        <v>378866</v>
      </c>
      <c r="D8" s="506">
        <v>230609</v>
      </c>
      <c r="E8" s="447">
        <f>C8+D8</f>
        <v>609475</v>
      </c>
      <c r="F8" s="506">
        <v>350910</v>
      </c>
      <c r="G8" s="506">
        <v>160284</v>
      </c>
      <c r="H8" s="507">
        <f>F8+G8</f>
        <v>511194</v>
      </c>
    </row>
    <row r="9" spans="1:8" ht="15.75">
      <c r="A9" s="137">
        <v>2</v>
      </c>
      <c r="B9" s="58" t="s">
        <v>135</v>
      </c>
      <c r="C9" s="508">
        <f>SUM(C10:C18)</f>
        <v>2077087</v>
      </c>
      <c r="D9" s="508">
        <f>SUM(D10:D18)</f>
        <v>881426</v>
      </c>
      <c r="E9" s="447">
        <f t="shared" ref="E9:E67" si="0">C9+D9</f>
        <v>2958513</v>
      </c>
      <c r="F9" s="508">
        <f>SUM(F10:F18)</f>
        <v>803956</v>
      </c>
      <c r="G9" s="508">
        <f>SUM(G10:G18)</f>
        <v>706098</v>
      </c>
      <c r="H9" s="507">
        <f t="shared" ref="H9:H67" si="1">F9+G9</f>
        <v>1510054</v>
      </c>
    </row>
    <row r="10" spans="1:8" ht="15.75">
      <c r="A10" s="137">
        <v>2.1</v>
      </c>
      <c r="B10" s="59" t="s">
        <v>136</v>
      </c>
      <c r="C10" s="506">
        <v>0</v>
      </c>
      <c r="D10" s="506">
        <v>0</v>
      </c>
      <c r="E10" s="447">
        <f t="shared" si="0"/>
        <v>0</v>
      </c>
      <c r="F10" s="506">
        <v>0</v>
      </c>
      <c r="G10" s="506">
        <v>0</v>
      </c>
      <c r="H10" s="507">
        <f t="shared" si="1"/>
        <v>0</v>
      </c>
    </row>
    <row r="11" spans="1:8" ht="15.75">
      <c r="A11" s="137">
        <v>2.2000000000000002</v>
      </c>
      <c r="B11" s="59" t="s">
        <v>137</v>
      </c>
      <c r="C11" s="506">
        <v>1853069</v>
      </c>
      <c r="D11" s="506">
        <v>405488</v>
      </c>
      <c r="E11" s="447">
        <f t="shared" si="0"/>
        <v>2258557</v>
      </c>
      <c r="F11" s="506">
        <v>558838</v>
      </c>
      <c r="G11" s="506">
        <v>246398</v>
      </c>
      <c r="H11" s="507">
        <f t="shared" si="1"/>
        <v>805236</v>
      </c>
    </row>
    <row r="12" spans="1:8" ht="15.75">
      <c r="A12" s="137">
        <v>2.2999999999999998</v>
      </c>
      <c r="B12" s="59" t="s">
        <v>138</v>
      </c>
      <c r="C12" s="506">
        <v>0</v>
      </c>
      <c r="D12" s="506">
        <v>0</v>
      </c>
      <c r="E12" s="447">
        <f t="shared" si="0"/>
        <v>0</v>
      </c>
      <c r="F12" s="506">
        <v>0</v>
      </c>
      <c r="G12" s="506">
        <v>0</v>
      </c>
      <c r="H12" s="507">
        <f t="shared" si="1"/>
        <v>0</v>
      </c>
    </row>
    <row r="13" spans="1:8" ht="15.75">
      <c r="A13" s="137">
        <v>2.4</v>
      </c>
      <c r="B13" s="59" t="s">
        <v>139</v>
      </c>
      <c r="C13" s="506">
        <v>0</v>
      </c>
      <c r="D13" s="506">
        <v>0</v>
      </c>
      <c r="E13" s="447">
        <f t="shared" si="0"/>
        <v>0</v>
      </c>
      <c r="F13" s="506">
        <v>0</v>
      </c>
      <c r="G13" s="506">
        <v>0</v>
      </c>
      <c r="H13" s="507">
        <f t="shared" si="1"/>
        <v>0</v>
      </c>
    </row>
    <row r="14" spans="1:8" ht="15.75">
      <c r="A14" s="137">
        <v>2.5</v>
      </c>
      <c r="B14" s="59" t="s">
        <v>140</v>
      </c>
      <c r="C14" s="506">
        <v>0</v>
      </c>
      <c r="D14" s="506">
        <v>0</v>
      </c>
      <c r="E14" s="447">
        <f t="shared" si="0"/>
        <v>0</v>
      </c>
      <c r="F14" s="506">
        <v>0</v>
      </c>
      <c r="G14" s="506">
        <v>0</v>
      </c>
      <c r="H14" s="507">
        <f t="shared" si="1"/>
        <v>0</v>
      </c>
    </row>
    <row r="15" spans="1:8" ht="15.75">
      <c r="A15" s="137">
        <v>2.6</v>
      </c>
      <c r="B15" s="59" t="s">
        <v>141</v>
      </c>
      <c r="C15" s="506">
        <v>0</v>
      </c>
      <c r="D15" s="506">
        <v>0</v>
      </c>
      <c r="E15" s="447">
        <f t="shared" si="0"/>
        <v>0</v>
      </c>
      <c r="F15" s="506">
        <v>0</v>
      </c>
      <c r="G15" s="506">
        <v>0</v>
      </c>
      <c r="H15" s="507">
        <f t="shared" si="1"/>
        <v>0</v>
      </c>
    </row>
    <row r="16" spans="1:8" ht="15.75">
      <c r="A16" s="137">
        <v>2.7</v>
      </c>
      <c r="B16" s="59" t="s">
        <v>142</v>
      </c>
      <c r="C16" s="506">
        <v>0</v>
      </c>
      <c r="D16" s="506">
        <v>0</v>
      </c>
      <c r="E16" s="447">
        <f t="shared" si="0"/>
        <v>0</v>
      </c>
      <c r="F16" s="506">
        <v>0</v>
      </c>
      <c r="G16" s="506">
        <v>0</v>
      </c>
      <c r="H16" s="507">
        <f t="shared" si="1"/>
        <v>0</v>
      </c>
    </row>
    <row r="17" spans="1:8" ht="15.75">
      <c r="A17" s="137">
        <v>2.8</v>
      </c>
      <c r="B17" s="59" t="s">
        <v>143</v>
      </c>
      <c r="C17" s="506">
        <v>224018</v>
      </c>
      <c r="D17" s="506">
        <v>475938</v>
      </c>
      <c r="E17" s="447">
        <f t="shared" si="0"/>
        <v>699956</v>
      </c>
      <c r="F17" s="506">
        <v>245118</v>
      </c>
      <c r="G17" s="506">
        <v>459700</v>
      </c>
      <c r="H17" s="507">
        <f t="shared" si="1"/>
        <v>704818</v>
      </c>
    </row>
    <row r="18" spans="1:8" ht="15.75">
      <c r="A18" s="137">
        <v>2.9</v>
      </c>
      <c r="B18" s="59" t="s">
        <v>144</v>
      </c>
      <c r="C18" s="506">
        <v>0</v>
      </c>
      <c r="D18" s="506">
        <v>0</v>
      </c>
      <c r="E18" s="447">
        <f t="shared" si="0"/>
        <v>0</v>
      </c>
      <c r="F18" s="506">
        <v>0</v>
      </c>
      <c r="G18" s="506">
        <v>0</v>
      </c>
      <c r="H18" s="507">
        <f t="shared" si="1"/>
        <v>0</v>
      </c>
    </row>
    <row r="19" spans="1:8" ht="15.75">
      <c r="A19" s="137">
        <v>3</v>
      </c>
      <c r="B19" s="58" t="s">
        <v>145</v>
      </c>
      <c r="C19" s="506">
        <v>38937</v>
      </c>
      <c r="D19" s="506">
        <v>59626</v>
      </c>
      <c r="E19" s="447">
        <f t="shared" si="0"/>
        <v>98563</v>
      </c>
      <c r="F19" s="506">
        <v>8960</v>
      </c>
      <c r="G19" s="506">
        <v>35881</v>
      </c>
      <c r="H19" s="507">
        <f t="shared" si="1"/>
        <v>44841</v>
      </c>
    </row>
    <row r="20" spans="1:8" ht="15.75">
      <c r="A20" s="137">
        <v>4</v>
      </c>
      <c r="B20" s="58" t="s">
        <v>146</v>
      </c>
      <c r="C20" s="506">
        <v>1399842</v>
      </c>
      <c r="D20" s="506">
        <v>0</v>
      </c>
      <c r="E20" s="447">
        <f t="shared" si="0"/>
        <v>1399842</v>
      </c>
      <c r="F20" s="506">
        <v>1253114</v>
      </c>
      <c r="G20" s="506">
        <v>0</v>
      </c>
      <c r="H20" s="507">
        <f t="shared" si="1"/>
        <v>1253114</v>
      </c>
    </row>
    <row r="21" spans="1:8" ht="15.75">
      <c r="A21" s="137">
        <v>5</v>
      </c>
      <c r="B21" s="58" t="s">
        <v>147</v>
      </c>
      <c r="C21" s="506">
        <v>115728</v>
      </c>
      <c r="D21" s="506">
        <v>286350</v>
      </c>
      <c r="E21" s="447">
        <f t="shared" si="0"/>
        <v>402078</v>
      </c>
      <c r="F21" s="506">
        <v>84443</v>
      </c>
      <c r="G21" s="506">
        <v>90234</v>
      </c>
      <c r="H21" s="507">
        <f>F21+G21</f>
        <v>174677</v>
      </c>
    </row>
    <row r="22" spans="1:8" ht="15.75">
      <c r="A22" s="137">
        <v>6</v>
      </c>
      <c r="B22" s="60" t="s">
        <v>148</v>
      </c>
      <c r="C22" s="508">
        <f>C8+C9+C19+C20+C21</f>
        <v>4010460</v>
      </c>
      <c r="D22" s="508">
        <f>D8+D9+D19+D20+D21</f>
        <v>1458011</v>
      </c>
      <c r="E22" s="447">
        <f>C22+D22</f>
        <v>5468471</v>
      </c>
      <c r="F22" s="508">
        <f>F8+F9+F19+F20+F21</f>
        <v>2501383</v>
      </c>
      <c r="G22" s="508">
        <f>G8+G9+G19+G20+G21</f>
        <v>992497</v>
      </c>
      <c r="H22" s="507">
        <f>F22+G22</f>
        <v>3493880</v>
      </c>
    </row>
    <row r="23" spans="1:8" ht="15.75">
      <c r="A23" s="137"/>
      <c r="B23" s="56" t="s">
        <v>127</v>
      </c>
      <c r="C23" s="506"/>
      <c r="D23" s="506"/>
      <c r="E23" s="452"/>
      <c r="F23" s="506"/>
      <c r="G23" s="506"/>
      <c r="H23" s="509"/>
    </row>
    <row r="24" spans="1:8" ht="15.75">
      <c r="A24" s="137">
        <v>7</v>
      </c>
      <c r="B24" s="58" t="s">
        <v>149</v>
      </c>
      <c r="C24" s="506">
        <v>6404.6799999999994</v>
      </c>
      <c r="D24" s="506">
        <v>39136.880000000005</v>
      </c>
      <c r="E24" s="447">
        <f t="shared" si="0"/>
        <v>45541.560000000005</v>
      </c>
      <c r="F24" s="506">
        <v>100514.90999999999</v>
      </c>
      <c r="G24" s="506">
        <v>4364.42</v>
      </c>
      <c r="H24" s="507">
        <f t="shared" si="1"/>
        <v>104879.32999999999</v>
      </c>
    </row>
    <row r="25" spans="1:8" ht="15.75">
      <c r="A25" s="137">
        <v>8</v>
      </c>
      <c r="B25" s="58" t="s">
        <v>150</v>
      </c>
      <c r="C25" s="506">
        <v>15868.32</v>
      </c>
      <c r="D25" s="506">
        <v>150232.12</v>
      </c>
      <c r="E25" s="447">
        <f t="shared" si="0"/>
        <v>166100.44</v>
      </c>
      <c r="F25" s="506">
        <v>3107.0900000000111</v>
      </c>
      <c r="G25" s="506">
        <v>20348.580000000002</v>
      </c>
      <c r="H25" s="507">
        <f t="shared" si="1"/>
        <v>23455.670000000013</v>
      </c>
    </row>
    <row r="26" spans="1:8" ht="15.75">
      <c r="A26" s="137">
        <v>9</v>
      </c>
      <c r="B26" s="58" t="s">
        <v>151</v>
      </c>
      <c r="C26" s="506">
        <v>0</v>
      </c>
      <c r="D26" s="506">
        <v>94821</v>
      </c>
      <c r="E26" s="447">
        <f t="shared" si="0"/>
        <v>94821</v>
      </c>
      <c r="F26" s="506">
        <v>0</v>
      </c>
      <c r="G26" s="506">
        <v>51033</v>
      </c>
      <c r="H26" s="507">
        <f t="shared" si="1"/>
        <v>51033</v>
      </c>
    </row>
    <row r="27" spans="1:8" ht="15.75">
      <c r="A27" s="137">
        <v>10</v>
      </c>
      <c r="B27" s="58" t="s">
        <v>152</v>
      </c>
      <c r="C27" s="506">
        <v>0</v>
      </c>
      <c r="D27" s="506">
        <v>0</v>
      </c>
      <c r="E27" s="447">
        <f t="shared" si="0"/>
        <v>0</v>
      </c>
      <c r="F27" s="506">
        <v>0</v>
      </c>
      <c r="G27" s="506">
        <v>0</v>
      </c>
      <c r="H27" s="507">
        <f t="shared" si="1"/>
        <v>0</v>
      </c>
    </row>
    <row r="28" spans="1:8" ht="15.75">
      <c r="A28" s="137">
        <v>11</v>
      </c>
      <c r="B28" s="58" t="s">
        <v>153</v>
      </c>
      <c r="C28" s="506">
        <v>0</v>
      </c>
      <c r="D28" s="506">
        <v>2155</v>
      </c>
      <c r="E28" s="447">
        <f t="shared" si="0"/>
        <v>2155</v>
      </c>
      <c r="F28" s="506">
        <v>0</v>
      </c>
      <c r="G28" s="506">
        <v>3867</v>
      </c>
      <c r="H28" s="507">
        <f t="shared" si="1"/>
        <v>3867</v>
      </c>
    </row>
    <row r="29" spans="1:8" ht="15.75">
      <c r="A29" s="137">
        <v>12</v>
      </c>
      <c r="B29" s="58" t="s">
        <v>154</v>
      </c>
      <c r="C29" s="506">
        <v>3621</v>
      </c>
      <c r="D29" s="506">
        <v>10640</v>
      </c>
      <c r="E29" s="447">
        <f t="shared" si="0"/>
        <v>14261</v>
      </c>
      <c r="F29" s="506">
        <v>0</v>
      </c>
      <c r="G29" s="506">
        <v>0</v>
      </c>
      <c r="H29" s="507">
        <f t="shared" si="1"/>
        <v>0</v>
      </c>
    </row>
    <row r="30" spans="1:8" ht="15.75">
      <c r="A30" s="137">
        <v>13</v>
      </c>
      <c r="B30" s="61" t="s">
        <v>155</v>
      </c>
      <c r="C30" s="508">
        <f>SUM(C24:C29)</f>
        <v>25894</v>
      </c>
      <c r="D30" s="508">
        <f>SUM(D24:D29)</f>
        <v>296985</v>
      </c>
      <c r="E30" s="447">
        <f t="shared" si="0"/>
        <v>322879</v>
      </c>
      <c r="F30" s="508">
        <f>SUM(F24:F29)</f>
        <v>103622</v>
      </c>
      <c r="G30" s="508">
        <f>SUM(G24:G29)</f>
        <v>79613</v>
      </c>
      <c r="H30" s="507">
        <f t="shared" si="1"/>
        <v>183235</v>
      </c>
    </row>
    <row r="31" spans="1:8" ht="15.75">
      <c r="A31" s="137">
        <v>14</v>
      </c>
      <c r="B31" s="61" t="s">
        <v>156</v>
      </c>
      <c r="C31" s="508">
        <f>C22-C30</f>
        <v>3984566</v>
      </c>
      <c r="D31" s="508">
        <f>D22-D30</f>
        <v>1161026</v>
      </c>
      <c r="E31" s="447">
        <f t="shared" si="0"/>
        <v>5145592</v>
      </c>
      <c r="F31" s="508">
        <f>F22-F30</f>
        <v>2397761</v>
      </c>
      <c r="G31" s="508">
        <f>G22-G30</f>
        <v>912884</v>
      </c>
      <c r="H31" s="507">
        <f t="shared" si="1"/>
        <v>3310645</v>
      </c>
    </row>
    <row r="32" spans="1:8">
      <c r="A32" s="137"/>
      <c r="B32" s="56"/>
      <c r="C32" s="510"/>
      <c r="D32" s="510"/>
      <c r="E32" s="510"/>
      <c r="F32" s="510"/>
      <c r="G32" s="510"/>
      <c r="H32" s="511"/>
    </row>
    <row r="33" spans="1:8" ht="15.75">
      <c r="A33" s="137"/>
      <c r="B33" s="56" t="s">
        <v>157</v>
      </c>
      <c r="C33" s="506"/>
      <c r="D33" s="506"/>
      <c r="E33" s="452"/>
      <c r="F33" s="506"/>
      <c r="G33" s="506"/>
      <c r="H33" s="509"/>
    </row>
    <row r="34" spans="1:8" ht="15.75">
      <c r="A34" s="137">
        <v>15</v>
      </c>
      <c r="B34" s="55" t="s">
        <v>128</v>
      </c>
      <c r="C34" s="512">
        <v>-137328</v>
      </c>
      <c r="D34" s="512">
        <v>370057</v>
      </c>
      <c r="E34" s="447">
        <f t="shared" si="0"/>
        <v>232729</v>
      </c>
      <c r="F34" s="512">
        <v>-91825</v>
      </c>
      <c r="G34" s="512">
        <v>395983</v>
      </c>
      <c r="H34" s="507">
        <f t="shared" si="1"/>
        <v>304158</v>
      </c>
    </row>
    <row r="35" spans="1:8" ht="15.75">
      <c r="A35" s="137">
        <v>15.1</v>
      </c>
      <c r="B35" s="59" t="s">
        <v>158</v>
      </c>
      <c r="C35" s="506">
        <v>226434</v>
      </c>
      <c r="D35" s="506">
        <v>572080</v>
      </c>
      <c r="E35" s="447">
        <f t="shared" si="0"/>
        <v>798514</v>
      </c>
      <c r="F35" s="506">
        <v>177791</v>
      </c>
      <c r="G35" s="506">
        <v>572468</v>
      </c>
      <c r="H35" s="507">
        <f t="shared" si="1"/>
        <v>750259</v>
      </c>
    </row>
    <row r="36" spans="1:8" ht="15.75">
      <c r="A36" s="137">
        <v>15.2</v>
      </c>
      <c r="B36" s="59" t="s">
        <v>159</v>
      </c>
      <c r="C36" s="506">
        <v>363762</v>
      </c>
      <c r="D36" s="506">
        <v>202023</v>
      </c>
      <c r="E36" s="447">
        <f t="shared" si="0"/>
        <v>565785</v>
      </c>
      <c r="F36" s="506">
        <v>269616</v>
      </c>
      <c r="G36" s="506">
        <v>176485</v>
      </c>
      <c r="H36" s="507">
        <f t="shared" si="1"/>
        <v>446101</v>
      </c>
    </row>
    <row r="37" spans="1:8" ht="15.75">
      <c r="A37" s="137">
        <v>16</v>
      </c>
      <c r="B37" s="58" t="s">
        <v>160</v>
      </c>
      <c r="C37" s="506">
        <v>0</v>
      </c>
      <c r="D37" s="506">
        <v>0</v>
      </c>
      <c r="E37" s="447">
        <f t="shared" si="0"/>
        <v>0</v>
      </c>
      <c r="F37" s="506">
        <v>0</v>
      </c>
      <c r="G37" s="506">
        <v>0</v>
      </c>
      <c r="H37" s="507">
        <f t="shared" si="1"/>
        <v>0</v>
      </c>
    </row>
    <row r="38" spans="1:8" ht="15.75">
      <c r="A38" s="137">
        <v>17</v>
      </c>
      <c r="B38" s="58" t="s">
        <v>161</v>
      </c>
      <c r="C38" s="506">
        <v>0</v>
      </c>
      <c r="D38" s="506">
        <v>0</v>
      </c>
      <c r="E38" s="447">
        <f t="shared" si="0"/>
        <v>0</v>
      </c>
      <c r="F38" s="506">
        <v>0</v>
      </c>
      <c r="G38" s="506">
        <v>0</v>
      </c>
      <c r="H38" s="507">
        <f t="shared" si="1"/>
        <v>0</v>
      </c>
    </row>
    <row r="39" spans="1:8" ht="15.75">
      <c r="A39" s="137">
        <v>18</v>
      </c>
      <c r="B39" s="58" t="s">
        <v>162</v>
      </c>
      <c r="C39" s="506">
        <v>0</v>
      </c>
      <c r="D39" s="506">
        <v>0</v>
      </c>
      <c r="E39" s="447">
        <f t="shared" si="0"/>
        <v>0</v>
      </c>
      <c r="F39" s="506">
        <v>0</v>
      </c>
      <c r="G39" s="506">
        <v>0</v>
      </c>
      <c r="H39" s="507">
        <f t="shared" si="1"/>
        <v>0</v>
      </c>
    </row>
    <row r="40" spans="1:8" ht="15.75">
      <c r="A40" s="137">
        <v>19</v>
      </c>
      <c r="B40" s="58" t="s">
        <v>163</v>
      </c>
      <c r="C40" s="506">
        <v>1126343</v>
      </c>
      <c r="D40" s="506">
        <v>0</v>
      </c>
      <c r="E40" s="447">
        <f t="shared" si="0"/>
        <v>1126343</v>
      </c>
      <c r="F40" s="506">
        <v>1104811</v>
      </c>
      <c r="G40" s="506">
        <v>0</v>
      </c>
      <c r="H40" s="507">
        <f t="shared" si="1"/>
        <v>1104811</v>
      </c>
    </row>
    <row r="41" spans="1:8" ht="15.75">
      <c r="A41" s="137">
        <v>20</v>
      </c>
      <c r="B41" s="58" t="s">
        <v>164</v>
      </c>
      <c r="C41" s="506">
        <v>36922</v>
      </c>
      <c r="D41" s="506">
        <v>0</v>
      </c>
      <c r="E41" s="447">
        <f t="shared" si="0"/>
        <v>36922</v>
      </c>
      <c r="F41" s="506">
        <v>-81164</v>
      </c>
      <c r="G41" s="506">
        <v>0</v>
      </c>
      <c r="H41" s="507">
        <f t="shared" si="1"/>
        <v>-81164</v>
      </c>
    </row>
    <row r="42" spans="1:8" ht="15.75">
      <c r="A42" s="137">
        <v>21</v>
      </c>
      <c r="B42" s="58" t="s">
        <v>165</v>
      </c>
      <c r="C42" s="506">
        <v>13033.32</v>
      </c>
      <c r="D42" s="506">
        <v>0</v>
      </c>
      <c r="E42" s="447">
        <f t="shared" si="0"/>
        <v>13033.32</v>
      </c>
      <c r="F42" s="506">
        <v>0</v>
      </c>
      <c r="G42" s="506">
        <v>0</v>
      </c>
      <c r="H42" s="507">
        <f t="shared" si="1"/>
        <v>0</v>
      </c>
    </row>
    <row r="43" spans="1:8" ht="15.75">
      <c r="A43" s="137">
        <v>22</v>
      </c>
      <c r="B43" s="58" t="s">
        <v>166</v>
      </c>
      <c r="C43" s="506">
        <v>0</v>
      </c>
      <c r="D43" s="506">
        <v>7453</v>
      </c>
      <c r="E43" s="447">
        <f t="shared" si="0"/>
        <v>7453</v>
      </c>
      <c r="F43" s="506">
        <v>0</v>
      </c>
      <c r="G43" s="506">
        <v>0</v>
      </c>
      <c r="H43" s="507">
        <f t="shared" si="1"/>
        <v>0</v>
      </c>
    </row>
    <row r="44" spans="1:8" ht="15.75">
      <c r="A44" s="137">
        <v>23</v>
      </c>
      <c r="B44" s="58" t="s">
        <v>167</v>
      </c>
      <c r="C44" s="506">
        <v>11085.68</v>
      </c>
      <c r="D44" s="506">
        <v>0</v>
      </c>
      <c r="E44" s="447">
        <f t="shared" si="0"/>
        <v>11085.68</v>
      </c>
      <c r="F44" s="506">
        <v>16448</v>
      </c>
      <c r="G44" s="506">
        <v>0</v>
      </c>
      <c r="H44" s="507">
        <f t="shared" si="1"/>
        <v>16448</v>
      </c>
    </row>
    <row r="45" spans="1:8" ht="15.75">
      <c r="A45" s="137">
        <v>24</v>
      </c>
      <c r="B45" s="61" t="s">
        <v>168</v>
      </c>
      <c r="C45" s="508">
        <f>C34+C37+C38+C39+C40+C41+C42+C43+C44</f>
        <v>1050056</v>
      </c>
      <c r="D45" s="508">
        <f>D34+D37+D38+D39+D40+D41+D42+D43+D44</f>
        <v>377510</v>
      </c>
      <c r="E45" s="447">
        <f t="shared" si="0"/>
        <v>1427566</v>
      </c>
      <c r="F45" s="508">
        <f>F34+F37+F38+F39+F40+F41+F42+F43+F44</f>
        <v>948270</v>
      </c>
      <c r="G45" s="508">
        <f>G34+G37+G38+G39+G40+G41+G42+G43+G44</f>
        <v>395983</v>
      </c>
      <c r="H45" s="507">
        <f t="shared" si="1"/>
        <v>1344253</v>
      </c>
    </row>
    <row r="46" spans="1:8">
      <c r="A46" s="137"/>
      <c r="B46" s="56" t="s">
        <v>169</v>
      </c>
      <c r="C46" s="506"/>
      <c r="D46" s="506"/>
      <c r="E46" s="506"/>
      <c r="F46" s="506"/>
      <c r="G46" s="506"/>
      <c r="H46" s="513"/>
    </row>
    <row r="47" spans="1:8" ht="15.75">
      <c r="A47" s="137">
        <v>25</v>
      </c>
      <c r="B47" s="58" t="s">
        <v>170</v>
      </c>
      <c r="C47" s="506">
        <v>16112</v>
      </c>
      <c r="D47" s="506">
        <v>9531</v>
      </c>
      <c r="E47" s="447">
        <f t="shared" si="0"/>
        <v>25643</v>
      </c>
      <c r="F47" s="506">
        <v>135209</v>
      </c>
      <c r="G47" s="506">
        <v>14804</v>
      </c>
      <c r="H47" s="507">
        <f t="shared" si="1"/>
        <v>150013</v>
      </c>
    </row>
    <row r="48" spans="1:8" ht="15.75">
      <c r="A48" s="137">
        <v>26</v>
      </c>
      <c r="B48" s="58" t="s">
        <v>171</v>
      </c>
      <c r="C48" s="506">
        <v>154161</v>
      </c>
      <c r="D48" s="506">
        <v>0</v>
      </c>
      <c r="E48" s="447">
        <f t="shared" si="0"/>
        <v>154161</v>
      </c>
      <c r="F48" s="506">
        <v>115606</v>
      </c>
      <c r="G48" s="506">
        <v>217</v>
      </c>
      <c r="H48" s="507">
        <f t="shared" si="1"/>
        <v>115823</v>
      </c>
    </row>
    <row r="49" spans="1:9" ht="15.75">
      <c r="A49" s="137">
        <v>27</v>
      </c>
      <c r="B49" s="58" t="s">
        <v>172</v>
      </c>
      <c r="C49" s="506">
        <v>1909622</v>
      </c>
      <c r="D49" s="506">
        <v>0</v>
      </c>
      <c r="E49" s="447">
        <f t="shared" si="0"/>
        <v>1909622</v>
      </c>
      <c r="F49" s="506">
        <v>1673773</v>
      </c>
      <c r="G49" s="506">
        <v>0</v>
      </c>
      <c r="H49" s="507">
        <f t="shared" si="1"/>
        <v>1673773</v>
      </c>
    </row>
    <row r="50" spans="1:9" ht="15.75">
      <c r="A50" s="137">
        <v>28</v>
      </c>
      <c r="B50" s="58" t="s">
        <v>311</v>
      </c>
      <c r="C50" s="506">
        <v>2219</v>
      </c>
      <c r="D50" s="506">
        <v>0</v>
      </c>
      <c r="E50" s="447">
        <f t="shared" si="0"/>
        <v>2219</v>
      </c>
      <c r="F50" s="506">
        <v>2185</v>
      </c>
      <c r="G50" s="506">
        <v>0</v>
      </c>
      <c r="H50" s="507">
        <f t="shared" si="1"/>
        <v>2185</v>
      </c>
    </row>
    <row r="51" spans="1:9" ht="15.75">
      <c r="A51" s="137">
        <v>29</v>
      </c>
      <c r="B51" s="58" t="s">
        <v>173</v>
      </c>
      <c r="C51" s="506">
        <v>472648</v>
      </c>
      <c r="D51" s="506">
        <v>0</v>
      </c>
      <c r="E51" s="447">
        <f t="shared" si="0"/>
        <v>472648</v>
      </c>
      <c r="F51" s="506">
        <v>341201</v>
      </c>
      <c r="G51" s="506">
        <v>0</v>
      </c>
      <c r="H51" s="507">
        <f t="shared" si="1"/>
        <v>341201</v>
      </c>
    </row>
    <row r="52" spans="1:9" ht="15.75">
      <c r="A52" s="137">
        <v>30</v>
      </c>
      <c r="B52" s="58" t="s">
        <v>174</v>
      </c>
      <c r="C52" s="506">
        <v>482219</v>
      </c>
      <c r="D52" s="506">
        <v>1324</v>
      </c>
      <c r="E52" s="447">
        <f t="shared" si="0"/>
        <v>483543</v>
      </c>
      <c r="F52" s="506">
        <v>462389</v>
      </c>
      <c r="G52" s="506">
        <v>0</v>
      </c>
      <c r="H52" s="507">
        <f t="shared" si="1"/>
        <v>462389</v>
      </c>
    </row>
    <row r="53" spans="1:9" ht="15.75">
      <c r="A53" s="137">
        <v>31</v>
      </c>
      <c r="B53" s="61" t="s">
        <v>175</v>
      </c>
      <c r="C53" s="508">
        <f>C47+C48+C49+C50+C51+C52</f>
        <v>3036981</v>
      </c>
      <c r="D53" s="508">
        <f>D47+D48+D49+D50+D51+D52</f>
        <v>10855</v>
      </c>
      <c r="E53" s="447">
        <f t="shared" si="0"/>
        <v>3047836</v>
      </c>
      <c r="F53" s="508">
        <f>F47+F48+F49+F50+F51+F52</f>
        <v>2730363</v>
      </c>
      <c r="G53" s="508">
        <f>G47+G48+G49+G50+G51+G52</f>
        <v>15021</v>
      </c>
      <c r="H53" s="507">
        <f t="shared" si="1"/>
        <v>2745384</v>
      </c>
    </row>
    <row r="54" spans="1:9" ht="15.75">
      <c r="A54" s="137">
        <v>32</v>
      </c>
      <c r="B54" s="61" t="s">
        <v>176</v>
      </c>
      <c r="C54" s="508">
        <f>C45-C53</f>
        <v>-1986925</v>
      </c>
      <c r="D54" s="508">
        <f>D45-D53</f>
        <v>366655</v>
      </c>
      <c r="E54" s="447">
        <f t="shared" si="0"/>
        <v>-1620270</v>
      </c>
      <c r="F54" s="508">
        <f>F45-F53</f>
        <v>-1782093</v>
      </c>
      <c r="G54" s="508">
        <f>G45-G53</f>
        <v>380962</v>
      </c>
      <c r="H54" s="507">
        <f t="shared" si="1"/>
        <v>-1401131</v>
      </c>
    </row>
    <row r="55" spans="1:9">
      <c r="A55" s="137"/>
      <c r="B55" s="56"/>
      <c r="C55" s="510"/>
      <c r="D55" s="510"/>
      <c r="E55" s="510"/>
      <c r="F55" s="510"/>
      <c r="G55" s="510"/>
      <c r="H55" s="511"/>
    </row>
    <row r="56" spans="1:9" ht="15.75">
      <c r="A56" s="137">
        <v>33</v>
      </c>
      <c r="B56" s="61" t="s">
        <v>177</v>
      </c>
      <c r="C56" s="508">
        <f>C31+C54</f>
        <v>1997641</v>
      </c>
      <c r="D56" s="508">
        <f>D31+D54</f>
        <v>1527681</v>
      </c>
      <c r="E56" s="447">
        <f t="shared" si="0"/>
        <v>3525322</v>
      </c>
      <c r="F56" s="508">
        <f>F31+F54</f>
        <v>615668</v>
      </c>
      <c r="G56" s="508">
        <f>G31+G54</f>
        <v>1293846</v>
      </c>
      <c r="H56" s="507">
        <f t="shared" si="1"/>
        <v>1909514</v>
      </c>
    </row>
    <row r="57" spans="1:9">
      <c r="A57" s="137"/>
      <c r="B57" s="56"/>
      <c r="C57" s="510"/>
      <c r="D57" s="510"/>
      <c r="E57" s="510"/>
      <c r="F57" s="510"/>
      <c r="G57" s="510"/>
      <c r="H57" s="511"/>
    </row>
    <row r="58" spans="1:9" ht="15.75">
      <c r="A58" s="137">
        <v>34</v>
      </c>
      <c r="B58" s="58" t="s">
        <v>178</v>
      </c>
      <c r="C58" s="506">
        <v>274585</v>
      </c>
      <c r="D58" s="506"/>
      <c r="E58" s="447">
        <f t="shared" si="0"/>
        <v>274585</v>
      </c>
      <c r="F58" s="506">
        <v>-32566</v>
      </c>
      <c r="G58" s="506"/>
      <c r="H58" s="507">
        <f t="shared" si="1"/>
        <v>-32566</v>
      </c>
    </row>
    <row r="59" spans="1:9" s="217" customFormat="1" ht="15.75">
      <c r="A59" s="137">
        <v>35</v>
      </c>
      <c r="B59" s="55" t="s">
        <v>179</v>
      </c>
      <c r="C59" s="514">
        <v>0</v>
      </c>
      <c r="D59" s="515"/>
      <c r="E59" s="516">
        <f t="shared" si="0"/>
        <v>0</v>
      </c>
      <c r="F59" s="517">
        <v>0</v>
      </c>
      <c r="G59" s="517"/>
      <c r="H59" s="518">
        <f t="shared" si="1"/>
        <v>0</v>
      </c>
      <c r="I59" s="216"/>
    </row>
    <row r="60" spans="1:9" ht="15.75">
      <c r="A60" s="137">
        <v>36</v>
      </c>
      <c r="B60" s="58" t="s">
        <v>180</v>
      </c>
      <c r="C60" s="506">
        <v>99633</v>
      </c>
      <c r="D60" s="506"/>
      <c r="E60" s="447">
        <f t="shared" si="0"/>
        <v>99633</v>
      </c>
      <c r="F60" s="506">
        <v>-9337</v>
      </c>
      <c r="G60" s="506"/>
      <c r="H60" s="507">
        <f t="shared" si="1"/>
        <v>-9337</v>
      </c>
    </row>
    <row r="61" spans="1:9" ht="15.75">
      <c r="A61" s="137">
        <v>37</v>
      </c>
      <c r="B61" s="61" t="s">
        <v>181</v>
      </c>
      <c r="C61" s="508">
        <f>C58+C59+C60</f>
        <v>374218</v>
      </c>
      <c r="D61" s="508">
        <f>D58+D59+D60</f>
        <v>0</v>
      </c>
      <c r="E61" s="447">
        <f t="shared" si="0"/>
        <v>374218</v>
      </c>
      <c r="F61" s="508">
        <f>F58+F59+F60</f>
        <v>-41903</v>
      </c>
      <c r="G61" s="508">
        <f>G58+G59+G60</f>
        <v>0</v>
      </c>
      <c r="H61" s="507">
        <f t="shared" si="1"/>
        <v>-41903</v>
      </c>
    </row>
    <row r="62" spans="1:9">
      <c r="A62" s="137"/>
      <c r="B62" s="62"/>
      <c r="C62" s="506"/>
      <c r="D62" s="506"/>
      <c r="E62" s="506"/>
      <c r="F62" s="506"/>
      <c r="G62" s="506"/>
      <c r="H62" s="513"/>
    </row>
    <row r="63" spans="1:9" ht="15.75">
      <c r="A63" s="137">
        <v>38</v>
      </c>
      <c r="B63" s="63" t="s">
        <v>312</v>
      </c>
      <c r="C63" s="508">
        <f>C56-C61</f>
        <v>1623423</v>
      </c>
      <c r="D63" s="508">
        <f>D56-D61</f>
        <v>1527681</v>
      </c>
      <c r="E63" s="447">
        <f t="shared" si="0"/>
        <v>3151104</v>
      </c>
      <c r="F63" s="508">
        <f>F56-F61</f>
        <v>657571</v>
      </c>
      <c r="G63" s="508">
        <f>G56-G61</f>
        <v>1293846</v>
      </c>
      <c r="H63" s="507">
        <f t="shared" si="1"/>
        <v>1951417</v>
      </c>
    </row>
    <row r="64" spans="1:9" ht="15.75">
      <c r="A64" s="135">
        <v>39</v>
      </c>
      <c r="B64" s="58" t="s">
        <v>182</v>
      </c>
      <c r="C64" s="519">
        <v>0</v>
      </c>
      <c r="D64" s="519"/>
      <c r="E64" s="447">
        <f t="shared" si="0"/>
        <v>0</v>
      </c>
      <c r="F64" s="519">
        <v>0</v>
      </c>
      <c r="G64" s="519"/>
      <c r="H64" s="507">
        <f t="shared" si="1"/>
        <v>0</v>
      </c>
    </row>
    <row r="65" spans="1:8" ht="15.75">
      <c r="A65" s="137">
        <v>40</v>
      </c>
      <c r="B65" s="61" t="s">
        <v>183</v>
      </c>
      <c r="C65" s="508">
        <f>C63-C64</f>
        <v>1623423</v>
      </c>
      <c r="D65" s="508">
        <f>D63-D64</f>
        <v>1527681</v>
      </c>
      <c r="E65" s="447">
        <f t="shared" si="0"/>
        <v>3151104</v>
      </c>
      <c r="F65" s="508">
        <f>F63-F64</f>
        <v>657571</v>
      </c>
      <c r="G65" s="508">
        <f>G63-G64</f>
        <v>1293846</v>
      </c>
      <c r="H65" s="507">
        <f t="shared" si="1"/>
        <v>1951417</v>
      </c>
    </row>
    <row r="66" spans="1:8" ht="15.75">
      <c r="A66" s="135">
        <v>41</v>
      </c>
      <c r="B66" s="58" t="s">
        <v>184</v>
      </c>
      <c r="C66" s="519"/>
      <c r="D66" s="519"/>
      <c r="E66" s="447">
        <f t="shared" si="0"/>
        <v>0</v>
      </c>
      <c r="F66" s="519"/>
      <c r="G66" s="519"/>
      <c r="H66" s="507">
        <f t="shared" si="1"/>
        <v>0</v>
      </c>
    </row>
    <row r="67" spans="1:8" ht="16.5" thickBot="1">
      <c r="A67" s="139">
        <v>42</v>
      </c>
      <c r="B67" s="140" t="s">
        <v>185</v>
      </c>
      <c r="C67" s="279">
        <f>C65+C66</f>
        <v>1623423</v>
      </c>
      <c r="D67" s="279">
        <f>D65+D66</f>
        <v>1527681</v>
      </c>
      <c r="E67" s="277">
        <f t="shared" si="0"/>
        <v>3151104</v>
      </c>
      <c r="F67" s="279">
        <f>F65+F66</f>
        <v>657571</v>
      </c>
      <c r="G67" s="279">
        <f>G65+G66</f>
        <v>1293846</v>
      </c>
      <c r="H67" s="280">
        <f t="shared" si="1"/>
        <v>1951417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3"/>
    </sheetView>
  </sheetViews>
  <sheetFormatPr defaultRowHeight="15"/>
  <cols>
    <col min="1" max="1" width="9.5703125" bestFit="1" customWidth="1"/>
    <col min="2" max="2" width="72.28515625" customWidth="1"/>
    <col min="3" max="8" width="12.7109375" customWidth="1"/>
    <col min="9" max="9" width="8.85546875" customWidth="1"/>
  </cols>
  <sheetData>
    <row r="1" spans="1:8">
      <c r="A1" s="2" t="s">
        <v>226</v>
      </c>
      <c r="B1" s="459" t="s">
        <v>919</v>
      </c>
    </row>
    <row r="2" spans="1:8" ht="15.75">
      <c r="A2" s="2" t="s">
        <v>227</v>
      </c>
      <c r="B2" s="444">
        <f>'1. key ratios'!B2</f>
        <v>43738</v>
      </c>
    </row>
    <row r="3" spans="1:8">
      <c r="A3" s="2"/>
    </row>
    <row r="4" spans="1:8" ht="16.5" thickBot="1">
      <c r="A4" s="2" t="s">
        <v>652</v>
      </c>
      <c r="B4" s="2"/>
      <c r="C4" s="226"/>
      <c r="D4" s="226"/>
      <c r="E4" s="226"/>
      <c r="F4" s="227"/>
      <c r="G4" s="227"/>
      <c r="H4" s="228" t="s">
        <v>130</v>
      </c>
    </row>
    <row r="5" spans="1:8" ht="15.75">
      <c r="A5" s="576" t="s">
        <v>27</v>
      </c>
      <c r="B5" s="578" t="s">
        <v>284</v>
      </c>
      <c r="C5" s="580" t="s">
        <v>232</v>
      </c>
      <c r="D5" s="580"/>
      <c r="E5" s="580"/>
      <c r="F5" s="580" t="s">
        <v>233</v>
      </c>
      <c r="G5" s="580"/>
      <c r="H5" s="581"/>
    </row>
    <row r="6" spans="1:8">
      <c r="A6" s="577"/>
      <c r="B6" s="579"/>
      <c r="C6" s="44" t="s">
        <v>28</v>
      </c>
      <c r="D6" s="44" t="s">
        <v>131</v>
      </c>
      <c r="E6" s="44" t="s">
        <v>69</v>
      </c>
      <c r="F6" s="44" t="s">
        <v>28</v>
      </c>
      <c r="G6" s="44" t="s">
        <v>131</v>
      </c>
      <c r="H6" s="45" t="s">
        <v>69</v>
      </c>
    </row>
    <row r="7" spans="1:8" s="3" customFormat="1" ht="15.75">
      <c r="A7" s="229">
        <v>1</v>
      </c>
      <c r="B7" s="230" t="s">
        <v>792</v>
      </c>
      <c r="C7" s="460">
        <f>SUM(C8:C11)</f>
        <v>12637013</v>
      </c>
      <c r="D7" s="461">
        <f>SUM(D8:D11)</f>
        <v>19640170</v>
      </c>
      <c r="E7" s="448">
        <f>C7+D7</f>
        <v>32277183</v>
      </c>
      <c r="F7" s="462">
        <f>SUM(F8:F11)</f>
        <v>4938636</v>
      </c>
      <c r="G7" s="461">
        <f>SUM(G8:G11)</f>
        <v>9437216</v>
      </c>
      <c r="H7" s="448">
        <f>F7+G7</f>
        <v>14375852</v>
      </c>
    </row>
    <row r="8" spans="1:8" s="3" customFormat="1" ht="15.75">
      <c r="A8" s="229">
        <v>1.1000000000000001</v>
      </c>
      <c r="B8" s="231" t="s">
        <v>316</v>
      </c>
      <c r="C8" s="463">
        <v>11181165</v>
      </c>
      <c r="D8" s="446">
        <v>19417834</v>
      </c>
      <c r="E8" s="448">
        <f t="shared" ref="E8:E53" si="0">C8+D8</f>
        <v>30598999</v>
      </c>
      <c r="F8" s="445">
        <v>4385844</v>
      </c>
      <c r="G8" s="446">
        <v>9232084</v>
      </c>
      <c r="H8" s="448">
        <f t="shared" ref="H8:H53" si="1">F8+G8</f>
        <v>13617928</v>
      </c>
    </row>
    <row r="9" spans="1:8" s="3" customFormat="1" ht="15.75">
      <c r="A9" s="229">
        <v>1.2</v>
      </c>
      <c r="B9" s="231" t="s">
        <v>317</v>
      </c>
      <c r="C9" s="463"/>
      <c r="D9" s="446"/>
      <c r="E9" s="448">
        <f t="shared" si="0"/>
        <v>0</v>
      </c>
      <c r="F9" s="445"/>
      <c r="G9" s="446"/>
      <c r="H9" s="448">
        <f t="shared" si="1"/>
        <v>0</v>
      </c>
    </row>
    <row r="10" spans="1:8" s="3" customFormat="1" ht="15.75">
      <c r="A10" s="229">
        <v>1.3</v>
      </c>
      <c r="B10" s="231" t="s">
        <v>318</v>
      </c>
      <c r="C10" s="463">
        <v>1455848</v>
      </c>
      <c r="D10" s="446">
        <v>222336</v>
      </c>
      <c r="E10" s="448">
        <f t="shared" si="0"/>
        <v>1678184</v>
      </c>
      <c r="F10" s="445">
        <v>552792</v>
      </c>
      <c r="G10" s="446">
        <v>205132</v>
      </c>
      <c r="H10" s="448">
        <f t="shared" si="1"/>
        <v>757924</v>
      </c>
    </row>
    <row r="11" spans="1:8" s="3" customFormat="1" ht="15.75">
      <c r="A11" s="229">
        <v>1.4</v>
      </c>
      <c r="B11" s="231" t="s">
        <v>319</v>
      </c>
      <c r="C11" s="463">
        <v>0</v>
      </c>
      <c r="D11" s="446">
        <v>0</v>
      </c>
      <c r="E11" s="448">
        <f t="shared" si="0"/>
        <v>0</v>
      </c>
      <c r="F11" s="445">
        <v>0</v>
      </c>
      <c r="G11" s="446">
        <v>0</v>
      </c>
      <c r="H11" s="448">
        <f t="shared" si="1"/>
        <v>0</v>
      </c>
    </row>
    <row r="12" spans="1:8" s="3" customFormat="1" ht="29.25" customHeight="1">
      <c r="A12" s="229">
        <v>2</v>
      </c>
      <c r="B12" s="230" t="s">
        <v>320</v>
      </c>
      <c r="C12" s="460"/>
      <c r="D12" s="462">
        <v>0</v>
      </c>
      <c r="E12" s="448">
        <f t="shared" si="0"/>
        <v>0</v>
      </c>
      <c r="F12" s="464"/>
      <c r="G12" s="461">
        <v>0</v>
      </c>
      <c r="H12" s="448">
        <f t="shared" si="1"/>
        <v>0</v>
      </c>
    </row>
    <row r="13" spans="1:8" s="3" customFormat="1" ht="25.5">
      <c r="A13" s="229">
        <v>3</v>
      </c>
      <c r="B13" s="230" t="s">
        <v>321</v>
      </c>
      <c r="C13" s="460">
        <v>0</v>
      </c>
      <c r="D13" s="461">
        <v>0</v>
      </c>
      <c r="E13" s="448">
        <f t="shared" si="0"/>
        <v>0</v>
      </c>
      <c r="F13" s="460">
        <v>0</v>
      </c>
      <c r="G13" s="461">
        <v>0</v>
      </c>
      <c r="H13" s="448">
        <f t="shared" si="1"/>
        <v>0</v>
      </c>
    </row>
    <row r="14" spans="1:8" s="3" customFormat="1" ht="15.75">
      <c r="A14" s="229">
        <v>3.1</v>
      </c>
      <c r="B14" s="231" t="s">
        <v>322</v>
      </c>
      <c r="C14" s="463"/>
      <c r="D14" s="446"/>
      <c r="E14" s="448">
        <f t="shared" si="0"/>
        <v>0</v>
      </c>
      <c r="F14" s="445"/>
      <c r="G14" s="446"/>
      <c r="H14" s="448">
        <f t="shared" si="1"/>
        <v>0</v>
      </c>
    </row>
    <row r="15" spans="1:8" s="3" customFormat="1" ht="15.75">
      <c r="A15" s="229">
        <v>3.2</v>
      </c>
      <c r="B15" s="231" t="s">
        <v>323</v>
      </c>
      <c r="C15" s="463"/>
      <c r="D15" s="446"/>
      <c r="E15" s="448">
        <f t="shared" si="0"/>
        <v>0</v>
      </c>
      <c r="F15" s="445"/>
      <c r="G15" s="446"/>
      <c r="H15" s="448">
        <f t="shared" si="1"/>
        <v>0</v>
      </c>
    </row>
    <row r="16" spans="1:8" s="3" customFormat="1" ht="15.75">
      <c r="A16" s="229">
        <v>4</v>
      </c>
      <c r="B16" s="230" t="s">
        <v>324</v>
      </c>
      <c r="C16" s="462">
        <f>C17+C18</f>
        <v>102753047</v>
      </c>
      <c r="D16" s="461">
        <f>D17+D18</f>
        <v>85639127.5616</v>
      </c>
      <c r="E16" s="448">
        <f t="shared" si="0"/>
        <v>188392174.5616</v>
      </c>
      <c r="F16" s="462">
        <f>F17+F18</f>
        <v>22315641.100000001</v>
      </c>
      <c r="G16" s="461">
        <f>G17+G18</f>
        <v>51808153.590000004</v>
      </c>
      <c r="H16" s="448">
        <f t="shared" si="1"/>
        <v>74123794.689999998</v>
      </c>
    </row>
    <row r="17" spans="1:8" s="3" customFormat="1" ht="15.75">
      <c r="A17" s="229">
        <v>4.0999999999999996</v>
      </c>
      <c r="B17" s="231" t="s">
        <v>325</v>
      </c>
      <c r="C17" s="463">
        <v>95377210</v>
      </c>
      <c r="D17" s="446">
        <v>52299170.619999997</v>
      </c>
      <c r="E17" s="448">
        <f t="shared" si="0"/>
        <v>147676380.62</v>
      </c>
      <c r="F17" s="445">
        <v>21327800.100000001</v>
      </c>
      <c r="G17" s="446">
        <v>47142044.590000004</v>
      </c>
      <c r="H17" s="448">
        <f t="shared" si="1"/>
        <v>68469844.689999998</v>
      </c>
    </row>
    <row r="18" spans="1:8" s="3" customFormat="1" ht="15.75">
      <c r="A18" s="229">
        <v>4.2</v>
      </c>
      <c r="B18" s="231" t="s">
        <v>326</v>
      </c>
      <c r="C18" s="463">
        <v>7375837</v>
      </c>
      <c r="D18" s="446">
        <v>33339956.941599999</v>
      </c>
      <c r="E18" s="448">
        <f t="shared" si="0"/>
        <v>40715793.941599995</v>
      </c>
      <c r="F18" s="445">
        <v>987841</v>
      </c>
      <c r="G18" s="446">
        <v>4666109</v>
      </c>
      <c r="H18" s="448">
        <f t="shared" si="1"/>
        <v>5653950</v>
      </c>
    </row>
    <row r="19" spans="1:8" s="3" customFormat="1" ht="25.5">
      <c r="A19" s="229">
        <v>5</v>
      </c>
      <c r="B19" s="230" t="s">
        <v>327</v>
      </c>
      <c r="C19" s="464">
        <f>SUM(C20:C22)+SUM(C28:C31)</f>
        <v>47093721</v>
      </c>
      <c r="D19" s="461">
        <f>SUM(D20:D22)+SUM(D28:D31)</f>
        <v>52598514.916999988</v>
      </c>
      <c r="E19" s="448">
        <f t="shared" si="0"/>
        <v>99692235.916999996</v>
      </c>
      <c r="F19" s="464">
        <f>SUM(F20:F22)+SUM(F28:F31)</f>
        <v>36576000.100000001</v>
      </c>
      <c r="G19" s="461">
        <f>SUM(G20:G22)+SUM(G28:G31)</f>
        <v>59040496.890000001</v>
      </c>
      <c r="H19" s="448">
        <f t="shared" si="1"/>
        <v>95616496.99000001</v>
      </c>
    </row>
    <row r="20" spans="1:8" s="3" customFormat="1" ht="15.75">
      <c r="A20" s="229">
        <v>5.0999999999999996</v>
      </c>
      <c r="B20" s="231" t="s">
        <v>328</v>
      </c>
      <c r="C20" s="463">
        <v>514807</v>
      </c>
      <c r="D20" s="446">
        <v>3391313.64</v>
      </c>
      <c r="E20" s="448">
        <f t="shared" si="0"/>
        <v>3906120.64</v>
      </c>
      <c r="F20" s="445">
        <v>326779.09999999998</v>
      </c>
      <c r="G20" s="446">
        <v>2963875.89</v>
      </c>
      <c r="H20" s="448">
        <f t="shared" si="1"/>
        <v>3290654.99</v>
      </c>
    </row>
    <row r="21" spans="1:8" s="3" customFormat="1" ht="15.75">
      <c r="A21" s="229">
        <v>5.2</v>
      </c>
      <c r="B21" s="231" t="s">
        <v>329</v>
      </c>
      <c r="C21" s="463">
        <v>0</v>
      </c>
      <c r="D21" s="446">
        <v>0</v>
      </c>
      <c r="E21" s="448">
        <f t="shared" si="0"/>
        <v>0</v>
      </c>
      <c r="F21" s="445">
        <v>0</v>
      </c>
      <c r="G21" s="446">
        <v>0</v>
      </c>
      <c r="H21" s="448">
        <f t="shared" si="1"/>
        <v>0</v>
      </c>
    </row>
    <row r="22" spans="1:8" s="3" customFormat="1" ht="15.75">
      <c r="A22" s="229">
        <v>5.3</v>
      </c>
      <c r="B22" s="231" t="s">
        <v>330</v>
      </c>
      <c r="C22" s="462">
        <f>SUM(C23:C27)</f>
        <v>46578914</v>
      </c>
      <c r="D22" s="461">
        <f>SUM(D23:D27)</f>
        <v>49207201.276999988</v>
      </c>
      <c r="E22" s="448">
        <f t="shared" si="0"/>
        <v>95786115.27699998</v>
      </c>
      <c r="F22" s="462">
        <f>SUM(F23:F27)</f>
        <v>36249221</v>
      </c>
      <c r="G22" s="461">
        <f>SUM(G23:G27)</f>
        <v>56076621</v>
      </c>
      <c r="H22" s="448">
        <f t="shared" si="1"/>
        <v>92325842</v>
      </c>
    </row>
    <row r="23" spans="1:8" s="3" customFormat="1" ht="15.75">
      <c r="A23" s="229" t="s">
        <v>331</v>
      </c>
      <c r="B23" s="232" t="s">
        <v>332</v>
      </c>
      <c r="C23" s="463">
        <v>9470745</v>
      </c>
      <c r="D23" s="446">
        <v>26927472.689800002</v>
      </c>
      <c r="E23" s="448">
        <f t="shared" si="0"/>
        <v>36398217.689800002</v>
      </c>
      <c r="F23" s="445">
        <v>7059976</v>
      </c>
      <c r="G23" s="446">
        <v>29735418</v>
      </c>
      <c r="H23" s="448">
        <f t="shared" si="1"/>
        <v>36795394</v>
      </c>
    </row>
    <row r="24" spans="1:8" s="3" customFormat="1" ht="15.75">
      <c r="A24" s="229" t="s">
        <v>333</v>
      </c>
      <c r="B24" s="232" t="s">
        <v>334</v>
      </c>
      <c r="C24" s="463">
        <v>16249499</v>
      </c>
      <c r="D24" s="446">
        <v>13613152.441599986</v>
      </c>
      <c r="E24" s="448">
        <f t="shared" si="0"/>
        <v>29862651.441599987</v>
      </c>
      <c r="F24" s="445">
        <v>2192000</v>
      </c>
      <c r="G24" s="446">
        <v>10209350</v>
      </c>
      <c r="H24" s="448">
        <f t="shared" si="1"/>
        <v>12401350</v>
      </c>
    </row>
    <row r="25" spans="1:8" s="3" customFormat="1" ht="15.75">
      <c r="A25" s="229" t="s">
        <v>335</v>
      </c>
      <c r="B25" s="233" t="s">
        <v>336</v>
      </c>
      <c r="C25" s="463">
        <v>17361571</v>
      </c>
      <c r="D25" s="446">
        <v>5082944</v>
      </c>
      <c r="E25" s="448">
        <f t="shared" si="0"/>
        <v>22444515</v>
      </c>
      <c r="F25" s="445">
        <v>22481000</v>
      </c>
      <c r="G25" s="446">
        <v>4255421</v>
      </c>
      <c r="H25" s="448">
        <f t="shared" si="1"/>
        <v>26736421</v>
      </c>
    </row>
    <row r="26" spans="1:8" s="3" customFormat="1" ht="15.75">
      <c r="A26" s="229" t="s">
        <v>337</v>
      </c>
      <c r="B26" s="232" t="s">
        <v>338</v>
      </c>
      <c r="C26" s="463">
        <v>3497099</v>
      </c>
      <c r="D26" s="446">
        <v>3583632.1455999999</v>
      </c>
      <c r="E26" s="448">
        <f t="shared" si="0"/>
        <v>7080731.1456000004</v>
      </c>
      <c r="F26" s="445">
        <v>4516245</v>
      </c>
      <c r="G26" s="446">
        <v>11876432</v>
      </c>
      <c r="H26" s="448">
        <f t="shared" si="1"/>
        <v>16392677</v>
      </c>
    </row>
    <row r="27" spans="1:8" s="3" customFormat="1" ht="15.75">
      <c r="A27" s="229" t="s">
        <v>339</v>
      </c>
      <c r="B27" s="232" t="s">
        <v>340</v>
      </c>
      <c r="C27" s="463">
        <v>0</v>
      </c>
      <c r="D27" s="446">
        <v>0</v>
      </c>
      <c r="E27" s="448">
        <f t="shared" si="0"/>
        <v>0</v>
      </c>
      <c r="F27" s="445">
        <v>0</v>
      </c>
      <c r="G27" s="446">
        <v>0</v>
      </c>
      <c r="H27" s="448">
        <f t="shared" si="1"/>
        <v>0</v>
      </c>
    </row>
    <row r="28" spans="1:8" s="3" customFormat="1" ht="15.75">
      <c r="A28" s="229">
        <v>5.4</v>
      </c>
      <c r="B28" s="231" t="s">
        <v>341</v>
      </c>
      <c r="C28" s="463">
        <v>0</v>
      </c>
      <c r="D28" s="446">
        <v>0</v>
      </c>
      <c r="E28" s="448">
        <f t="shared" si="0"/>
        <v>0</v>
      </c>
      <c r="F28" s="445">
        <v>0</v>
      </c>
      <c r="G28" s="446">
        <v>0</v>
      </c>
      <c r="H28" s="448">
        <f t="shared" si="1"/>
        <v>0</v>
      </c>
    </row>
    <row r="29" spans="1:8" s="3" customFormat="1" ht="15.75">
      <c r="A29" s="229">
        <v>5.5</v>
      </c>
      <c r="B29" s="231" t="s">
        <v>342</v>
      </c>
      <c r="C29" s="463">
        <v>0</v>
      </c>
      <c r="D29" s="446">
        <v>0</v>
      </c>
      <c r="E29" s="448">
        <f t="shared" si="0"/>
        <v>0</v>
      </c>
      <c r="F29" s="445">
        <v>0</v>
      </c>
      <c r="G29" s="446">
        <v>0</v>
      </c>
      <c r="H29" s="448">
        <f t="shared" si="1"/>
        <v>0</v>
      </c>
    </row>
    <row r="30" spans="1:8" s="3" customFormat="1" ht="15.75">
      <c r="A30" s="229">
        <v>5.6</v>
      </c>
      <c r="B30" s="231" t="s">
        <v>343</v>
      </c>
      <c r="C30" s="463">
        <v>0</v>
      </c>
      <c r="D30" s="446">
        <v>0</v>
      </c>
      <c r="E30" s="448">
        <f t="shared" si="0"/>
        <v>0</v>
      </c>
      <c r="F30" s="445">
        <v>0</v>
      </c>
      <c r="G30" s="446">
        <v>0</v>
      </c>
      <c r="H30" s="448">
        <f t="shared" si="1"/>
        <v>0</v>
      </c>
    </row>
    <row r="31" spans="1:8" s="3" customFormat="1" ht="15.75">
      <c r="A31" s="229">
        <v>5.7</v>
      </c>
      <c r="B31" s="231" t="s">
        <v>344</v>
      </c>
      <c r="C31" s="463">
        <v>0</v>
      </c>
      <c r="D31" s="446">
        <v>0</v>
      </c>
      <c r="E31" s="448">
        <f t="shared" si="0"/>
        <v>0</v>
      </c>
      <c r="F31" s="445">
        <v>0</v>
      </c>
      <c r="G31" s="446">
        <v>0</v>
      </c>
      <c r="H31" s="448">
        <f t="shared" si="1"/>
        <v>0</v>
      </c>
    </row>
    <row r="32" spans="1:8" s="3" customFormat="1" ht="15.75">
      <c r="A32" s="229">
        <v>6</v>
      </c>
      <c r="B32" s="230" t="s">
        <v>345</v>
      </c>
      <c r="C32" s="463"/>
      <c r="D32" s="446"/>
      <c r="E32" s="448">
        <f t="shared" si="0"/>
        <v>0</v>
      </c>
      <c r="F32" s="445"/>
      <c r="G32" s="446"/>
      <c r="H32" s="448">
        <f t="shared" si="1"/>
        <v>0</v>
      </c>
    </row>
    <row r="33" spans="1:8" s="3" customFormat="1" ht="25.5">
      <c r="A33" s="229">
        <v>6.1</v>
      </c>
      <c r="B33" s="231" t="s">
        <v>793</v>
      </c>
      <c r="C33" s="463"/>
      <c r="D33" s="446"/>
      <c r="E33" s="448">
        <f t="shared" si="0"/>
        <v>0</v>
      </c>
      <c r="F33" s="445"/>
      <c r="G33" s="446"/>
      <c r="H33" s="448">
        <f t="shared" si="1"/>
        <v>0</v>
      </c>
    </row>
    <row r="34" spans="1:8" s="3" customFormat="1" ht="25.5">
      <c r="A34" s="229">
        <v>6.2</v>
      </c>
      <c r="B34" s="231" t="s">
        <v>346</v>
      </c>
      <c r="C34" s="463"/>
      <c r="D34" s="446"/>
      <c r="E34" s="448">
        <f t="shared" si="0"/>
        <v>0</v>
      </c>
      <c r="F34" s="445"/>
      <c r="G34" s="446"/>
      <c r="H34" s="448">
        <f t="shared" si="1"/>
        <v>0</v>
      </c>
    </row>
    <row r="35" spans="1:8" s="3" customFormat="1" ht="25.5">
      <c r="A35" s="229">
        <v>6.3</v>
      </c>
      <c r="B35" s="231" t="s">
        <v>347</v>
      </c>
      <c r="C35" s="463"/>
      <c r="D35" s="446"/>
      <c r="E35" s="448">
        <f t="shared" si="0"/>
        <v>0</v>
      </c>
      <c r="F35" s="445"/>
      <c r="G35" s="446"/>
      <c r="H35" s="448">
        <f t="shared" si="1"/>
        <v>0</v>
      </c>
    </row>
    <row r="36" spans="1:8" s="3" customFormat="1" ht="15.75">
      <c r="A36" s="229">
        <v>6.4</v>
      </c>
      <c r="B36" s="231" t="s">
        <v>348</v>
      </c>
      <c r="C36" s="463"/>
      <c r="D36" s="446"/>
      <c r="E36" s="448">
        <f t="shared" si="0"/>
        <v>0</v>
      </c>
      <c r="F36" s="445"/>
      <c r="G36" s="446"/>
      <c r="H36" s="448">
        <f t="shared" si="1"/>
        <v>0</v>
      </c>
    </row>
    <row r="37" spans="1:8" s="3" customFormat="1" ht="15.75">
      <c r="A37" s="229">
        <v>6.5</v>
      </c>
      <c r="B37" s="231" t="s">
        <v>349</v>
      </c>
      <c r="C37" s="463"/>
      <c r="D37" s="446"/>
      <c r="E37" s="448">
        <f t="shared" si="0"/>
        <v>0</v>
      </c>
      <c r="F37" s="445"/>
      <c r="G37" s="446"/>
      <c r="H37" s="448">
        <f t="shared" si="1"/>
        <v>0</v>
      </c>
    </row>
    <row r="38" spans="1:8" s="3" customFormat="1" ht="25.5">
      <c r="A38" s="229">
        <v>6.6</v>
      </c>
      <c r="B38" s="231" t="s">
        <v>350</v>
      </c>
      <c r="C38" s="463"/>
      <c r="D38" s="446"/>
      <c r="E38" s="448">
        <f t="shared" si="0"/>
        <v>0</v>
      </c>
      <c r="F38" s="445"/>
      <c r="G38" s="446"/>
      <c r="H38" s="448">
        <f t="shared" si="1"/>
        <v>0</v>
      </c>
    </row>
    <row r="39" spans="1:8" s="3" customFormat="1" ht="25.5">
      <c r="A39" s="229">
        <v>6.7</v>
      </c>
      <c r="B39" s="231" t="s">
        <v>351</v>
      </c>
      <c r="C39" s="463"/>
      <c r="D39" s="446"/>
      <c r="E39" s="448">
        <f t="shared" si="0"/>
        <v>0</v>
      </c>
      <c r="F39" s="445"/>
      <c r="G39" s="446"/>
      <c r="H39" s="448">
        <f t="shared" si="1"/>
        <v>0</v>
      </c>
    </row>
    <row r="40" spans="1:8" s="3" customFormat="1" ht="15.75">
      <c r="A40" s="229">
        <v>7</v>
      </c>
      <c r="B40" s="230" t="s">
        <v>352</v>
      </c>
      <c r="C40" s="462">
        <f>SUM(C41:C44)</f>
        <v>5819.4700000000093</v>
      </c>
      <c r="D40" s="461">
        <f>SUM(D41:D44)</f>
        <v>107132.6492</v>
      </c>
      <c r="E40" s="448">
        <f t="shared" si="0"/>
        <v>112952.11920000002</v>
      </c>
      <c r="F40" s="462">
        <f>SUM(F41:F44)</f>
        <v>20704.7</v>
      </c>
      <c r="G40" s="461">
        <f>SUM(G41:G44)</f>
        <v>60216.417092999982</v>
      </c>
      <c r="H40" s="448">
        <f t="shared" si="1"/>
        <v>80921.117092999979</v>
      </c>
    </row>
    <row r="41" spans="1:8" s="3" customFormat="1" ht="25.5">
      <c r="A41" s="229">
        <v>7.1</v>
      </c>
      <c r="B41" s="231" t="s">
        <v>353</v>
      </c>
      <c r="C41" s="463">
        <v>0</v>
      </c>
      <c r="D41" s="446">
        <v>0</v>
      </c>
      <c r="E41" s="448">
        <f t="shared" si="0"/>
        <v>0</v>
      </c>
      <c r="F41" s="445">
        <v>0</v>
      </c>
      <c r="G41" s="446">
        <v>0</v>
      </c>
      <c r="H41" s="448">
        <f t="shared" si="1"/>
        <v>0</v>
      </c>
    </row>
    <row r="42" spans="1:8" s="3" customFormat="1" ht="25.5">
      <c r="A42" s="229">
        <v>7.2</v>
      </c>
      <c r="B42" s="231" t="s">
        <v>354</v>
      </c>
      <c r="C42" s="463">
        <v>921.8</v>
      </c>
      <c r="D42" s="446">
        <v>17965.961088</v>
      </c>
      <c r="E42" s="448">
        <f t="shared" si="0"/>
        <v>18887.761087999999</v>
      </c>
      <c r="F42" s="445">
        <v>4046.7100000000005</v>
      </c>
      <c r="G42" s="446">
        <v>6468.2667929999998</v>
      </c>
      <c r="H42" s="448">
        <f t="shared" si="1"/>
        <v>10514.976793</v>
      </c>
    </row>
    <row r="43" spans="1:8" s="3" customFormat="1" ht="25.5">
      <c r="A43" s="229">
        <v>7.3</v>
      </c>
      <c r="B43" s="231" t="s">
        <v>355</v>
      </c>
      <c r="C43" s="463">
        <v>2784.54</v>
      </c>
      <c r="D43" s="446">
        <v>0</v>
      </c>
      <c r="E43" s="448">
        <f t="shared" si="0"/>
        <v>2784.54</v>
      </c>
      <c r="F43" s="445">
        <v>2784.54</v>
      </c>
      <c r="G43" s="446">
        <v>0</v>
      </c>
      <c r="H43" s="448">
        <f t="shared" si="1"/>
        <v>2784.54</v>
      </c>
    </row>
    <row r="44" spans="1:8" s="3" customFormat="1" ht="25.5">
      <c r="A44" s="229">
        <v>7.4</v>
      </c>
      <c r="B44" s="231" t="s">
        <v>356</v>
      </c>
      <c r="C44" s="463">
        <v>2113.1300000000092</v>
      </c>
      <c r="D44" s="446">
        <v>89166.688112000003</v>
      </c>
      <c r="E44" s="448">
        <f t="shared" si="0"/>
        <v>91279.818112000008</v>
      </c>
      <c r="F44" s="445">
        <v>13873.45</v>
      </c>
      <c r="G44" s="446">
        <v>53748.150299999979</v>
      </c>
      <c r="H44" s="448">
        <f t="shared" si="1"/>
        <v>67621.600299999976</v>
      </c>
    </row>
    <row r="45" spans="1:8" s="3" customFormat="1" ht="15.75">
      <c r="A45" s="229">
        <v>8</v>
      </c>
      <c r="B45" s="230" t="s">
        <v>357</v>
      </c>
      <c r="C45" s="463"/>
      <c r="D45" s="446"/>
      <c r="E45" s="448">
        <f t="shared" si="0"/>
        <v>0</v>
      </c>
      <c r="F45" s="445"/>
      <c r="G45" s="446"/>
      <c r="H45" s="448">
        <f t="shared" si="1"/>
        <v>0</v>
      </c>
    </row>
    <row r="46" spans="1:8" s="3" customFormat="1" ht="15.75">
      <c r="A46" s="229">
        <v>8.1</v>
      </c>
      <c r="B46" s="231" t="s">
        <v>358</v>
      </c>
      <c r="C46" s="463"/>
      <c r="D46" s="446"/>
      <c r="E46" s="448">
        <f t="shared" si="0"/>
        <v>0</v>
      </c>
      <c r="F46" s="445"/>
      <c r="G46" s="446"/>
      <c r="H46" s="448">
        <f t="shared" si="1"/>
        <v>0</v>
      </c>
    </row>
    <row r="47" spans="1:8" s="3" customFormat="1" ht="15.75">
      <c r="A47" s="229">
        <v>8.1999999999999993</v>
      </c>
      <c r="B47" s="231" t="s">
        <v>359</v>
      </c>
      <c r="C47" s="463"/>
      <c r="D47" s="446"/>
      <c r="E47" s="448">
        <f t="shared" si="0"/>
        <v>0</v>
      </c>
      <c r="F47" s="445"/>
      <c r="G47" s="446"/>
      <c r="H47" s="448">
        <f t="shared" si="1"/>
        <v>0</v>
      </c>
    </row>
    <row r="48" spans="1:8" s="3" customFormat="1" ht="15.75">
      <c r="A48" s="229">
        <v>8.3000000000000007</v>
      </c>
      <c r="B48" s="231" t="s">
        <v>360</v>
      </c>
      <c r="C48" s="463"/>
      <c r="D48" s="446"/>
      <c r="E48" s="448">
        <f t="shared" si="0"/>
        <v>0</v>
      </c>
      <c r="F48" s="445"/>
      <c r="G48" s="446"/>
      <c r="H48" s="448">
        <f t="shared" si="1"/>
        <v>0</v>
      </c>
    </row>
    <row r="49" spans="1:8" s="3" customFormat="1" ht="15.75">
      <c r="A49" s="229">
        <v>8.4</v>
      </c>
      <c r="B49" s="231" t="s">
        <v>361</v>
      </c>
      <c r="C49" s="463"/>
      <c r="D49" s="446"/>
      <c r="E49" s="448">
        <f t="shared" si="0"/>
        <v>0</v>
      </c>
      <c r="F49" s="445"/>
      <c r="G49" s="446"/>
      <c r="H49" s="448">
        <f t="shared" si="1"/>
        <v>0</v>
      </c>
    </row>
    <row r="50" spans="1:8" s="3" customFormat="1" ht="15.75">
      <c r="A50" s="229">
        <v>8.5</v>
      </c>
      <c r="B50" s="231" t="s">
        <v>362</v>
      </c>
      <c r="C50" s="463"/>
      <c r="D50" s="446"/>
      <c r="E50" s="448">
        <f t="shared" si="0"/>
        <v>0</v>
      </c>
      <c r="F50" s="445"/>
      <c r="G50" s="446"/>
      <c r="H50" s="448">
        <f t="shared" si="1"/>
        <v>0</v>
      </c>
    </row>
    <row r="51" spans="1:8" s="3" customFormat="1" ht="15.75">
      <c r="A51" s="229">
        <v>8.6</v>
      </c>
      <c r="B51" s="231" t="s">
        <v>363</v>
      </c>
      <c r="C51" s="463"/>
      <c r="D51" s="446"/>
      <c r="E51" s="448">
        <f t="shared" si="0"/>
        <v>0</v>
      </c>
      <c r="F51" s="445"/>
      <c r="G51" s="446"/>
      <c r="H51" s="448">
        <f t="shared" si="1"/>
        <v>0</v>
      </c>
    </row>
    <row r="52" spans="1:8" s="3" customFormat="1" ht="15.75">
      <c r="A52" s="229">
        <v>8.6999999999999993</v>
      </c>
      <c r="B52" s="231" t="s">
        <v>364</v>
      </c>
      <c r="C52" s="463"/>
      <c r="D52" s="446"/>
      <c r="E52" s="448">
        <f t="shared" si="0"/>
        <v>0</v>
      </c>
      <c r="F52" s="445"/>
      <c r="G52" s="446"/>
      <c r="H52" s="448">
        <f t="shared" si="1"/>
        <v>0</v>
      </c>
    </row>
    <row r="53" spans="1:8" s="3" customFormat="1" ht="16.5" thickBot="1">
      <c r="A53" s="234">
        <v>9</v>
      </c>
      <c r="B53" s="235" t="s">
        <v>365</v>
      </c>
      <c r="C53" s="520"/>
      <c r="D53" s="521"/>
      <c r="E53" s="278">
        <f t="shared" si="0"/>
        <v>0</v>
      </c>
      <c r="F53" s="522"/>
      <c r="G53" s="521"/>
      <c r="H53" s="278">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7" sqref="B27"/>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226</v>
      </c>
      <c r="B1" s="459" t="s">
        <v>919</v>
      </c>
      <c r="C1" s="17"/>
      <c r="D1" s="348"/>
    </row>
    <row r="2" spans="1:8" ht="15">
      <c r="A2" s="18" t="s">
        <v>227</v>
      </c>
      <c r="B2" s="444">
        <f>'1. key ratios'!B2</f>
        <v>43738</v>
      </c>
      <c r="C2" s="30"/>
      <c r="D2" s="19"/>
      <c r="E2" s="12"/>
      <c r="F2" s="12"/>
      <c r="G2" s="12"/>
      <c r="H2" s="12"/>
    </row>
    <row r="3" spans="1:8" ht="15">
      <c r="A3" s="18"/>
      <c r="B3" s="17"/>
      <c r="C3" s="30"/>
      <c r="D3" s="19"/>
      <c r="E3" s="12"/>
      <c r="F3" s="12"/>
      <c r="G3" s="12"/>
      <c r="H3" s="12"/>
    </row>
    <row r="4" spans="1:8" ht="15" customHeight="1" thickBot="1">
      <c r="A4" s="223" t="s">
        <v>653</v>
      </c>
      <c r="B4" s="224" t="s">
        <v>225</v>
      </c>
      <c r="C4" s="223"/>
      <c r="D4" s="225" t="s">
        <v>130</v>
      </c>
    </row>
    <row r="5" spans="1:8" ht="15" customHeight="1">
      <c r="A5" s="221" t="s">
        <v>27</v>
      </c>
      <c r="B5" s="222"/>
      <c r="C5" s="466" t="s">
        <v>930</v>
      </c>
      <c r="D5" s="466" t="s">
        <v>929</v>
      </c>
    </row>
    <row r="6" spans="1:8" ht="15" customHeight="1">
      <c r="A6" s="394">
        <v>1</v>
      </c>
      <c r="B6" s="395" t="s">
        <v>230</v>
      </c>
      <c r="C6" s="396">
        <f>C7+C9+C10</f>
        <v>112018885.32448</v>
      </c>
      <c r="D6" s="397">
        <f>D7+D9+D10</f>
        <v>102790465.9453</v>
      </c>
    </row>
    <row r="7" spans="1:8" ht="15" customHeight="1">
      <c r="A7" s="394">
        <v>1.1000000000000001</v>
      </c>
      <c r="B7" s="398" t="s">
        <v>22</v>
      </c>
      <c r="C7" s="399">
        <v>86054250</v>
      </c>
      <c r="D7" s="399">
        <v>77560969.299999997</v>
      </c>
    </row>
    <row r="8" spans="1:8" ht="25.5">
      <c r="A8" s="394" t="s">
        <v>291</v>
      </c>
      <c r="B8" s="400" t="s">
        <v>647</v>
      </c>
      <c r="C8" s="399"/>
      <c r="D8" s="399"/>
    </row>
    <row r="9" spans="1:8" ht="15" customHeight="1">
      <c r="A9" s="394">
        <v>1.2</v>
      </c>
      <c r="B9" s="398" t="s">
        <v>23</v>
      </c>
      <c r="C9" s="399">
        <v>25964635.324479997</v>
      </c>
      <c r="D9" s="399">
        <v>25229496.645300001</v>
      </c>
    </row>
    <row r="10" spans="1:8" ht="15" customHeight="1">
      <c r="A10" s="394">
        <v>1.3</v>
      </c>
      <c r="B10" s="402" t="s">
        <v>78</v>
      </c>
      <c r="C10" s="401">
        <v>0</v>
      </c>
      <c r="D10" s="401">
        <v>0</v>
      </c>
    </row>
    <row r="11" spans="1:8" ht="15" customHeight="1">
      <c r="A11" s="394">
        <v>2</v>
      </c>
      <c r="B11" s="395" t="s">
        <v>231</v>
      </c>
      <c r="C11" s="399">
        <v>120068.26806399968</v>
      </c>
      <c r="D11" s="399">
        <v>411834.92828900157</v>
      </c>
    </row>
    <row r="12" spans="1:8" ht="15" customHeight="1">
      <c r="A12" s="413">
        <v>3</v>
      </c>
      <c r="B12" s="414" t="s">
        <v>229</v>
      </c>
      <c r="C12" s="401">
        <v>9869006</v>
      </c>
      <c r="D12" s="401">
        <v>9869006</v>
      </c>
    </row>
    <row r="13" spans="1:8" ht="15" customHeight="1" thickBot="1">
      <c r="A13" s="142">
        <v>4</v>
      </c>
      <c r="B13" s="143" t="s">
        <v>292</v>
      </c>
      <c r="C13" s="281">
        <f>C6+C11+C12</f>
        <v>122007959.59254399</v>
      </c>
      <c r="D13" s="465">
        <f>D6+D11+D12</f>
        <v>113071306.87358899</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9" sqref="B9:B10"/>
    </sheetView>
  </sheetViews>
  <sheetFormatPr defaultRowHeight="15"/>
  <cols>
    <col min="1" max="1" width="9.5703125" style="2" bestFit="1" customWidth="1"/>
    <col min="2" max="2" width="90.42578125" style="2" bestFit="1" customWidth="1"/>
    <col min="3" max="3" width="9.140625" style="2"/>
  </cols>
  <sheetData>
    <row r="1" spans="1:8">
      <c r="A1" s="2" t="s">
        <v>226</v>
      </c>
      <c r="B1" s="459" t="s">
        <v>919</v>
      </c>
    </row>
    <row r="2" spans="1:8" ht="15.75">
      <c r="A2" s="2" t="s">
        <v>227</v>
      </c>
      <c r="B2" s="444">
        <f>'1. key ratios'!B2</f>
        <v>43738</v>
      </c>
    </row>
    <row r="4" spans="1:8" ht="16.5" customHeight="1" thickBot="1">
      <c r="A4" s="259" t="s">
        <v>654</v>
      </c>
      <c r="B4" s="65" t="s">
        <v>186</v>
      </c>
      <c r="C4" s="14"/>
    </row>
    <row r="5" spans="1:8" ht="15.75">
      <c r="A5" s="11"/>
      <c r="B5" s="582" t="s">
        <v>187</v>
      </c>
      <c r="C5" s="583"/>
    </row>
    <row r="6" spans="1:8">
      <c r="A6" s="15">
        <v>1</v>
      </c>
      <c r="B6" s="467" t="s">
        <v>916</v>
      </c>
      <c r="C6" s="68"/>
    </row>
    <row r="7" spans="1:8">
      <c r="A7" s="15">
        <v>2</v>
      </c>
      <c r="B7" s="467" t="s">
        <v>931</v>
      </c>
      <c r="C7" s="68"/>
    </row>
    <row r="8" spans="1:8">
      <c r="A8" s="15">
        <v>3</v>
      </c>
      <c r="B8" s="467" t="s">
        <v>920</v>
      </c>
      <c r="C8" s="68"/>
    </row>
    <row r="9" spans="1:8">
      <c r="A9" s="15">
        <v>4</v>
      </c>
      <c r="B9" s="467" t="s">
        <v>932</v>
      </c>
      <c r="C9" s="68"/>
    </row>
    <row r="10" spans="1:8">
      <c r="A10" s="15">
        <v>5</v>
      </c>
      <c r="B10" s="467" t="s">
        <v>933</v>
      </c>
      <c r="C10" s="68"/>
    </row>
    <row r="11" spans="1:8">
      <c r="A11" s="15">
        <v>6</v>
      </c>
      <c r="B11" s="67"/>
      <c r="C11" s="68"/>
    </row>
    <row r="12" spans="1:8">
      <c r="A12" s="15">
        <v>7</v>
      </c>
      <c r="B12" s="67"/>
      <c r="C12" s="68"/>
      <c r="H12" s="4"/>
    </row>
    <row r="13" spans="1:8">
      <c r="A13" s="15">
        <v>8</v>
      </c>
      <c r="B13" s="67"/>
      <c r="C13" s="68"/>
    </row>
    <row r="14" spans="1:8">
      <c r="A14" s="15">
        <v>9</v>
      </c>
      <c r="B14" s="67"/>
      <c r="C14" s="68"/>
    </row>
    <row r="15" spans="1:8">
      <c r="A15" s="15">
        <v>10</v>
      </c>
      <c r="B15" s="67"/>
      <c r="C15" s="68"/>
    </row>
    <row r="16" spans="1:8">
      <c r="A16" s="15"/>
      <c r="B16" s="584"/>
      <c r="C16" s="585"/>
    </row>
    <row r="17" spans="1:3" ht="15.75">
      <c r="A17" s="15"/>
      <c r="B17" s="586" t="s">
        <v>188</v>
      </c>
      <c r="C17" s="587"/>
    </row>
    <row r="18" spans="1:3" ht="15.75">
      <c r="A18" s="15">
        <v>1</v>
      </c>
      <c r="B18" s="468" t="s">
        <v>917</v>
      </c>
      <c r="C18" s="66"/>
    </row>
    <row r="19" spans="1:3" ht="15.75">
      <c r="A19" s="15">
        <v>2</v>
      </c>
      <c r="B19" s="468" t="s">
        <v>921</v>
      </c>
      <c r="C19" s="66"/>
    </row>
    <row r="20" spans="1:3" ht="15.75">
      <c r="A20" s="15">
        <v>3</v>
      </c>
      <c r="B20" s="468" t="s">
        <v>922</v>
      </c>
      <c r="C20" s="66"/>
    </row>
    <row r="21" spans="1:3" ht="15.75">
      <c r="A21" s="15">
        <v>4</v>
      </c>
      <c r="B21" s="28"/>
      <c r="C21" s="66"/>
    </row>
    <row r="22" spans="1:3" ht="15.75">
      <c r="A22" s="15">
        <v>5</v>
      </c>
      <c r="B22" s="28"/>
      <c r="C22" s="66"/>
    </row>
    <row r="23" spans="1:3" ht="15.75">
      <c r="A23" s="15">
        <v>6</v>
      </c>
      <c r="B23" s="28"/>
      <c r="C23" s="66"/>
    </row>
    <row r="24" spans="1:3" ht="15.75">
      <c r="A24" s="15">
        <v>7</v>
      </c>
      <c r="B24" s="28"/>
      <c r="C24" s="66"/>
    </row>
    <row r="25" spans="1:3" ht="15.75">
      <c r="A25" s="15">
        <v>8</v>
      </c>
      <c r="B25" s="28"/>
      <c r="C25" s="66"/>
    </row>
    <row r="26" spans="1:3" ht="15.75">
      <c r="A26" s="15">
        <v>9</v>
      </c>
      <c r="B26" s="28"/>
      <c r="C26" s="66"/>
    </row>
    <row r="27" spans="1:3" ht="15.75" customHeight="1">
      <c r="A27" s="15">
        <v>10</v>
      </c>
      <c r="B27" s="28"/>
      <c r="C27" s="29"/>
    </row>
    <row r="28" spans="1:3" ht="15.75" customHeight="1">
      <c r="A28" s="15"/>
      <c r="B28" s="28"/>
      <c r="C28" s="29"/>
    </row>
    <row r="29" spans="1:3" ht="30" customHeight="1">
      <c r="A29" s="15"/>
      <c r="B29" s="588" t="s">
        <v>189</v>
      </c>
      <c r="C29" s="589"/>
    </row>
    <row r="30" spans="1:3">
      <c r="A30" s="15">
        <v>1</v>
      </c>
      <c r="B30" s="467" t="s">
        <v>923</v>
      </c>
      <c r="C30" s="469">
        <v>1</v>
      </c>
    </row>
    <row r="31" spans="1:3" ht="15.75" customHeight="1">
      <c r="A31" s="15"/>
      <c r="B31" s="67"/>
      <c r="C31" s="68"/>
    </row>
    <row r="32" spans="1:3" ht="29.25" customHeight="1">
      <c r="A32" s="15"/>
      <c r="B32" s="588" t="s">
        <v>313</v>
      </c>
      <c r="C32" s="589"/>
    </row>
    <row r="33" spans="1:3">
      <c r="A33" s="15">
        <v>1</v>
      </c>
      <c r="B33" s="67"/>
      <c r="C33" s="68" t="s">
        <v>282</v>
      </c>
    </row>
    <row r="34" spans="1:3" ht="16.5" thickBot="1">
      <c r="A34" s="16"/>
      <c r="B34" s="69"/>
      <c r="C34" s="70"/>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226</v>
      </c>
      <c r="B1" s="459" t="s">
        <v>919</v>
      </c>
    </row>
    <row r="2" spans="1:7" s="22" customFormat="1" ht="15.75" customHeight="1">
      <c r="A2" s="22" t="s">
        <v>227</v>
      </c>
      <c r="B2" s="444">
        <f>'1. key ratios'!B2</f>
        <v>43738</v>
      </c>
    </row>
    <row r="3" spans="1:7" s="22" customFormat="1" ht="15.75" customHeight="1"/>
    <row r="4" spans="1:7" s="22" customFormat="1" ht="15.75" customHeight="1" thickBot="1">
      <c r="A4" s="260" t="s">
        <v>655</v>
      </c>
      <c r="B4" s="261" t="s">
        <v>302</v>
      </c>
      <c r="C4" s="200"/>
      <c r="D4" s="200"/>
      <c r="E4" s="201" t="s">
        <v>130</v>
      </c>
    </row>
    <row r="5" spans="1:7" s="126" customFormat="1" ht="17.45" customHeight="1">
      <c r="A5" s="363"/>
      <c r="B5" s="364"/>
      <c r="C5" s="199" t="s">
        <v>0</v>
      </c>
      <c r="D5" s="199" t="s">
        <v>1</v>
      </c>
      <c r="E5" s="365" t="s">
        <v>2</v>
      </c>
    </row>
    <row r="6" spans="1:7" s="166" customFormat="1" ht="14.45" customHeight="1">
      <c r="A6" s="366"/>
      <c r="B6" s="590" t="s">
        <v>269</v>
      </c>
      <c r="C6" s="590" t="s">
        <v>268</v>
      </c>
      <c r="D6" s="591" t="s">
        <v>267</v>
      </c>
      <c r="E6" s="592"/>
      <c r="G6"/>
    </row>
    <row r="7" spans="1:7" s="166" customFormat="1" ht="99.6" customHeight="1">
      <c r="A7" s="366"/>
      <c r="B7" s="590"/>
      <c r="C7" s="590"/>
      <c r="D7" s="361" t="s">
        <v>266</v>
      </c>
      <c r="E7" s="362" t="s">
        <v>831</v>
      </c>
      <c r="G7"/>
    </row>
    <row r="8" spans="1:7">
      <c r="A8" s="367">
        <v>1</v>
      </c>
      <c r="B8" s="368" t="s">
        <v>191</v>
      </c>
      <c r="C8" s="369">
        <v>11465695</v>
      </c>
      <c r="D8" s="369"/>
      <c r="E8" s="370">
        <f>C8-D8</f>
        <v>11465695</v>
      </c>
    </row>
    <row r="9" spans="1:7">
      <c r="A9" s="367">
        <v>2</v>
      </c>
      <c r="B9" s="368" t="s">
        <v>192</v>
      </c>
      <c r="C9" s="369">
        <v>25827288</v>
      </c>
      <c r="D9" s="369"/>
      <c r="E9" s="370">
        <f t="shared" ref="E9:E20" si="0">C9-D9</f>
        <v>25827288</v>
      </c>
    </row>
    <row r="10" spans="1:7">
      <c r="A10" s="367">
        <v>3</v>
      </c>
      <c r="B10" s="368" t="s">
        <v>265</v>
      </c>
      <c r="C10" s="369">
        <v>27585678</v>
      </c>
      <c r="D10" s="369"/>
      <c r="E10" s="370">
        <f t="shared" si="0"/>
        <v>27585678</v>
      </c>
    </row>
    <row r="11" spans="1:7">
      <c r="A11" s="367">
        <v>4</v>
      </c>
      <c r="B11" s="368" t="s">
        <v>222</v>
      </c>
      <c r="C11" s="369">
        <v>0</v>
      </c>
      <c r="D11" s="369"/>
      <c r="E11" s="370">
        <f t="shared" si="0"/>
        <v>0</v>
      </c>
    </row>
    <row r="12" spans="1:7">
      <c r="A12" s="367">
        <v>5</v>
      </c>
      <c r="B12" s="368" t="s">
        <v>194</v>
      </c>
      <c r="C12" s="369">
        <v>24906797</v>
      </c>
      <c r="D12" s="369"/>
      <c r="E12" s="370">
        <f t="shared" si="0"/>
        <v>24906797</v>
      </c>
    </row>
    <row r="13" spans="1:7">
      <c r="A13" s="367">
        <v>6.1</v>
      </c>
      <c r="B13" s="368" t="s">
        <v>195</v>
      </c>
      <c r="C13" s="371">
        <v>46299667</v>
      </c>
      <c r="D13" s="369"/>
      <c r="E13" s="370">
        <f t="shared" si="0"/>
        <v>46299667</v>
      </c>
    </row>
    <row r="14" spans="1:7">
      <c r="A14" s="367">
        <v>6.2</v>
      </c>
      <c r="B14" s="372" t="s">
        <v>196</v>
      </c>
      <c r="C14" s="473">
        <v>-1338038</v>
      </c>
      <c r="D14" s="471"/>
      <c r="E14" s="472">
        <f t="shared" si="0"/>
        <v>-1338038</v>
      </c>
    </row>
    <row r="15" spans="1:7">
      <c r="A15" s="367">
        <v>6</v>
      </c>
      <c r="B15" s="368" t="s">
        <v>264</v>
      </c>
      <c r="C15" s="470">
        <f>C13+C14</f>
        <v>44961629</v>
      </c>
      <c r="D15" s="369"/>
      <c r="E15" s="470">
        <f>E13+E14</f>
        <v>44961629</v>
      </c>
    </row>
    <row r="16" spans="1:7">
      <c r="A16" s="367">
        <v>7</v>
      </c>
      <c r="B16" s="368" t="s">
        <v>198</v>
      </c>
      <c r="C16" s="369">
        <v>928997</v>
      </c>
      <c r="D16" s="369"/>
      <c r="E16" s="370">
        <f t="shared" si="0"/>
        <v>928997</v>
      </c>
    </row>
    <row r="17" spans="1:7">
      <c r="A17" s="367">
        <v>8</v>
      </c>
      <c r="B17" s="368" t="s">
        <v>199</v>
      </c>
      <c r="C17" s="369">
        <v>95753</v>
      </c>
      <c r="D17" s="369"/>
      <c r="E17" s="370">
        <f t="shared" si="0"/>
        <v>95753</v>
      </c>
      <c r="F17" s="6"/>
      <c r="G17" s="6"/>
    </row>
    <row r="18" spans="1:7">
      <c r="A18" s="367">
        <v>9</v>
      </c>
      <c r="B18" s="368" t="s">
        <v>200</v>
      </c>
      <c r="C18" s="369">
        <v>0</v>
      </c>
      <c r="D18" s="369"/>
      <c r="E18" s="370">
        <f t="shared" si="0"/>
        <v>0</v>
      </c>
      <c r="G18" s="6"/>
    </row>
    <row r="19" spans="1:7" ht="25.5">
      <c r="A19" s="367">
        <v>10</v>
      </c>
      <c r="B19" s="368" t="s">
        <v>201</v>
      </c>
      <c r="C19" s="369">
        <v>4393832</v>
      </c>
      <c r="D19" s="369">
        <v>294765</v>
      </c>
      <c r="E19" s="370">
        <f t="shared" si="0"/>
        <v>4099067</v>
      </c>
      <c r="G19" s="6"/>
    </row>
    <row r="20" spans="1:7">
      <c r="A20" s="367">
        <v>11</v>
      </c>
      <c r="B20" s="368" t="s">
        <v>202</v>
      </c>
      <c r="C20" s="369">
        <v>2790306</v>
      </c>
      <c r="D20" s="369"/>
      <c r="E20" s="370">
        <f t="shared" si="0"/>
        <v>2790306</v>
      </c>
    </row>
    <row r="21" spans="1:7" ht="39" thickBot="1">
      <c r="A21" s="373"/>
      <c r="B21" s="374" t="s">
        <v>794</v>
      </c>
      <c r="C21" s="322">
        <f>SUM(C8:C12, C15:C20)</f>
        <v>142955975</v>
      </c>
      <c r="D21" s="322">
        <f>SUM(D8:D12, D15:D20)</f>
        <v>294765</v>
      </c>
      <c r="E21" s="375">
        <f>SUM(E8:E12, E15:E20)</f>
        <v>142661210</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ignoredErrors>
    <ignoredError sqref="E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459" t="s">
        <v>919</v>
      </c>
    </row>
    <row r="2" spans="1:6" s="22" customFormat="1" ht="15.75" customHeight="1">
      <c r="A2" s="22" t="s">
        <v>227</v>
      </c>
      <c r="B2" s="444">
        <f>'1. key ratios'!B2</f>
        <v>43738</v>
      </c>
      <c r="C2"/>
      <c r="D2"/>
      <c r="E2"/>
      <c r="F2"/>
    </row>
    <row r="3" spans="1:6" s="22" customFormat="1" ht="15.75" customHeight="1">
      <c r="C3"/>
      <c r="D3"/>
      <c r="E3"/>
      <c r="F3"/>
    </row>
    <row r="4" spans="1:6" s="22" customFormat="1" ht="26.25" thickBot="1">
      <c r="A4" s="22" t="s">
        <v>656</v>
      </c>
      <c r="B4" s="207" t="s">
        <v>306</v>
      </c>
      <c r="C4" s="201" t="s">
        <v>130</v>
      </c>
      <c r="D4"/>
      <c r="E4"/>
      <c r="F4"/>
    </row>
    <row r="5" spans="1:6" ht="26.25">
      <c r="A5" s="202">
        <v>1</v>
      </c>
      <c r="B5" s="203" t="s">
        <v>692</v>
      </c>
      <c r="C5" s="282">
        <f>'7. LI1'!E21</f>
        <v>142661210</v>
      </c>
    </row>
    <row r="6" spans="1:6" s="192" customFormat="1">
      <c r="A6" s="125">
        <v>2.1</v>
      </c>
      <c r="B6" s="209" t="s">
        <v>307</v>
      </c>
      <c r="C6" s="283">
        <v>32277182.606399998</v>
      </c>
    </row>
    <row r="7" spans="1:6" s="4" customFormat="1" ht="25.5" outlineLevel="1">
      <c r="A7" s="208">
        <v>2.2000000000000002</v>
      </c>
      <c r="B7" s="204" t="s">
        <v>308</v>
      </c>
      <c r="C7" s="284"/>
    </row>
    <row r="8" spans="1:6" s="4" customFormat="1" ht="26.25">
      <c r="A8" s="208">
        <v>3</v>
      </c>
      <c r="B8" s="205" t="s">
        <v>693</v>
      </c>
      <c r="C8" s="561">
        <f>SUM(C5:C7)</f>
        <v>174938392.60640001</v>
      </c>
    </row>
    <row r="9" spans="1:6" s="192" customFormat="1">
      <c r="A9" s="125">
        <v>4</v>
      </c>
      <c r="B9" s="212" t="s">
        <v>303</v>
      </c>
      <c r="C9" s="283">
        <v>891265</v>
      </c>
    </row>
    <row r="10" spans="1:6" s="4" customFormat="1" ht="25.5" outlineLevel="1">
      <c r="A10" s="208">
        <v>5.0999999999999996</v>
      </c>
      <c r="B10" s="204" t="s">
        <v>314</v>
      </c>
      <c r="C10" s="284">
        <v>-6312547.2819200009</v>
      </c>
    </row>
    <row r="11" spans="1:6" s="4" customFormat="1" ht="25.5" outlineLevel="1">
      <c r="A11" s="208">
        <v>5.2</v>
      </c>
      <c r="B11" s="204" t="s">
        <v>315</v>
      </c>
      <c r="C11" s="284"/>
    </row>
    <row r="12" spans="1:6" s="4" customFormat="1">
      <c r="A12" s="208">
        <v>6</v>
      </c>
      <c r="B12" s="210" t="s">
        <v>304</v>
      </c>
      <c r="C12" s="376"/>
    </row>
    <row r="13" spans="1:6" s="4" customFormat="1" ht="15.75" thickBot="1">
      <c r="A13" s="211">
        <v>7</v>
      </c>
      <c r="B13" s="206" t="s">
        <v>305</v>
      </c>
      <c r="C13" s="285">
        <f>SUM(C8:C12)</f>
        <v>169517110.32448</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YLFeLS4wI1RqqYQFeDXk3aXLb8xMhURdkRilUJ1DuYU=</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h/wzvGSxecBKLZbYPViVlCfm0hLzdMCZV3C5ZlGl87g=</DigestValue>
    </Reference>
  </SignedInfo>
  <SignatureValue>biS7WAnUEY1goTe2Hy85qtLl2lJquTDGSRaF/alo7uYSc/m2jQQV+zKb1p2CYRAY3zLgiL7FK2IA
bMUVsg1MuvFb3vMQ5KzVydN81E1btcRoix7j8oOr0bZkwMG3lAtqDcdOnNk8B71QbXCltL0ADtuv
CFLf79CxWACch1kwXHgFz51tCPrL3yTwpUvS51AQRtwROy4pUl/0YEmu6iqE6eGKeqWGQed0jKG1
5E4GtiZrPOdw0/1CgD/c4W86KsfBZN+i6Zhn96c2uU4+g80Wxr4jYxaPfKDLbC6g5NjE2DpsdzBe
T/VnSEHYlALuYFIQx9Fi2ZejpwnzAVtvFaJ8MA==</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mHxJJ6+U/OuCUytD2j3DMZLor97BjDdjXQ4xD2Zub6M=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fQtEBo7PL24WaYyD17qh72UcBIihJeLmKViWLIA5Zq0=</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USySsHEzkJwDN6vtE8Sv15QKIzCskSWzrtcyBX+poUM=</DigestValue>
      </Reference>
      <Reference URI="/xl/styles.xml?ContentType=application/vnd.openxmlformats-officedocument.spreadsheetml.styles+xml">
        <DigestMethod Algorithm="http://www.w3.org/2001/04/xmlenc#sha256"/>
        <DigestValue>ZpdjWq+1E/aOW2rd7TxJcLfI4gbuib81pqyX9wPYMgU=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aIXtGvtHZISxPOpWbprI5Ab3/niX+JACi3VuzyaS/44=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a21xDVlbSSdxmZFKdrP830qWIBiw4391wPbe2+wh/Jw=</DigestValue>
      </Reference>
      <Reference URI="/xl/worksheets/sheet10.xml?ContentType=application/vnd.openxmlformats-officedocument.spreadsheetml.worksheet+xml">
        <DigestMethod Algorithm="http://www.w3.org/2001/04/xmlenc#sha256"/>
        <DigestValue>vwsf9o3swWGAid2HtEYiSCCKx2CKAMNem9UQuZ8EvzQ=</DigestValue>
      </Reference>
      <Reference URI="/xl/worksheets/sheet11.xml?ContentType=application/vnd.openxmlformats-officedocument.spreadsheetml.worksheet+xml">
        <DigestMethod Algorithm="http://www.w3.org/2001/04/xmlenc#sha256"/>
        <DigestValue>ZucnEMj8/USVPV1HRbQ7uMyPME1LMkt9t4GoQNpVhks=</DigestValue>
      </Reference>
      <Reference URI="/xl/worksheets/sheet12.xml?ContentType=application/vnd.openxmlformats-officedocument.spreadsheetml.worksheet+xml">
        <DigestMethod Algorithm="http://www.w3.org/2001/04/xmlenc#sha256"/>
        <DigestValue>+FKSqDfcr0IwjOyoHPhcNvNFAWfQ037e0C7ap8kblCs=</DigestValue>
      </Reference>
      <Reference URI="/xl/worksheets/sheet13.xml?ContentType=application/vnd.openxmlformats-officedocument.spreadsheetml.worksheet+xml">
        <DigestMethod Algorithm="http://www.w3.org/2001/04/xmlenc#sha256"/>
        <DigestValue>8LRMnv1dDNB4zpb28icdIDV2O2qi8DcFZu9YesouwWw=</DigestValue>
      </Reference>
      <Reference URI="/xl/worksheets/sheet14.xml?ContentType=application/vnd.openxmlformats-officedocument.spreadsheetml.worksheet+xml">
        <DigestMethod Algorithm="http://www.w3.org/2001/04/xmlenc#sha256"/>
        <DigestValue>b4aNbIg/YcSb0NfTnfGYXpfi1Zqhc4cKQC3ydBXXJNk=</DigestValue>
      </Reference>
      <Reference URI="/xl/worksheets/sheet15.xml?ContentType=application/vnd.openxmlformats-officedocument.spreadsheetml.worksheet+xml">
        <DigestMethod Algorithm="http://www.w3.org/2001/04/xmlenc#sha256"/>
        <DigestValue>nLmchaX8/Zz4lyd8xf0Evt24t2FYAWJMTw6V6Rd/iVk=</DigestValue>
      </Reference>
      <Reference URI="/xl/worksheets/sheet16.xml?ContentType=application/vnd.openxmlformats-officedocument.spreadsheetml.worksheet+xml">
        <DigestMethod Algorithm="http://www.w3.org/2001/04/xmlenc#sha256"/>
        <DigestValue>NxhlvpKQpB/NMXZF59xlC61mamSiPN0sOy6ITV6LAkY=</DigestValue>
      </Reference>
      <Reference URI="/xl/worksheets/sheet17.xml?ContentType=application/vnd.openxmlformats-officedocument.spreadsheetml.worksheet+xml">
        <DigestMethod Algorithm="http://www.w3.org/2001/04/xmlenc#sha256"/>
        <DigestValue>NQwMANX8ZqvKW4TtJzs9n0ehy4jgMtKQuYgSlV9e5WQ=</DigestValue>
      </Reference>
      <Reference URI="/xl/worksheets/sheet18.xml?ContentType=application/vnd.openxmlformats-officedocument.spreadsheetml.worksheet+xml">
        <DigestMethod Algorithm="http://www.w3.org/2001/04/xmlenc#sha256"/>
        <DigestValue>0ouZRjhCsBVDi/kQnPVjFp1bEGbg7AOPnOyLzy7qzAo=</DigestValue>
      </Reference>
      <Reference URI="/xl/worksheets/sheet19.xml?ContentType=application/vnd.openxmlformats-officedocument.spreadsheetml.worksheet+xml">
        <DigestMethod Algorithm="http://www.w3.org/2001/04/xmlenc#sha256"/>
        <DigestValue>71k4UQLZYrZAv4wUmlLr1laV+Df7a5QBc6sXDJYKAa0=</DigestValue>
      </Reference>
      <Reference URI="/xl/worksheets/sheet2.xml?ContentType=application/vnd.openxmlformats-officedocument.spreadsheetml.worksheet+xml">
        <DigestMethod Algorithm="http://www.w3.org/2001/04/xmlenc#sha256"/>
        <DigestValue>unx7l36DlcgY/uEZgMYa6pHZ60EwqzghxJ/A5AvC/bk=</DigestValue>
      </Reference>
      <Reference URI="/xl/worksheets/sheet3.xml?ContentType=application/vnd.openxmlformats-officedocument.spreadsheetml.worksheet+xml">
        <DigestMethod Algorithm="http://www.w3.org/2001/04/xmlenc#sha256"/>
        <DigestValue>WiySqSAgttdoDJiBQ//39yxC8UcuZSYjciv2N6ogEOs=</DigestValue>
      </Reference>
      <Reference URI="/xl/worksheets/sheet4.xml?ContentType=application/vnd.openxmlformats-officedocument.spreadsheetml.worksheet+xml">
        <DigestMethod Algorithm="http://www.w3.org/2001/04/xmlenc#sha256"/>
        <DigestValue>qjOndvS/bhdMtLF/2AuM3UBTLylarLD6Jt5BuCAX2EQ=</DigestValue>
      </Reference>
      <Reference URI="/xl/worksheets/sheet5.xml?ContentType=application/vnd.openxmlformats-officedocument.spreadsheetml.worksheet+xml">
        <DigestMethod Algorithm="http://www.w3.org/2001/04/xmlenc#sha256"/>
        <DigestValue>l6SNULcvCwgSkDTugZuO3C8Vc3Dhr2RVPQ3LC8d/6eQ=</DigestValue>
      </Reference>
      <Reference URI="/xl/worksheets/sheet6.xml?ContentType=application/vnd.openxmlformats-officedocument.spreadsheetml.worksheet+xml">
        <DigestMethod Algorithm="http://www.w3.org/2001/04/xmlenc#sha256"/>
        <DigestValue>bHPH9hzQ16N0/JfikcCBfwuDEqrvaBMJDJAlY67x8Mo=</DigestValue>
      </Reference>
      <Reference URI="/xl/worksheets/sheet7.xml?ContentType=application/vnd.openxmlformats-officedocument.spreadsheetml.worksheet+xml">
        <DigestMethod Algorithm="http://www.w3.org/2001/04/xmlenc#sha256"/>
        <DigestValue>8aIgACyFaAliBPbar8Imbl9WXAq4Ct+iomqzD0W5dYs=</DigestValue>
      </Reference>
      <Reference URI="/xl/worksheets/sheet8.xml?ContentType=application/vnd.openxmlformats-officedocument.spreadsheetml.worksheet+xml">
        <DigestMethod Algorithm="http://www.w3.org/2001/04/xmlenc#sha256"/>
        <DigestValue>cF165TK4QdZwUj1PZ5bwd36aT68fi49M81Ra243HYw8=</DigestValue>
      </Reference>
      <Reference URI="/xl/worksheets/sheet9.xml?ContentType=application/vnd.openxmlformats-officedocument.spreadsheetml.worksheet+xml">
        <DigestMethod Algorithm="http://www.w3.org/2001/04/xmlenc#sha256"/>
        <DigestValue>ZAXtQV9R9EQ43gfsNFWmDldtQkH44nYJl8yu+10lfn0=</DigestValue>
      </Reference>
    </Manifest>
    <SignatureProperties>
      <SignatureProperty Id="idSignatureTime" Target="#idPackageSignature">
        <mdssi:SignatureTime xmlns:mdssi="http://schemas.openxmlformats.org/package/2006/digital-signature">
          <mdssi:Format>YYYY-MM-DDThh:mm:ssTZD</mdssi:Format>
          <mdssi:Value>2020-03-06T11:56:52Z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2020-03-06T11:56:52Z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13iNKSKpIwrhLsMv2/NT/xgGVBlQa5YHbcgvU+iky8E=</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3vbkzDuoey5AUPj1AE29JeUeP7riFDp1Uq5UYHqfEV0=</DigestValue>
    </Reference>
  </SignedInfo>
  <SignatureValue>KD/UGgSNxPmAwClaMhZu0vvvIKwpSH1DPGxy0YiNEjge8ngzFb8wGKGRDcBPwfXnDOLA317iBM86
7D5Hy0ZsT9cu9meEh76GWHqVPVwmlrC8jiy+Wn1I/Hl4m4LenuMVzX8BezIHVUYOV6neWiJt5Io0
tIX6hHBCTMkup1wi2jZmw8oltSZuF7NQlCfgrGuNhG71KQjuxMkJvByOz5AC3s79vKJLxgcrn7+l
Fn/QhN35fSFaICLU8gv4kmgWO9VKXs9iFxuwKNyUQHyTtEGcaGvLj45flRUcDgKWqzDEFcsKuv2v
y38MRPSB3fGXDBeNn/1P9+MO/vsDCKfFHxuxJg==</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mHxJJ6+U/OuCUytD2j3DMZLor97BjDdjXQ4xD2Zub6M=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fQtEBo7PL24WaYyD17qh72UcBIihJeLmKViWLIA5Zq0=</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USySsHEzkJwDN6vtE8Sv15QKIzCskSWzrtcyBX+poUM=</DigestValue>
      </Reference>
      <Reference URI="/xl/styles.xml?ContentType=application/vnd.openxmlformats-officedocument.spreadsheetml.styles+xml">
        <DigestMethod Algorithm="http://www.w3.org/2001/04/xmlenc#sha256"/>
        <DigestValue>ZpdjWq+1E/aOW2rd7TxJcLfI4gbuib81pqyX9wPYMgU=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aIXtGvtHZISxPOpWbprI5Ab3/niX+JACi3VuzyaS/44=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a21xDVlbSSdxmZFKdrP830qWIBiw4391wPbe2+wh/Jw=</DigestValue>
      </Reference>
      <Reference URI="/xl/worksheets/sheet10.xml?ContentType=application/vnd.openxmlformats-officedocument.spreadsheetml.worksheet+xml">
        <DigestMethod Algorithm="http://www.w3.org/2001/04/xmlenc#sha256"/>
        <DigestValue>vwsf9o3swWGAid2HtEYiSCCKx2CKAMNem9UQuZ8EvzQ=</DigestValue>
      </Reference>
      <Reference URI="/xl/worksheets/sheet11.xml?ContentType=application/vnd.openxmlformats-officedocument.spreadsheetml.worksheet+xml">
        <DigestMethod Algorithm="http://www.w3.org/2001/04/xmlenc#sha256"/>
        <DigestValue>ZucnEMj8/USVPV1HRbQ7uMyPME1LMkt9t4GoQNpVhks=</DigestValue>
      </Reference>
      <Reference URI="/xl/worksheets/sheet12.xml?ContentType=application/vnd.openxmlformats-officedocument.spreadsheetml.worksheet+xml">
        <DigestMethod Algorithm="http://www.w3.org/2001/04/xmlenc#sha256"/>
        <DigestValue>+FKSqDfcr0IwjOyoHPhcNvNFAWfQ037e0C7ap8kblCs=</DigestValue>
      </Reference>
      <Reference URI="/xl/worksheets/sheet13.xml?ContentType=application/vnd.openxmlformats-officedocument.spreadsheetml.worksheet+xml">
        <DigestMethod Algorithm="http://www.w3.org/2001/04/xmlenc#sha256"/>
        <DigestValue>8LRMnv1dDNB4zpb28icdIDV2O2qi8DcFZu9YesouwWw=</DigestValue>
      </Reference>
      <Reference URI="/xl/worksheets/sheet14.xml?ContentType=application/vnd.openxmlformats-officedocument.spreadsheetml.worksheet+xml">
        <DigestMethod Algorithm="http://www.w3.org/2001/04/xmlenc#sha256"/>
        <DigestValue>b4aNbIg/YcSb0NfTnfGYXpfi1Zqhc4cKQC3ydBXXJNk=</DigestValue>
      </Reference>
      <Reference URI="/xl/worksheets/sheet15.xml?ContentType=application/vnd.openxmlformats-officedocument.spreadsheetml.worksheet+xml">
        <DigestMethod Algorithm="http://www.w3.org/2001/04/xmlenc#sha256"/>
        <DigestValue>nLmchaX8/Zz4lyd8xf0Evt24t2FYAWJMTw6V6Rd/iVk=</DigestValue>
      </Reference>
      <Reference URI="/xl/worksheets/sheet16.xml?ContentType=application/vnd.openxmlformats-officedocument.spreadsheetml.worksheet+xml">
        <DigestMethod Algorithm="http://www.w3.org/2001/04/xmlenc#sha256"/>
        <DigestValue>NxhlvpKQpB/NMXZF59xlC61mamSiPN0sOy6ITV6LAkY=</DigestValue>
      </Reference>
      <Reference URI="/xl/worksheets/sheet17.xml?ContentType=application/vnd.openxmlformats-officedocument.spreadsheetml.worksheet+xml">
        <DigestMethod Algorithm="http://www.w3.org/2001/04/xmlenc#sha256"/>
        <DigestValue>NQwMANX8ZqvKW4TtJzs9n0ehy4jgMtKQuYgSlV9e5WQ=</DigestValue>
      </Reference>
      <Reference URI="/xl/worksheets/sheet18.xml?ContentType=application/vnd.openxmlformats-officedocument.spreadsheetml.worksheet+xml">
        <DigestMethod Algorithm="http://www.w3.org/2001/04/xmlenc#sha256"/>
        <DigestValue>0ouZRjhCsBVDi/kQnPVjFp1bEGbg7AOPnOyLzy7qzAo=</DigestValue>
      </Reference>
      <Reference URI="/xl/worksheets/sheet19.xml?ContentType=application/vnd.openxmlformats-officedocument.spreadsheetml.worksheet+xml">
        <DigestMethod Algorithm="http://www.w3.org/2001/04/xmlenc#sha256"/>
        <DigestValue>71k4UQLZYrZAv4wUmlLr1laV+Df7a5QBc6sXDJYKAa0=</DigestValue>
      </Reference>
      <Reference URI="/xl/worksheets/sheet2.xml?ContentType=application/vnd.openxmlformats-officedocument.spreadsheetml.worksheet+xml">
        <DigestMethod Algorithm="http://www.w3.org/2001/04/xmlenc#sha256"/>
        <DigestValue>unx7l36DlcgY/uEZgMYa6pHZ60EwqzghxJ/A5AvC/bk=</DigestValue>
      </Reference>
      <Reference URI="/xl/worksheets/sheet3.xml?ContentType=application/vnd.openxmlformats-officedocument.spreadsheetml.worksheet+xml">
        <DigestMethod Algorithm="http://www.w3.org/2001/04/xmlenc#sha256"/>
        <DigestValue>WiySqSAgttdoDJiBQ//39yxC8UcuZSYjciv2N6ogEOs=</DigestValue>
      </Reference>
      <Reference URI="/xl/worksheets/sheet4.xml?ContentType=application/vnd.openxmlformats-officedocument.spreadsheetml.worksheet+xml">
        <DigestMethod Algorithm="http://www.w3.org/2001/04/xmlenc#sha256"/>
        <DigestValue>qjOndvS/bhdMtLF/2AuM3UBTLylarLD6Jt5BuCAX2EQ=</DigestValue>
      </Reference>
      <Reference URI="/xl/worksheets/sheet5.xml?ContentType=application/vnd.openxmlformats-officedocument.spreadsheetml.worksheet+xml">
        <DigestMethod Algorithm="http://www.w3.org/2001/04/xmlenc#sha256"/>
        <DigestValue>l6SNULcvCwgSkDTugZuO3C8Vc3Dhr2RVPQ3LC8d/6eQ=</DigestValue>
      </Reference>
      <Reference URI="/xl/worksheets/sheet6.xml?ContentType=application/vnd.openxmlformats-officedocument.spreadsheetml.worksheet+xml">
        <DigestMethod Algorithm="http://www.w3.org/2001/04/xmlenc#sha256"/>
        <DigestValue>bHPH9hzQ16N0/JfikcCBfwuDEqrvaBMJDJAlY67x8Mo=</DigestValue>
      </Reference>
      <Reference URI="/xl/worksheets/sheet7.xml?ContentType=application/vnd.openxmlformats-officedocument.spreadsheetml.worksheet+xml">
        <DigestMethod Algorithm="http://www.w3.org/2001/04/xmlenc#sha256"/>
        <DigestValue>8aIgACyFaAliBPbar8Imbl9WXAq4Ct+iomqzD0W5dYs=</DigestValue>
      </Reference>
      <Reference URI="/xl/worksheets/sheet8.xml?ContentType=application/vnd.openxmlformats-officedocument.spreadsheetml.worksheet+xml">
        <DigestMethod Algorithm="http://www.w3.org/2001/04/xmlenc#sha256"/>
        <DigestValue>cF165TK4QdZwUj1PZ5bwd36aT68fi49M81Ra243HYw8=</DigestValue>
      </Reference>
      <Reference URI="/xl/worksheets/sheet9.xml?ContentType=application/vnd.openxmlformats-officedocument.spreadsheetml.worksheet+xml">
        <DigestMethod Algorithm="http://www.w3.org/2001/04/xmlenc#sha256"/>
        <DigestValue>ZAXtQV9R9EQ43gfsNFWmDldtQkH44nYJl8yu+10lfn0=</DigestValue>
      </Reference>
    </Manifest>
    <SignatureProperties>
      <SignatureProperty Id="idSignatureTime" Target="#idPackageSignature">
        <mdssi:SignatureTime xmlns:mdssi="http://schemas.openxmlformats.org/package/2006/digital-signature">
          <mdssi:Format>YYYY-MM-DDThh:mm:ssTZD</mdssi:Format>
          <mdssi:Value>2020-03-06T11:57:05Z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2020-03-06T11:57:05Z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2020-03-06T11:55:43Z</dcterms:modified>
</cp:coreProperties>
</file>